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N:\IDEES2021\Calibration_output\Results\xCountries\DE\"/>
    </mc:Choice>
  </mc:AlternateContent>
  <bookViews>
    <workbookView xWindow="0" yWindow="0" windowWidth="22260" windowHeight="12645" tabRatio="752"/>
  </bookViews>
  <sheets>
    <sheet name="cover" sheetId="2" r:id="rId1"/>
    <sheet name="index" sheetId="1" r:id="rId2"/>
    <sheet name="Transport" sheetId="3" r:id="rId3"/>
    <sheet name="TrRoad_act" sheetId="4" r:id="rId4"/>
    <sheet name="TrRoad_ene" sheetId="5" r:id="rId5"/>
    <sheet name="TrRoad_emi" sheetId="6" r:id="rId6"/>
    <sheet name="TrRoad_tech" sheetId="7" r:id="rId7"/>
    <sheet name="TrRail_act" sheetId="8" r:id="rId8"/>
    <sheet name="TrRail_ene" sheetId="9" r:id="rId9"/>
    <sheet name="TrRail_emi" sheetId="10" r:id="rId10"/>
    <sheet name="TrAvia_act" sheetId="11" r:id="rId11"/>
    <sheet name="TrAvia_ene" sheetId="12" r:id="rId12"/>
    <sheet name="TrAvia_emi" sheetId="13" r:id="rId13"/>
    <sheet name="TrAvia_png" sheetId="14" r:id="rId14"/>
    <sheet name="TrNavi_act" sheetId="15" r:id="rId15"/>
    <sheet name="TrNavi_ene" sheetId="16" r:id="rId16"/>
    <sheet name="TrNavi_emi" sheetId="17" r:id="rId17"/>
    <sheet name="MBunk_act" sheetId="18" r:id="rId18"/>
    <sheet name="MBunk_ene" sheetId="19" r:id="rId19"/>
    <sheet name="MBunk_emi" sheetId="20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6" i="3" l="1"/>
  <c r="A61" i="3"/>
  <c r="A60" i="3"/>
  <c r="A207" i="3"/>
  <c r="K29" i="13"/>
  <c r="Q23" i="13"/>
  <c r="W91" i="3"/>
  <c r="T91" i="3"/>
  <c r="S91" i="3"/>
  <c r="R91" i="3"/>
  <c r="Q91" i="3"/>
  <c r="P91" i="3"/>
  <c r="O91" i="3"/>
  <c r="N91" i="3"/>
  <c r="L91" i="3"/>
  <c r="K91" i="3"/>
  <c r="J91" i="3"/>
  <c r="I91" i="3"/>
  <c r="H91" i="3"/>
  <c r="E91" i="3"/>
  <c r="D91" i="3"/>
  <c r="C91" i="3"/>
  <c r="B91" i="3"/>
  <c r="W90" i="3"/>
  <c r="V90" i="3"/>
  <c r="U90" i="3"/>
  <c r="S90" i="3"/>
  <c r="R90" i="3"/>
  <c r="Q90" i="3"/>
  <c r="P90" i="3"/>
  <c r="O90" i="3"/>
  <c r="N90" i="3"/>
  <c r="L90" i="3"/>
  <c r="J90" i="3"/>
  <c r="I90" i="3"/>
  <c r="H90" i="3"/>
  <c r="G90" i="3"/>
  <c r="F90" i="3"/>
  <c r="E3" i="20"/>
  <c r="E22" i="20" s="1"/>
  <c r="C90" i="3"/>
  <c r="B90" i="3"/>
  <c r="M15" i="20"/>
  <c r="G15" i="20"/>
  <c r="E15" i="20"/>
  <c r="W31" i="3"/>
  <c r="U31" i="3"/>
  <c r="T31" i="3"/>
  <c r="S31" i="3"/>
  <c r="R31" i="3"/>
  <c r="Q31" i="3"/>
  <c r="P31" i="3"/>
  <c r="O31" i="3"/>
  <c r="M31" i="3"/>
  <c r="L31" i="3"/>
  <c r="K31" i="3"/>
  <c r="H31" i="3"/>
  <c r="F31" i="3"/>
  <c r="E31" i="3"/>
  <c r="D31" i="3"/>
  <c r="C31" i="3"/>
  <c r="B31" i="3"/>
  <c r="W30" i="3"/>
  <c r="S30" i="3"/>
  <c r="P18" i="20"/>
  <c r="N30" i="3"/>
  <c r="M30" i="3"/>
  <c r="K30" i="3"/>
  <c r="J30" i="3"/>
  <c r="I30" i="3"/>
  <c r="H30" i="3"/>
  <c r="G30" i="3"/>
  <c r="C30" i="3"/>
  <c r="B30" i="3"/>
  <c r="C18" i="20"/>
  <c r="B26" i="1"/>
  <c r="B24" i="1"/>
  <c r="B25" i="1"/>
  <c r="C242" i="3" l="1"/>
  <c r="Q14" i="18"/>
  <c r="S242" i="3"/>
  <c r="W14" i="18"/>
  <c r="O14" i="18"/>
  <c r="I15" i="18"/>
  <c r="E3" i="18"/>
  <c r="E17" i="20" s="1"/>
  <c r="I7" i="18"/>
  <c r="I23" i="18" s="1"/>
  <c r="U3" i="18"/>
  <c r="U17" i="18" s="1"/>
  <c r="I23" i="13"/>
  <c r="C29" i="13"/>
  <c r="F3" i="18"/>
  <c r="F17" i="18" s="1"/>
  <c r="V3" i="18"/>
  <c r="V19" i="18" s="1"/>
  <c r="R7" i="18"/>
  <c r="R23" i="18" s="1"/>
  <c r="O25" i="13"/>
  <c r="W3" i="20"/>
  <c r="W22" i="20" s="1"/>
  <c r="J15" i="18"/>
  <c r="F15" i="18"/>
  <c r="I24" i="13"/>
  <c r="U27" i="13"/>
  <c r="F23" i="13"/>
  <c r="N7" i="18"/>
  <c r="N21" i="18" s="1"/>
  <c r="E27" i="13"/>
  <c r="D14" i="18"/>
  <c r="L14" i="18"/>
  <c r="T14" i="18"/>
  <c r="N15" i="18"/>
  <c r="V15" i="18"/>
  <c r="S29" i="13"/>
  <c r="N23" i="13"/>
  <c r="U14" i="20"/>
  <c r="G15" i="18"/>
  <c r="O243" i="3"/>
  <c r="W243" i="3"/>
  <c r="B23" i="13"/>
  <c r="J23" i="13"/>
  <c r="R23" i="13"/>
  <c r="D24" i="13"/>
  <c r="L24" i="13"/>
  <c r="T24" i="13"/>
  <c r="D29" i="13"/>
  <c r="L29" i="13"/>
  <c r="T29" i="13"/>
  <c r="V23" i="13"/>
  <c r="Q24" i="13"/>
  <c r="M27" i="13"/>
  <c r="E24" i="13"/>
  <c r="M24" i="13"/>
  <c r="U24" i="13"/>
  <c r="G25" i="13"/>
  <c r="W25" i="13"/>
  <c r="T7" i="18"/>
  <c r="T21" i="18" s="1"/>
  <c r="K14" i="18"/>
  <c r="S14" i="18"/>
  <c r="M4" i="19"/>
  <c r="M10" i="20" s="1"/>
  <c r="H25" i="13"/>
  <c r="P25" i="13"/>
  <c r="B27" i="13"/>
  <c r="J27" i="13"/>
  <c r="R27" i="13"/>
  <c r="H29" i="13"/>
  <c r="P29" i="13"/>
  <c r="N242" i="3"/>
  <c r="H243" i="3"/>
  <c r="C25" i="13"/>
  <c r="O28" i="13"/>
  <c r="M15" i="18"/>
  <c r="H242" i="3"/>
  <c r="H23" i="13"/>
  <c r="P23" i="13"/>
  <c r="B24" i="13"/>
  <c r="J24" i="13"/>
  <c r="R24" i="13"/>
  <c r="D25" i="13"/>
  <c r="L25" i="13"/>
  <c r="T25" i="13"/>
  <c r="F27" i="13"/>
  <c r="N27" i="13"/>
  <c r="V27" i="13"/>
  <c r="H28" i="13"/>
  <c r="P28" i="13"/>
  <c r="B29" i="13"/>
  <c r="J29" i="13"/>
  <c r="R29" i="13"/>
  <c r="W23" i="13"/>
  <c r="G28" i="13"/>
  <c r="C243" i="3"/>
  <c r="K243" i="3"/>
  <c r="S243" i="3"/>
  <c r="E7" i="18"/>
  <c r="E21" i="18" s="1"/>
  <c r="M7" i="18"/>
  <c r="M21" i="18" s="1"/>
  <c r="U7" i="18"/>
  <c r="U21" i="18" s="1"/>
  <c r="I4" i="19"/>
  <c r="I60" i="3" s="1"/>
  <c r="I212" i="3" s="1"/>
  <c r="K4" i="19"/>
  <c r="K24" i="19" s="1"/>
  <c r="W4" i="19"/>
  <c r="W20" i="19" s="1"/>
  <c r="G10" i="19"/>
  <c r="G11" i="20" s="1"/>
  <c r="O10" i="19"/>
  <c r="O61" i="3" s="1"/>
  <c r="O213" i="3" s="1"/>
  <c r="Q10" i="19"/>
  <c r="Q61" i="3" s="1"/>
  <c r="Q213" i="3" s="1"/>
  <c r="D3" i="20"/>
  <c r="D21" i="20" s="1"/>
  <c r="T3" i="20"/>
  <c r="T22" i="20" s="1"/>
  <c r="F3" i="20"/>
  <c r="F23" i="20" s="1"/>
  <c r="C24" i="13"/>
  <c r="K24" i="13"/>
  <c r="S24" i="13"/>
  <c r="E25" i="13"/>
  <c r="M25" i="13"/>
  <c r="U25" i="13"/>
  <c r="G27" i="13"/>
  <c r="O27" i="13"/>
  <c r="W27" i="13"/>
  <c r="I28" i="13"/>
  <c r="Q28" i="13"/>
  <c r="Q15" i="18"/>
  <c r="R18" i="20"/>
  <c r="T243" i="3"/>
  <c r="M14" i="20"/>
  <c r="F25" i="13"/>
  <c r="N25" i="13"/>
  <c r="V25" i="13"/>
  <c r="H27" i="13"/>
  <c r="P27" i="13"/>
  <c r="B28" i="13"/>
  <c r="J28" i="13"/>
  <c r="R28" i="13"/>
  <c r="R30" i="3"/>
  <c r="R29" i="3" s="1"/>
  <c r="R123" i="3" s="1"/>
  <c r="K25" i="13"/>
  <c r="I29" i="13"/>
  <c r="B242" i="3"/>
  <c r="L243" i="3"/>
  <c r="H89" i="3"/>
  <c r="H181" i="3" s="1"/>
  <c r="C23" i="13"/>
  <c r="K23" i="13"/>
  <c r="S23" i="13"/>
  <c r="I27" i="13"/>
  <c r="Q27" i="13"/>
  <c r="C28" i="13"/>
  <c r="K28" i="13"/>
  <c r="S28" i="13"/>
  <c r="E29" i="13"/>
  <c r="M29" i="13"/>
  <c r="U29" i="13"/>
  <c r="O23" i="13"/>
  <c r="S25" i="13"/>
  <c r="Q29" i="13"/>
  <c r="D243" i="3"/>
  <c r="M3" i="18"/>
  <c r="M18" i="18" s="1"/>
  <c r="G14" i="18"/>
  <c r="D23" i="13"/>
  <c r="L23" i="13"/>
  <c r="T23" i="13"/>
  <c r="F24" i="13"/>
  <c r="N24" i="13"/>
  <c r="V24" i="13"/>
  <c r="D28" i="13"/>
  <c r="L28" i="13"/>
  <c r="T28" i="13"/>
  <c r="F29" i="13"/>
  <c r="N29" i="13"/>
  <c r="V29" i="13"/>
  <c r="C7" i="18"/>
  <c r="C21" i="18" s="1"/>
  <c r="E23" i="13"/>
  <c r="M23" i="13"/>
  <c r="U23" i="13"/>
  <c r="G24" i="13"/>
  <c r="O24" i="13"/>
  <c r="W24" i="13"/>
  <c r="I25" i="13"/>
  <c r="Q25" i="13"/>
  <c r="C27" i="13"/>
  <c r="K27" i="13"/>
  <c r="S27" i="13"/>
  <c r="E28" i="13"/>
  <c r="M28" i="13"/>
  <c r="U28" i="13"/>
  <c r="G29" i="13"/>
  <c r="O29" i="13"/>
  <c r="W29" i="13"/>
  <c r="G23" i="13"/>
  <c r="W28" i="13"/>
  <c r="L15" i="20"/>
  <c r="F4" i="19"/>
  <c r="F60" i="3" s="1"/>
  <c r="N4" i="19"/>
  <c r="N60" i="3" s="1"/>
  <c r="N212" i="3" s="1"/>
  <c r="V4" i="19"/>
  <c r="V60" i="3" s="1"/>
  <c r="H4" i="19"/>
  <c r="H60" i="3" s="1"/>
  <c r="H212" i="3" s="1"/>
  <c r="P4" i="19"/>
  <c r="P20" i="19" s="1"/>
  <c r="J10" i="19"/>
  <c r="J61" i="3" s="1"/>
  <c r="S19" i="20"/>
  <c r="H24" i="13"/>
  <c r="P24" i="13"/>
  <c r="B25" i="13"/>
  <c r="J25" i="13"/>
  <c r="R25" i="13"/>
  <c r="D27" i="13"/>
  <c r="L27" i="13"/>
  <c r="T27" i="13"/>
  <c r="F28" i="13"/>
  <c r="N28" i="13"/>
  <c r="V28" i="13"/>
  <c r="R243" i="3"/>
  <c r="I242" i="3"/>
  <c r="E243" i="3"/>
  <c r="G242" i="3"/>
  <c r="W242" i="3"/>
  <c r="Q243" i="3"/>
  <c r="K15" i="18"/>
  <c r="L19" i="20"/>
  <c r="D7" i="18"/>
  <c r="D21" i="18" s="1"/>
  <c r="K14" i="20"/>
  <c r="M3" i="20"/>
  <c r="M21" i="20" s="1"/>
  <c r="U19" i="20"/>
  <c r="Q30" i="3"/>
  <c r="Q242" i="3" s="1"/>
  <c r="A242" i="3"/>
  <c r="N31" i="3"/>
  <c r="N243" i="3" s="1"/>
  <c r="V31" i="3"/>
  <c r="J242" i="3"/>
  <c r="A243" i="3"/>
  <c r="H10" i="19"/>
  <c r="H25" i="19" s="1"/>
  <c r="E14" i="20"/>
  <c r="L7" i="18"/>
  <c r="L21" i="18" s="1"/>
  <c r="G3" i="20"/>
  <c r="G22" i="20" s="1"/>
  <c r="C4" i="19"/>
  <c r="C20" i="19" s="1"/>
  <c r="S4" i="19"/>
  <c r="S20" i="19" s="1"/>
  <c r="U4" i="19"/>
  <c r="U20" i="19" s="1"/>
  <c r="Q4" i="19"/>
  <c r="Q60" i="3" s="1"/>
  <c r="D30" i="3"/>
  <c r="L30" i="3"/>
  <c r="L242" i="3" s="1"/>
  <c r="T30" i="3"/>
  <c r="G31" i="3"/>
  <c r="G29" i="3" s="1"/>
  <c r="G122" i="3" s="1"/>
  <c r="M91" i="3"/>
  <c r="M243" i="3" s="1"/>
  <c r="U91" i="3"/>
  <c r="U243" i="3" s="1"/>
  <c r="P10" i="19"/>
  <c r="P61" i="3" s="1"/>
  <c r="P213" i="3" s="1"/>
  <c r="U3" i="20"/>
  <c r="U22" i="20" s="1"/>
  <c r="H7" i="18"/>
  <c r="H23" i="18" s="1"/>
  <c r="D4" i="19"/>
  <c r="D60" i="3" s="1"/>
  <c r="L4" i="19"/>
  <c r="L60" i="3" s="1"/>
  <c r="T4" i="19"/>
  <c r="T60" i="3" s="1"/>
  <c r="R10" i="19"/>
  <c r="R61" i="3" s="1"/>
  <c r="R213" i="3" s="1"/>
  <c r="E30" i="3"/>
  <c r="E29" i="3" s="1"/>
  <c r="U30" i="3"/>
  <c r="U242" i="3" s="1"/>
  <c r="K90" i="3"/>
  <c r="K242" i="3" s="1"/>
  <c r="F91" i="3"/>
  <c r="F243" i="3" s="1"/>
  <c r="V91" i="3"/>
  <c r="V89" i="3" s="1"/>
  <c r="B243" i="3"/>
  <c r="B10" i="19"/>
  <c r="B61" i="3" s="1"/>
  <c r="B213" i="3" s="1"/>
  <c r="O15" i="20"/>
  <c r="V3" i="20"/>
  <c r="V22" i="20" s="1"/>
  <c r="O15" i="18"/>
  <c r="W15" i="18"/>
  <c r="E4" i="19"/>
  <c r="E60" i="3" s="1"/>
  <c r="G4" i="19"/>
  <c r="G60" i="3" s="1"/>
  <c r="G212" i="3" s="1"/>
  <c r="W10" i="19"/>
  <c r="W25" i="19" s="1"/>
  <c r="F30" i="3"/>
  <c r="F242" i="3" s="1"/>
  <c r="V30" i="3"/>
  <c r="V242" i="3" s="1"/>
  <c r="I31" i="3"/>
  <c r="I243" i="3" s="1"/>
  <c r="D90" i="3"/>
  <c r="D89" i="3" s="1"/>
  <c r="D183" i="3" s="1"/>
  <c r="T90" i="3"/>
  <c r="T89" i="3" s="1"/>
  <c r="T183" i="3" s="1"/>
  <c r="G91" i="3"/>
  <c r="G89" i="3" s="1"/>
  <c r="O30" i="3"/>
  <c r="O29" i="3" s="1"/>
  <c r="J31" i="3"/>
  <c r="J29" i="3" s="1"/>
  <c r="J122" i="3" s="1"/>
  <c r="E90" i="3"/>
  <c r="E89" i="3" s="1"/>
  <c r="M90" i="3"/>
  <c r="M242" i="3" s="1"/>
  <c r="G3" i="18"/>
  <c r="G17" i="18" s="1"/>
  <c r="W3" i="18"/>
  <c r="W18" i="18" s="1"/>
  <c r="C14" i="18"/>
  <c r="K7" i="18"/>
  <c r="K21" i="18" s="1"/>
  <c r="S7" i="18"/>
  <c r="S21" i="18" s="1"/>
  <c r="E15" i="18"/>
  <c r="O4" i="19"/>
  <c r="O24" i="19" s="1"/>
  <c r="I10" i="19"/>
  <c r="I61" i="3" s="1"/>
  <c r="B18" i="20"/>
  <c r="J18" i="20"/>
  <c r="D19" i="20"/>
  <c r="L3" i="20"/>
  <c r="L23" i="20" s="1"/>
  <c r="T19" i="20"/>
  <c r="P30" i="3"/>
  <c r="P242" i="3" s="1"/>
  <c r="O89" i="3"/>
  <c r="O181" i="3" s="1"/>
  <c r="A212" i="3"/>
  <c r="A213" i="3"/>
  <c r="K29" i="3"/>
  <c r="K123" i="3" s="1"/>
  <c r="P243" i="3"/>
  <c r="H29" i="3"/>
  <c r="C29" i="3"/>
  <c r="S29" i="3"/>
  <c r="S121" i="3" s="1"/>
  <c r="A182" i="3"/>
  <c r="A183" i="3"/>
  <c r="W89" i="3"/>
  <c r="N89" i="3"/>
  <c r="N181" i="3" s="1"/>
  <c r="A122" i="3"/>
  <c r="A91" i="3"/>
  <c r="B89" i="3"/>
  <c r="B181" i="3" s="1"/>
  <c r="J89" i="3"/>
  <c r="R89" i="3"/>
  <c r="R182" i="3" s="1"/>
  <c r="A123" i="3"/>
  <c r="I89" i="3"/>
  <c r="I181" i="3" s="1"/>
  <c r="Q89" i="3"/>
  <c r="Q181" i="3" s="1"/>
  <c r="A152" i="3"/>
  <c r="A153" i="3"/>
  <c r="M29" i="3"/>
  <c r="C89" i="3"/>
  <c r="C181" i="3" s="1"/>
  <c r="S89" i="3"/>
  <c r="S181" i="3" s="1"/>
  <c r="A90" i="3"/>
  <c r="P89" i="3"/>
  <c r="P182" i="3" s="1"/>
  <c r="A237" i="3"/>
  <c r="L89" i="3"/>
  <c r="L183" i="3" s="1"/>
  <c r="B29" i="3"/>
  <c r="W29" i="3"/>
  <c r="A117" i="3"/>
  <c r="A147" i="3"/>
  <c r="A54" i="3"/>
  <c r="A176" i="3"/>
  <c r="A55" i="3"/>
  <c r="A177" i="3"/>
  <c r="A84" i="3"/>
  <c r="A206" i="3"/>
  <c r="A85" i="3"/>
  <c r="A146" i="3"/>
  <c r="A116" i="3"/>
  <c r="E18" i="18"/>
  <c r="I21" i="18"/>
  <c r="N3" i="18"/>
  <c r="N17" i="18" s="1"/>
  <c r="U14" i="18"/>
  <c r="E21" i="20"/>
  <c r="P14" i="18"/>
  <c r="J14" i="20"/>
  <c r="O3" i="20"/>
  <c r="O23" i="20" s="1"/>
  <c r="O3" i="18"/>
  <c r="O18" i="18" s="1"/>
  <c r="N3" i="20"/>
  <c r="R21" i="18"/>
  <c r="Q14" i="20"/>
  <c r="Q3" i="20"/>
  <c r="Q22" i="20" s="1"/>
  <c r="C19" i="20"/>
  <c r="E14" i="18"/>
  <c r="M14" i="18"/>
  <c r="E19" i="18"/>
  <c r="H18" i="20"/>
  <c r="E19" i="20"/>
  <c r="P3" i="18"/>
  <c r="P18" i="18" s="1"/>
  <c r="F7" i="18"/>
  <c r="F21" i="18" s="1"/>
  <c r="V7" i="18"/>
  <c r="V21" i="18" s="1"/>
  <c r="F14" i="18"/>
  <c r="N14" i="18"/>
  <c r="V14" i="18"/>
  <c r="H15" i="18"/>
  <c r="P15" i="18"/>
  <c r="N22" i="18"/>
  <c r="K20" i="19"/>
  <c r="B4" i="19"/>
  <c r="B60" i="3" s="1"/>
  <c r="J4" i="19"/>
  <c r="J60" i="3" s="1"/>
  <c r="J212" i="3" s="1"/>
  <c r="R4" i="19"/>
  <c r="R60" i="3" s="1"/>
  <c r="I18" i="20"/>
  <c r="J19" i="20"/>
  <c r="H3" i="18"/>
  <c r="H18" i="18" s="1"/>
  <c r="I3" i="18"/>
  <c r="I19" i="18" s="1"/>
  <c r="G7" i="18"/>
  <c r="G21" i="18" s="1"/>
  <c r="O7" i="18"/>
  <c r="O21" i="18" s="1"/>
  <c r="W7" i="18"/>
  <c r="W21" i="18" s="1"/>
  <c r="C10" i="19"/>
  <c r="C61" i="3" s="1"/>
  <c r="C213" i="3" s="1"/>
  <c r="K10" i="19"/>
  <c r="S10" i="19"/>
  <c r="S61" i="3" s="1"/>
  <c r="S213" i="3" s="1"/>
  <c r="E10" i="19"/>
  <c r="E61" i="3" s="1"/>
  <c r="E213" i="3" s="1"/>
  <c r="M10" i="19"/>
  <c r="M61" i="3" s="1"/>
  <c r="M213" i="3" s="1"/>
  <c r="U10" i="19"/>
  <c r="U61" i="3" s="1"/>
  <c r="U213" i="3" s="1"/>
  <c r="K18" i="20"/>
  <c r="K19" i="20"/>
  <c r="I14" i="20"/>
  <c r="I3" i="20"/>
  <c r="I23" i="20" s="1"/>
  <c r="B3" i="18"/>
  <c r="B18" i="18" s="1"/>
  <c r="R3" i="18"/>
  <c r="R19" i="18" s="1"/>
  <c r="F19" i="18"/>
  <c r="P7" i="18"/>
  <c r="P21" i="18" s="1"/>
  <c r="R22" i="18"/>
  <c r="H14" i="18"/>
  <c r="B15" i="18"/>
  <c r="R15" i="18"/>
  <c r="D10" i="19"/>
  <c r="L10" i="19"/>
  <c r="T10" i="19"/>
  <c r="G23" i="20"/>
  <c r="W23" i="20"/>
  <c r="R14" i="20"/>
  <c r="M19" i="20"/>
  <c r="K15" i="20"/>
  <c r="K3" i="20"/>
  <c r="K22" i="20" s="1"/>
  <c r="Q3" i="18"/>
  <c r="Q18" i="18" s="1"/>
  <c r="C3" i="18"/>
  <c r="C19" i="18" s="1"/>
  <c r="Q7" i="18"/>
  <c r="Q21" i="18" s="1"/>
  <c r="I14" i="18"/>
  <c r="C15" i="18"/>
  <c r="S15" i="18"/>
  <c r="F18" i="20"/>
  <c r="F14" i="20"/>
  <c r="N18" i="20"/>
  <c r="N14" i="20"/>
  <c r="V18" i="20"/>
  <c r="V14" i="20"/>
  <c r="H19" i="20"/>
  <c r="H15" i="20"/>
  <c r="P19" i="20"/>
  <c r="P15" i="20"/>
  <c r="S14" i="20"/>
  <c r="T15" i="20"/>
  <c r="Q18" i="20"/>
  <c r="R19" i="20"/>
  <c r="C15" i="20"/>
  <c r="C3" i="20"/>
  <c r="C23" i="20" s="1"/>
  <c r="J3" i="18"/>
  <c r="J18" i="18" s="1"/>
  <c r="K3" i="18"/>
  <c r="K19" i="18" s="1"/>
  <c r="S3" i="18"/>
  <c r="S18" i="18" s="1"/>
  <c r="D3" i="18"/>
  <c r="D18" i="18" s="1"/>
  <c r="L3" i="18"/>
  <c r="T3" i="18"/>
  <c r="T18" i="18" s="1"/>
  <c r="B7" i="18"/>
  <c r="B22" i="18" s="1"/>
  <c r="J7" i="18"/>
  <c r="J21" i="18" s="1"/>
  <c r="D14" i="20"/>
  <c r="L14" i="20"/>
  <c r="T22" i="18"/>
  <c r="T14" i="20"/>
  <c r="F15" i="20"/>
  <c r="N15" i="20"/>
  <c r="V15" i="20"/>
  <c r="B14" i="18"/>
  <c r="J14" i="18"/>
  <c r="R14" i="18"/>
  <c r="D15" i="18"/>
  <c r="L15" i="18"/>
  <c r="T15" i="18"/>
  <c r="F10" i="19"/>
  <c r="F61" i="3" s="1"/>
  <c r="N10" i="19"/>
  <c r="V10" i="19"/>
  <c r="G18" i="20"/>
  <c r="G14" i="20"/>
  <c r="O18" i="20"/>
  <c r="O14" i="20"/>
  <c r="W18" i="20"/>
  <c r="W14" i="20"/>
  <c r="I19" i="20"/>
  <c r="I15" i="20"/>
  <c r="Q19" i="20"/>
  <c r="Q15" i="20"/>
  <c r="B14" i="20"/>
  <c r="U15" i="20"/>
  <c r="S18" i="20"/>
  <c r="S15" i="20"/>
  <c r="S3" i="20"/>
  <c r="S23" i="20" s="1"/>
  <c r="U15" i="18"/>
  <c r="W24" i="19"/>
  <c r="H14" i="20"/>
  <c r="H3" i="20"/>
  <c r="H22" i="20" s="1"/>
  <c r="P14" i="20"/>
  <c r="P3" i="20"/>
  <c r="P22" i="20" s="1"/>
  <c r="B15" i="20"/>
  <c r="B3" i="20"/>
  <c r="J15" i="20"/>
  <c r="J3" i="20"/>
  <c r="J23" i="20" s="1"/>
  <c r="R15" i="20"/>
  <c r="C14" i="20"/>
  <c r="D15" i="20"/>
  <c r="W15" i="20"/>
  <c r="B19" i="20"/>
  <c r="D18" i="20"/>
  <c r="L18" i="20"/>
  <c r="T18" i="20"/>
  <c r="F19" i="20"/>
  <c r="N19" i="20"/>
  <c r="V19" i="20"/>
  <c r="E18" i="20"/>
  <c r="M18" i="20"/>
  <c r="U18" i="20"/>
  <c r="G19" i="20"/>
  <c r="O19" i="20"/>
  <c r="W19" i="20"/>
  <c r="E23" i="20"/>
  <c r="R3" i="20"/>
  <c r="P10" i="20" l="1"/>
  <c r="T23" i="18"/>
  <c r="E17" i="18"/>
  <c r="F22" i="20"/>
  <c r="U24" i="19"/>
  <c r="F20" i="19"/>
  <c r="F24" i="19"/>
  <c r="G24" i="19"/>
  <c r="E22" i="18"/>
  <c r="I213" i="3"/>
  <c r="E13" i="20"/>
  <c r="D22" i="20"/>
  <c r="M23" i="20"/>
  <c r="Q24" i="19"/>
  <c r="H11" i="20"/>
  <c r="G25" i="19"/>
  <c r="I22" i="18"/>
  <c r="J11" i="20"/>
  <c r="D23" i="20"/>
  <c r="E13" i="18"/>
  <c r="K23" i="18"/>
  <c r="U19" i="18"/>
  <c r="H3" i="19"/>
  <c r="H23" i="19" s="1"/>
  <c r="N29" i="3"/>
  <c r="N123" i="3" s="1"/>
  <c r="J21" i="19"/>
  <c r="Q21" i="19"/>
  <c r="U18" i="18"/>
  <c r="L23" i="18"/>
  <c r="L21" i="20"/>
  <c r="Q25" i="19"/>
  <c r="H20" i="19"/>
  <c r="P24" i="19"/>
  <c r="Q10" i="20"/>
  <c r="F89" i="3"/>
  <c r="F181" i="3" s="1"/>
  <c r="W10" i="20"/>
  <c r="T24" i="19"/>
  <c r="R21" i="19"/>
  <c r="N24" i="19"/>
  <c r="L20" i="19"/>
  <c r="R25" i="19"/>
  <c r="S10" i="20"/>
  <c r="M24" i="19"/>
  <c r="N10" i="20"/>
  <c r="N20" i="19"/>
  <c r="L10" i="20"/>
  <c r="N13" i="20"/>
  <c r="R242" i="3"/>
  <c r="W17" i="20"/>
  <c r="G18" i="18"/>
  <c r="N23" i="18"/>
  <c r="F18" i="18"/>
  <c r="S22" i="18"/>
  <c r="M22" i="18"/>
  <c r="M23" i="18"/>
  <c r="S23" i="18"/>
  <c r="E23" i="18"/>
  <c r="R212" i="3"/>
  <c r="U29" i="3"/>
  <c r="U122" i="3" s="1"/>
  <c r="M22" i="20"/>
  <c r="O21" i="19"/>
  <c r="Q11" i="20"/>
  <c r="W3" i="19"/>
  <c r="W28" i="19" s="1"/>
  <c r="O11" i="20"/>
  <c r="T20" i="19"/>
  <c r="W19" i="18"/>
  <c r="G19" i="18"/>
  <c r="H19" i="18"/>
  <c r="V17" i="18"/>
  <c r="V17" i="20"/>
  <c r="Q212" i="3"/>
  <c r="V18" i="18"/>
  <c r="W17" i="18"/>
  <c r="Q20" i="19"/>
  <c r="P3" i="19"/>
  <c r="P23" i="19" s="1"/>
  <c r="F10" i="20"/>
  <c r="W21" i="20"/>
  <c r="K10" i="20"/>
  <c r="O25" i="19"/>
  <c r="Q3" i="19"/>
  <c r="Q29" i="19" s="1"/>
  <c r="M20" i="19"/>
  <c r="G20" i="19"/>
  <c r="F23" i="18"/>
  <c r="R11" i="20"/>
  <c r="F59" i="3"/>
  <c r="F152" i="3" s="1"/>
  <c r="M3" i="19"/>
  <c r="M29" i="19" s="1"/>
  <c r="G21" i="20"/>
  <c r="Q29" i="3"/>
  <c r="Q123" i="3" s="1"/>
  <c r="R18" i="18"/>
  <c r="C22" i="20"/>
  <c r="W11" i="20"/>
  <c r="B11" i="20"/>
  <c r="B25" i="19"/>
  <c r="M13" i="20"/>
  <c r="J25" i="19"/>
  <c r="I25" i="19"/>
  <c r="W60" i="3"/>
  <c r="W212" i="3" s="1"/>
  <c r="B21" i="19"/>
  <c r="M17" i="18"/>
  <c r="T10" i="20"/>
  <c r="L24" i="19"/>
  <c r="M60" i="3"/>
  <c r="M212" i="3" s="1"/>
  <c r="K60" i="3"/>
  <c r="K212" i="3" s="1"/>
  <c r="P29" i="3"/>
  <c r="P123" i="3" s="1"/>
  <c r="T212" i="3"/>
  <c r="G61" i="3"/>
  <c r="G213" i="3" s="1"/>
  <c r="K122" i="3"/>
  <c r="G21" i="19"/>
  <c r="H10" i="20"/>
  <c r="E24" i="19"/>
  <c r="C22" i="18"/>
  <c r="D10" i="20"/>
  <c r="V20" i="19"/>
  <c r="H183" i="3"/>
  <c r="D24" i="19"/>
  <c r="I20" i="19"/>
  <c r="O23" i="18"/>
  <c r="N17" i="20"/>
  <c r="D20" i="19"/>
  <c r="V24" i="19"/>
  <c r="T29" i="3"/>
  <c r="T122" i="3" s="1"/>
  <c r="G3" i="19"/>
  <c r="G9" i="20" s="1"/>
  <c r="M19" i="18"/>
  <c r="E20" i="19"/>
  <c r="N23" i="20"/>
  <c r="C23" i="18"/>
  <c r="L17" i="20"/>
  <c r="U23" i="18"/>
  <c r="L22" i="20"/>
  <c r="F17" i="20"/>
  <c r="C10" i="20"/>
  <c r="H22" i="18"/>
  <c r="M13" i="18"/>
  <c r="I24" i="19"/>
  <c r="E10" i="20"/>
  <c r="V10" i="20"/>
  <c r="I10" i="20"/>
  <c r="N21" i="20"/>
  <c r="U13" i="18"/>
  <c r="H21" i="18"/>
  <c r="G17" i="20"/>
  <c r="K22" i="18"/>
  <c r="F21" i="20"/>
  <c r="U22" i="18"/>
  <c r="F13" i="20"/>
  <c r="T23" i="20"/>
  <c r="T21" i="20"/>
  <c r="T13" i="20"/>
  <c r="M17" i="20"/>
  <c r="H24" i="19"/>
  <c r="G10" i="20"/>
  <c r="M89" i="3"/>
  <c r="M241" i="3" s="1"/>
  <c r="H182" i="3"/>
  <c r="Q183" i="3"/>
  <c r="S19" i="18"/>
  <c r="O242" i="3"/>
  <c r="P60" i="3"/>
  <c r="P212" i="3" s="1"/>
  <c r="G243" i="3"/>
  <c r="F13" i="18"/>
  <c r="Q59" i="3"/>
  <c r="Q153" i="3" s="1"/>
  <c r="J241" i="3"/>
  <c r="S122" i="3"/>
  <c r="J243" i="3"/>
  <c r="S22" i="20"/>
  <c r="Q19" i="18"/>
  <c r="S123" i="3"/>
  <c r="J121" i="3"/>
  <c r="N22" i="20"/>
  <c r="U89" i="3"/>
  <c r="U183" i="3" s="1"/>
  <c r="J123" i="3"/>
  <c r="D242" i="3"/>
  <c r="V181" i="3"/>
  <c r="V182" i="3"/>
  <c r="Q23" i="20"/>
  <c r="O17" i="20"/>
  <c r="L13" i="20"/>
  <c r="P25" i="19"/>
  <c r="I21" i="19"/>
  <c r="V21" i="20"/>
  <c r="D22" i="18"/>
  <c r="D11" i="20"/>
  <c r="D61" i="3"/>
  <c r="D213" i="3" s="1"/>
  <c r="N13" i="18"/>
  <c r="I3" i="19"/>
  <c r="I27" i="19" s="1"/>
  <c r="F29" i="3"/>
  <c r="F122" i="3" s="1"/>
  <c r="R59" i="3"/>
  <c r="R153" i="3" s="1"/>
  <c r="S182" i="3"/>
  <c r="T242" i="3"/>
  <c r="V243" i="3"/>
  <c r="B212" i="3"/>
  <c r="B59" i="3"/>
  <c r="B152" i="3" s="1"/>
  <c r="D23" i="18"/>
  <c r="E59" i="3"/>
  <c r="E211" i="3" s="1"/>
  <c r="F213" i="3"/>
  <c r="O10" i="20"/>
  <c r="O60" i="3"/>
  <c r="U21" i="20"/>
  <c r="G23" i="18"/>
  <c r="N3" i="19"/>
  <c r="N28" i="19" s="1"/>
  <c r="N61" i="3"/>
  <c r="G13" i="18"/>
  <c r="O17" i="18"/>
  <c r="K11" i="20"/>
  <c r="K61" i="3"/>
  <c r="D29" i="3"/>
  <c r="D241" i="3" s="1"/>
  <c r="E242" i="3"/>
  <c r="U13" i="20"/>
  <c r="L29" i="3"/>
  <c r="L241" i="3" s="1"/>
  <c r="K89" i="3"/>
  <c r="K181" i="3" s="1"/>
  <c r="W21" i="19"/>
  <c r="W61" i="3"/>
  <c r="W213" i="3" s="1"/>
  <c r="H21" i="19"/>
  <c r="H61" i="3"/>
  <c r="V23" i="20"/>
  <c r="O3" i="19"/>
  <c r="O19" i="19" s="1"/>
  <c r="S11" i="20"/>
  <c r="U17" i="20"/>
  <c r="N18" i="18"/>
  <c r="C11" i="20"/>
  <c r="P11" i="20"/>
  <c r="D13" i="20"/>
  <c r="E3" i="19"/>
  <c r="E9" i="20" s="1"/>
  <c r="E11" i="20"/>
  <c r="I29" i="3"/>
  <c r="I241" i="3" s="1"/>
  <c r="U10" i="20"/>
  <c r="U60" i="3"/>
  <c r="V3" i="19"/>
  <c r="V28" i="19" s="1"/>
  <c r="V61" i="3"/>
  <c r="U23" i="20"/>
  <c r="O19" i="18"/>
  <c r="V23" i="18"/>
  <c r="L22" i="18"/>
  <c r="T3" i="19"/>
  <c r="T23" i="19" s="1"/>
  <c r="T61" i="3"/>
  <c r="T59" i="3" s="1"/>
  <c r="N19" i="18"/>
  <c r="C18" i="18"/>
  <c r="O20" i="19"/>
  <c r="P21" i="19"/>
  <c r="I11" i="20"/>
  <c r="V29" i="3"/>
  <c r="V123" i="3" s="1"/>
  <c r="I59" i="3"/>
  <c r="I152" i="3" s="1"/>
  <c r="Q182" i="3"/>
  <c r="L212" i="3"/>
  <c r="E212" i="3"/>
  <c r="F212" i="3"/>
  <c r="S24" i="19"/>
  <c r="S60" i="3"/>
  <c r="J213" i="3"/>
  <c r="L11" i="20"/>
  <c r="L61" i="3"/>
  <c r="J59" i="3"/>
  <c r="J151" i="3" s="1"/>
  <c r="D212" i="3"/>
  <c r="C24" i="19"/>
  <c r="C60" i="3"/>
  <c r="V212" i="3"/>
  <c r="H121" i="3"/>
  <c r="H241" i="3"/>
  <c r="H122" i="3"/>
  <c r="G121" i="3"/>
  <c r="G241" i="3"/>
  <c r="K121" i="3"/>
  <c r="V183" i="3"/>
  <c r="B121" i="3"/>
  <c r="B241" i="3"/>
  <c r="I183" i="3"/>
  <c r="O121" i="3"/>
  <c r="O241" i="3"/>
  <c r="E121" i="3"/>
  <c r="E241" i="3"/>
  <c r="S241" i="3"/>
  <c r="B182" i="3"/>
  <c r="N182" i="3"/>
  <c r="O182" i="3"/>
  <c r="O183" i="3"/>
  <c r="U121" i="3"/>
  <c r="W121" i="3"/>
  <c r="W241" i="3"/>
  <c r="B122" i="3"/>
  <c r="R241" i="3"/>
  <c r="C123" i="3"/>
  <c r="C241" i="3"/>
  <c r="B183" i="3"/>
  <c r="H123" i="3"/>
  <c r="F183" i="3"/>
  <c r="C122" i="3"/>
  <c r="C182" i="3"/>
  <c r="E181" i="3"/>
  <c r="E182" i="3"/>
  <c r="C121" i="3"/>
  <c r="G181" i="3"/>
  <c r="G183" i="3"/>
  <c r="G182" i="3"/>
  <c r="T181" i="3"/>
  <c r="T182" i="3"/>
  <c r="S183" i="3"/>
  <c r="N183" i="3"/>
  <c r="J183" i="3"/>
  <c r="J181" i="3"/>
  <c r="P181" i="3"/>
  <c r="P183" i="3"/>
  <c r="L181" i="3"/>
  <c r="L182" i="3"/>
  <c r="W181" i="3"/>
  <c r="W182" i="3"/>
  <c r="W183" i="3"/>
  <c r="E183" i="3"/>
  <c r="D181" i="3"/>
  <c r="D182" i="3"/>
  <c r="R183" i="3"/>
  <c r="R181" i="3"/>
  <c r="I182" i="3"/>
  <c r="C183" i="3"/>
  <c r="J182" i="3"/>
  <c r="M123" i="3"/>
  <c r="M121" i="3"/>
  <c r="O123" i="3"/>
  <c r="E123" i="3"/>
  <c r="W123" i="3"/>
  <c r="G123" i="3"/>
  <c r="B123" i="3"/>
  <c r="R122" i="3"/>
  <c r="R121" i="3"/>
  <c r="W122" i="3"/>
  <c r="M122" i="3"/>
  <c r="E122" i="3"/>
  <c r="O122" i="3"/>
  <c r="P23" i="20"/>
  <c r="D17" i="20"/>
  <c r="J22" i="18"/>
  <c r="P19" i="18"/>
  <c r="O21" i="20"/>
  <c r="O22" i="20"/>
  <c r="J23" i="18"/>
  <c r="B19" i="18"/>
  <c r="V13" i="20"/>
  <c r="T17" i="20"/>
  <c r="L18" i="18"/>
  <c r="J17" i="18"/>
  <c r="J13" i="18"/>
  <c r="C25" i="19"/>
  <c r="C21" i="19"/>
  <c r="C3" i="19"/>
  <c r="C9" i="20" s="1"/>
  <c r="J19" i="18"/>
  <c r="T11" i="20"/>
  <c r="W22" i="18"/>
  <c r="L3" i="19"/>
  <c r="L29" i="19" s="1"/>
  <c r="F21" i="19"/>
  <c r="F11" i="20"/>
  <c r="F25" i="19"/>
  <c r="W23" i="18"/>
  <c r="K21" i="20"/>
  <c r="K17" i="20"/>
  <c r="K13" i="20"/>
  <c r="T25" i="19"/>
  <c r="T21" i="19"/>
  <c r="Q22" i="18"/>
  <c r="K25" i="19"/>
  <c r="K21" i="19"/>
  <c r="K3" i="19"/>
  <c r="P9" i="20"/>
  <c r="P21" i="20"/>
  <c r="P17" i="20"/>
  <c r="P13" i="20"/>
  <c r="C21" i="20"/>
  <c r="C17" i="20"/>
  <c r="C13" i="20"/>
  <c r="L25" i="19"/>
  <c r="L21" i="19"/>
  <c r="R17" i="18"/>
  <c r="R13" i="18"/>
  <c r="I13" i="18"/>
  <c r="I17" i="18"/>
  <c r="W13" i="18"/>
  <c r="F22" i="18"/>
  <c r="R21" i="20"/>
  <c r="R17" i="20"/>
  <c r="R13" i="20"/>
  <c r="R22" i="20"/>
  <c r="J21" i="20"/>
  <c r="J17" i="20"/>
  <c r="J13" i="20"/>
  <c r="T17" i="18"/>
  <c r="T19" i="18"/>
  <c r="T13" i="18"/>
  <c r="D25" i="19"/>
  <c r="D21" i="19"/>
  <c r="B17" i="18"/>
  <c r="B13" i="18"/>
  <c r="U21" i="19"/>
  <c r="U25" i="19"/>
  <c r="H17" i="18"/>
  <c r="H13" i="18"/>
  <c r="R24" i="19"/>
  <c r="R20" i="19"/>
  <c r="R3" i="19"/>
  <c r="R9" i="20" s="1"/>
  <c r="P13" i="18"/>
  <c r="P17" i="18"/>
  <c r="R10" i="20"/>
  <c r="P23" i="18"/>
  <c r="O13" i="18"/>
  <c r="B21" i="20"/>
  <c r="B17" i="20"/>
  <c r="B13" i="20"/>
  <c r="J22" i="20"/>
  <c r="L17" i="18"/>
  <c r="L13" i="18"/>
  <c r="I21" i="20"/>
  <c r="I17" i="20"/>
  <c r="I13" i="20"/>
  <c r="M21" i="19"/>
  <c r="M25" i="19"/>
  <c r="J24" i="19"/>
  <c r="J20" i="19"/>
  <c r="J3" i="19"/>
  <c r="J9" i="20" s="1"/>
  <c r="J10" i="20"/>
  <c r="Q21" i="20"/>
  <c r="Q17" i="20"/>
  <c r="Q13" i="20"/>
  <c r="D3" i="19"/>
  <c r="D29" i="19" s="1"/>
  <c r="P22" i="18"/>
  <c r="K23" i="20"/>
  <c r="I22" i="20"/>
  <c r="K18" i="18"/>
  <c r="K17" i="18"/>
  <c r="K13" i="18"/>
  <c r="B22" i="20"/>
  <c r="R23" i="20"/>
  <c r="B23" i="20"/>
  <c r="V21" i="19"/>
  <c r="V11" i="20"/>
  <c r="V25" i="19"/>
  <c r="B21" i="18"/>
  <c r="B23" i="18"/>
  <c r="D17" i="18"/>
  <c r="D13" i="18"/>
  <c r="D19" i="18"/>
  <c r="C17" i="18"/>
  <c r="C13" i="18"/>
  <c r="E21" i="19"/>
  <c r="E25" i="19"/>
  <c r="U11" i="20"/>
  <c r="B24" i="19"/>
  <c r="B20" i="19"/>
  <c r="B3" i="19"/>
  <c r="B9" i="20" s="1"/>
  <c r="G13" i="20"/>
  <c r="B10" i="20"/>
  <c r="Q23" i="18"/>
  <c r="O22" i="18"/>
  <c r="G22" i="18"/>
  <c r="F3" i="19"/>
  <c r="H9" i="20"/>
  <c r="H21" i="20"/>
  <c r="H17" i="20"/>
  <c r="H13" i="20"/>
  <c r="H23" i="20"/>
  <c r="S21" i="20"/>
  <c r="S17" i="20"/>
  <c r="S13" i="20"/>
  <c r="N21" i="19"/>
  <c r="N25" i="19"/>
  <c r="N11" i="20"/>
  <c r="S17" i="18"/>
  <c r="S13" i="18"/>
  <c r="U3" i="19"/>
  <c r="Q13" i="18"/>
  <c r="Q17" i="18"/>
  <c r="O13" i="20"/>
  <c r="L19" i="18"/>
  <c r="S25" i="19"/>
  <c r="S21" i="19"/>
  <c r="S3" i="19"/>
  <c r="S9" i="20" s="1"/>
  <c r="W13" i="20"/>
  <c r="M11" i="20"/>
  <c r="V22" i="18"/>
  <c r="V13" i="18"/>
  <c r="I18" i="18"/>
  <c r="M28" i="19" l="1"/>
  <c r="F182" i="3"/>
  <c r="E27" i="19"/>
  <c r="U123" i="3"/>
  <c r="Q122" i="3"/>
  <c r="U182" i="3"/>
  <c r="H28" i="19"/>
  <c r="M182" i="3"/>
  <c r="N122" i="3"/>
  <c r="Q121" i="3"/>
  <c r="L121" i="3"/>
  <c r="P121" i="3"/>
  <c r="M9" i="20"/>
  <c r="N9" i="20"/>
  <c r="W9" i="20"/>
  <c r="H29" i="19"/>
  <c r="P27" i="19"/>
  <c r="H19" i="19"/>
  <c r="N121" i="3"/>
  <c r="M27" i="19"/>
  <c r="Q241" i="3"/>
  <c r="H27" i="19"/>
  <c r="D123" i="3"/>
  <c r="N241" i="3"/>
  <c r="K183" i="3"/>
  <c r="E28" i="19"/>
  <c r="M23" i="19"/>
  <c r="E23" i="19"/>
  <c r="G28" i="19"/>
  <c r="M19" i="19"/>
  <c r="W29" i="19"/>
  <c r="F241" i="3"/>
  <c r="T241" i="3"/>
  <c r="P122" i="3"/>
  <c r="T123" i="3"/>
  <c r="W27" i="19"/>
  <c r="G27" i="19"/>
  <c r="Q23" i="19"/>
  <c r="W23" i="19"/>
  <c r="N27" i="19"/>
  <c r="F153" i="3"/>
  <c r="F151" i="3"/>
  <c r="N29" i="19"/>
  <c r="Q9" i="20"/>
  <c r="W19" i="19"/>
  <c r="N19" i="19"/>
  <c r="Q27" i="19"/>
  <c r="E153" i="3"/>
  <c r="Q28" i="19"/>
  <c r="P59" i="3"/>
  <c r="P211" i="3" s="1"/>
  <c r="Q19" i="19"/>
  <c r="L123" i="3"/>
  <c r="M59" i="3"/>
  <c r="M152" i="3" s="1"/>
  <c r="O9" i="20"/>
  <c r="Q151" i="3"/>
  <c r="P29" i="19"/>
  <c r="P28" i="19"/>
  <c r="Q152" i="3"/>
  <c r="G59" i="3"/>
  <c r="M181" i="3"/>
  <c r="O27" i="19"/>
  <c r="E152" i="3"/>
  <c r="T121" i="3"/>
  <c r="E151" i="3"/>
  <c r="I122" i="3"/>
  <c r="M183" i="3"/>
  <c r="Q211" i="3"/>
  <c r="P19" i="19"/>
  <c r="I121" i="3"/>
  <c r="R211" i="3"/>
  <c r="O23" i="19"/>
  <c r="K182" i="3"/>
  <c r="E29" i="19"/>
  <c r="O28" i="19"/>
  <c r="E19" i="19"/>
  <c r="P241" i="3"/>
  <c r="F121" i="3"/>
  <c r="D122" i="3"/>
  <c r="J211" i="3"/>
  <c r="V19" i="19"/>
  <c r="J153" i="3"/>
  <c r="D121" i="3"/>
  <c r="F211" i="3"/>
  <c r="J152" i="3"/>
  <c r="G29" i="19"/>
  <c r="F123" i="3"/>
  <c r="V27" i="19"/>
  <c r="U181" i="3"/>
  <c r="G19" i="19"/>
  <c r="I153" i="3"/>
  <c r="U241" i="3"/>
  <c r="I211" i="3"/>
  <c r="G23" i="19"/>
  <c r="I23" i="19"/>
  <c r="I151" i="3"/>
  <c r="I28" i="19"/>
  <c r="T19" i="19"/>
  <c r="T27" i="19"/>
  <c r="I123" i="3"/>
  <c r="W59" i="3"/>
  <c r="W211" i="3" s="1"/>
  <c r="K241" i="3"/>
  <c r="L122" i="3"/>
  <c r="T151" i="3"/>
  <c r="T152" i="3"/>
  <c r="T211" i="3"/>
  <c r="O29" i="19"/>
  <c r="I19" i="19"/>
  <c r="V121" i="3"/>
  <c r="C212" i="3"/>
  <c r="C59" i="3"/>
  <c r="T29" i="19"/>
  <c r="T28" i="19"/>
  <c r="V241" i="3"/>
  <c r="R152" i="3"/>
  <c r="R151" i="3"/>
  <c r="I9" i="20"/>
  <c r="T9" i="20"/>
  <c r="V122" i="3"/>
  <c r="V59" i="3"/>
  <c r="V213" i="3"/>
  <c r="H213" i="3"/>
  <c r="H59" i="3"/>
  <c r="N59" i="3"/>
  <c r="N213" i="3"/>
  <c r="L59" i="3"/>
  <c r="L213" i="3"/>
  <c r="V23" i="19"/>
  <c r="N23" i="19"/>
  <c r="T213" i="3"/>
  <c r="T153" i="3"/>
  <c r="U212" i="3"/>
  <c r="U59" i="3"/>
  <c r="B151" i="3"/>
  <c r="B211" i="3"/>
  <c r="B153" i="3"/>
  <c r="D59" i="3"/>
  <c r="I29" i="19"/>
  <c r="V29" i="19"/>
  <c r="V9" i="20"/>
  <c r="S59" i="3"/>
  <c r="S212" i="3"/>
  <c r="K59" i="3"/>
  <c r="K213" i="3"/>
  <c r="O59" i="3"/>
  <c r="O212" i="3"/>
  <c r="C29" i="19"/>
  <c r="K27" i="19"/>
  <c r="K23" i="19"/>
  <c r="K19" i="19"/>
  <c r="K28" i="19"/>
  <c r="F27" i="19"/>
  <c r="F23" i="19"/>
  <c r="F19" i="19"/>
  <c r="F28" i="19"/>
  <c r="F9" i="20"/>
  <c r="K29" i="19"/>
  <c r="U27" i="19"/>
  <c r="U23" i="19"/>
  <c r="U19" i="19"/>
  <c r="U9" i="20"/>
  <c r="U28" i="19"/>
  <c r="K9" i="20"/>
  <c r="U29" i="19"/>
  <c r="D27" i="19"/>
  <c r="D23" i="19"/>
  <c r="D19" i="19"/>
  <c r="D28" i="19"/>
  <c r="D9" i="20"/>
  <c r="L27" i="19"/>
  <c r="L23" i="19"/>
  <c r="L19" i="19"/>
  <c r="L9" i="20"/>
  <c r="L28" i="19"/>
  <c r="B19" i="19"/>
  <c r="B27" i="19"/>
  <c r="B23" i="19"/>
  <c r="B29" i="19"/>
  <c r="B28" i="19"/>
  <c r="R19" i="19"/>
  <c r="R27" i="19"/>
  <c r="R23" i="19"/>
  <c r="R29" i="19"/>
  <c r="C27" i="19"/>
  <c r="C19" i="19"/>
  <c r="C23" i="19"/>
  <c r="C28" i="19"/>
  <c r="J19" i="19"/>
  <c r="J27" i="19"/>
  <c r="J23" i="19"/>
  <c r="J29" i="19"/>
  <c r="S27" i="19"/>
  <c r="S19" i="19"/>
  <c r="S23" i="19"/>
  <c r="S28" i="19"/>
  <c r="S29" i="19"/>
  <c r="J28" i="19"/>
  <c r="R28" i="19"/>
  <c r="F29" i="19"/>
  <c r="M211" i="3" l="1"/>
  <c r="M151" i="3"/>
  <c r="P153" i="3"/>
  <c r="P151" i="3"/>
  <c r="P152" i="3"/>
  <c r="M153" i="3"/>
  <c r="G211" i="3"/>
  <c r="G152" i="3"/>
  <c r="G151" i="3"/>
  <c r="G153" i="3"/>
  <c r="W153" i="3"/>
  <c r="W151" i="3"/>
  <c r="W152" i="3"/>
  <c r="N152" i="3"/>
  <c r="N151" i="3"/>
  <c r="N211" i="3"/>
  <c r="N153" i="3"/>
  <c r="H153" i="3"/>
  <c r="H211" i="3"/>
  <c r="H151" i="3"/>
  <c r="H152" i="3"/>
  <c r="C153" i="3"/>
  <c r="C151" i="3"/>
  <c r="C211" i="3"/>
  <c r="C152" i="3"/>
  <c r="O152" i="3"/>
  <c r="O151" i="3"/>
  <c r="O153" i="3"/>
  <c r="O211" i="3"/>
  <c r="D151" i="3"/>
  <c r="D211" i="3"/>
  <c r="D152" i="3"/>
  <c r="D153" i="3"/>
  <c r="V151" i="3"/>
  <c r="V211" i="3"/>
  <c r="V153" i="3"/>
  <c r="V152" i="3"/>
  <c r="K152" i="3"/>
  <c r="K151" i="3"/>
  <c r="K211" i="3"/>
  <c r="K153" i="3"/>
  <c r="L153" i="3"/>
  <c r="L152" i="3"/>
  <c r="L151" i="3"/>
  <c r="L211" i="3"/>
  <c r="S152" i="3"/>
  <c r="S151" i="3"/>
  <c r="S211" i="3"/>
  <c r="S153" i="3"/>
  <c r="U152" i="3"/>
  <c r="U153" i="3"/>
  <c r="U151" i="3"/>
  <c r="U211" i="3"/>
  <c r="W35" i="10" l="1"/>
  <c r="V35" i="10"/>
  <c r="U35" i="10"/>
  <c r="S35" i="10"/>
  <c r="R35" i="10"/>
  <c r="Q35" i="10"/>
  <c r="P35" i="10"/>
  <c r="O35" i="10"/>
  <c r="N35" i="10"/>
  <c r="M35" i="10"/>
  <c r="K35" i="10"/>
  <c r="J35" i="10"/>
  <c r="I35" i="10"/>
  <c r="H35" i="10"/>
  <c r="G35" i="10"/>
  <c r="F35" i="10"/>
  <c r="E35" i="10"/>
  <c r="C35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G31" i="10"/>
  <c r="F31" i="10"/>
  <c r="E31" i="10"/>
  <c r="D31" i="10"/>
  <c r="C31" i="10"/>
  <c r="V11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35" i="10"/>
  <c r="B32" i="10"/>
  <c r="B31" i="10"/>
  <c r="B28" i="10"/>
  <c r="W24" i="10"/>
  <c r="V24" i="10"/>
  <c r="U24" i="10"/>
  <c r="T24" i="10"/>
  <c r="S24" i="10"/>
  <c r="Q24" i="10"/>
  <c r="P24" i="10"/>
  <c r="O24" i="10"/>
  <c r="N24" i="10"/>
  <c r="M24" i="10"/>
  <c r="L24" i="10"/>
  <c r="K24" i="10"/>
  <c r="I24" i="10"/>
  <c r="H24" i="10"/>
  <c r="G24" i="10"/>
  <c r="F24" i="10"/>
  <c r="E24" i="10"/>
  <c r="D24" i="10"/>
  <c r="C24" i="10"/>
  <c r="S4" i="10"/>
  <c r="K4" i="10"/>
  <c r="C4" i="10"/>
  <c r="B24" i="10"/>
  <c r="P17" i="9" l="1"/>
  <c r="T4" i="10"/>
  <c r="H17" i="9"/>
  <c r="Q17" i="9"/>
  <c r="E4" i="10"/>
  <c r="M4" i="10"/>
  <c r="U4" i="10"/>
  <c r="I17" i="9"/>
  <c r="F17" i="9"/>
  <c r="N17" i="9"/>
  <c r="G11" i="10"/>
  <c r="G9" i="10" s="1"/>
  <c r="O11" i="10"/>
  <c r="O9" i="10" s="1"/>
  <c r="V17" i="9"/>
  <c r="I11" i="10"/>
  <c r="Q11" i="10"/>
  <c r="Q9" i="10" s="1"/>
  <c r="G15" i="10"/>
  <c r="O15" i="10"/>
  <c r="W15" i="10"/>
  <c r="V9" i="10"/>
  <c r="F15" i="10"/>
  <c r="C11" i="10"/>
  <c r="C9" i="10" s="1"/>
  <c r="K11" i="10"/>
  <c r="K9" i="10" s="1"/>
  <c r="S11" i="10"/>
  <c r="S9" i="10" s="1"/>
  <c r="J15" i="10"/>
  <c r="D15" i="10"/>
  <c r="D35" i="10"/>
  <c r="L15" i="10"/>
  <c r="L35" i="10"/>
  <c r="T15" i="10"/>
  <c r="T35" i="10"/>
  <c r="R15" i="10"/>
  <c r="H11" i="10"/>
  <c r="H31" i="10"/>
  <c r="J11" i="10"/>
  <c r="R11" i="10"/>
  <c r="F11" i="10"/>
  <c r="N11" i="10"/>
  <c r="P11" i="10"/>
  <c r="M17" i="9"/>
  <c r="U17" i="9"/>
  <c r="J17" i="9"/>
  <c r="R17" i="9"/>
  <c r="C15" i="10"/>
  <c r="K15" i="10"/>
  <c r="S15" i="10"/>
  <c r="D4" i="10"/>
  <c r="L4" i="10"/>
  <c r="W11" i="10"/>
  <c r="E15" i="10"/>
  <c r="M15" i="10"/>
  <c r="U15" i="10"/>
  <c r="H15" i="10"/>
  <c r="P15" i="10"/>
  <c r="E17" i="9"/>
  <c r="N15" i="10"/>
  <c r="V15" i="10"/>
  <c r="J4" i="10"/>
  <c r="R4" i="10"/>
  <c r="D11" i="10"/>
  <c r="L11" i="10"/>
  <c r="T11" i="10"/>
  <c r="J24" i="10"/>
  <c r="R24" i="10"/>
  <c r="F4" i="10"/>
  <c r="N4" i="10"/>
  <c r="V4" i="10"/>
  <c r="I4" i="10"/>
  <c r="Q4" i="10"/>
  <c r="C17" i="9"/>
  <c r="O4" i="10"/>
  <c r="M11" i="10"/>
  <c r="I15" i="10"/>
  <c r="Q15" i="10"/>
  <c r="K17" i="9"/>
  <c r="S17" i="9"/>
  <c r="G4" i="10"/>
  <c r="W4" i="10"/>
  <c r="E11" i="10"/>
  <c r="E9" i="10" s="1"/>
  <c r="U11" i="10"/>
  <c r="D17" i="9"/>
  <c r="L17" i="9"/>
  <c r="T17" i="9"/>
  <c r="G17" i="9"/>
  <c r="O17" i="9"/>
  <c r="W17" i="9"/>
  <c r="H4" i="10"/>
  <c r="P4" i="10"/>
  <c r="O8" i="10" l="1"/>
  <c r="N9" i="10"/>
  <c r="N8" i="10" s="1"/>
  <c r="M9" i="10"/>
  <c r="G8" i="10"/>
  <c r="F9" i="10"/>
  <c r="W9" i="10"/>
  <c r="R9" i="10"/>
  <c r="E8" i="10"/>
  <c r="Q8" i="10"/>
  <c r="T9" i="10"/>
  <c r="J9" i="10"/>
  <c r="V8" i="10"/>
  <c r="L9" i="10"/>
  <c r="S8" i="10"/>
  <c r="I9" i="10"/>
  <c r="U9" i="10"/>
  <c r="U8" i="10" s="1"/>
  <c r="H9" i="10"/>
  <c r="D9" i="10"/>
  <c r="P9" i="10"/>
  <c r="K8" i="10"/>
  <c r="C8" i="10"/>
  <c r="M8" i="10" l="1"/>
  <c r="J8" i="10"/>
  <c r="D8" i="10"/>
  <c r="H8" i="10"/>
  <c r="R8" i="10"/>
  <c r="L8" i="10"/>
  <c r="W8" i="10"/>
  <c r="P8" i="10"/>
  <c r="I8" i="10"/>
  <c r="T8" i="10"/>
  <c r="F8" i="10"/>
  <c r="W30" i="10" l="1"/>
  <c r="W34" i="10" l="1"/>
  <c r="U30" i="10" l="1"/>
  <c r="U34" i="10"/>
  <c r="V34" i="10" l="1"/>
  <c r="T30" i="10" l="1"/>
  <c r="T34" i="10"/>
  <c r="S34" i="10" l="1"/>
  <c r="S30" i="10" l="1"/>
  <c r="V30" i="10" l="1"/>
  <c r="I34" i="10" l="1"/>
  <c r="I30" i="10"/>
  <c r="J34" i="10" l="1"/>
  <c r="H30" i="10" l="1"/>
  <c r="H34" i="10"/>
  <c r="K34" i="10" l="1"/>
  <c r="J30" i="10"/>
  <c r="K30" i="10" l="1"/>
  <c r="G30" i="10"/>
  <c r="G34" i="10" l="1"/>
  <c r="F30" i="10" l="1"/>
  <c r="F34" i="10"/>
  <c r="L34" i="10" l="1"/>
  <c r="M34" i="10"/>
  <c r="L30" i="10"/>
  <c r="E34" i="10" l="1"/>
  <c r="M30" i="10"/>
  <c r="E30" i="10" l="1"/>
  <c r="N34" i="10" l="1"/>
  <c r="D34" i="10" l="1"/>
  <c r="D30" i="10"/>
  <c r="N30" i="10"/>
  <c r="C30" i="10" l="1"/>
  <c r="C34" i="10"/>
  <c r="O34" i="10"/>
  <c r="O30" i="10" l="1"/>
  <c r="B30" i="10" l="1"/>
  <c r="P30" i="10" l="1"/>
  <c r="B34" i="10"/>
  <c r="P34" i="10" l="1"/>
  <c r="Q30" i="10" l="1"/>
  <c r="Q34" i="10"/>
  <c r="R34" i="10" l="1"/>
  <c r="R30" i="10" l="1"/>
  <c r="W10" i="5" l="1"/>
  <c r="V10" i="5"/>
  <c r="U10" i="5"/>
  <c r="T10" i="5"/>
  <c r="S10" i="5"/>
  <c r="R10" i="5"/>
  <c r="Q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 l="1"/>
  <c r="P10" i="5"/>
  <c r="I15" i="17" l="1"/>
  <c r="Q15" i="17"/>
  <c r="G14" i="17"/>
  <c r="O14" i="17"/>
  <c r="W14" i="17"/>
  <c r="F14" i="17"/>
  <c r="N14" i="17"/>
  <c r="V14" i="17"/>
  <c r="H15" i="17"/>
  <c r="P15" i="17"/>
  <c r="H14" i="17"/>
  <c r="P14" i="17"/>
  <c r="B15" i="17"/>
  <c r="J15" i="17"/>
  <c r="R15" i="17"/>
  <c r="I14" i="17"/>
  <c r="Q14" i="17"/>
  <c r="C15" i="17"/>
  <c r="K15" i="17"/>
  <c r="S15" i="17"/>
  <c r="B14" i="17"/>
  <c r="J14" i="17"/>
  <c r="R14" i="17"/>
  <c r="D15" i="17"/>
  <c r="L15" i="17"/>
  <c r="T15" i="17"/>
  <c r="C14" i="17"/>
  <c r="K14" i="17"/>
  <c r="S14" i="17"/>
  <c r="E15" i="17"/>
  <c r="M15" i="17"/>
  <c r="U15" i="17"/>
  <c r="D14" i="17"/>
  <c r="L14" i="17"/>
  <c r="T14" i="17"/>
  <c r="F15" i="17"/>
  <c r="N15" i="17"/>
  <c r="V15" i="17"/>
  <c r="E14" i="17"/>
  <c r="M14" i="17"/>
  <c r="U14" i="17"/>
  <c r="G15" i="17"/>
  <c r="O15" i="17"/>
  <c r="W15" i="17"/>
  <c r="W99" i="8"/>
  <c r="W98" i="8"/>
  <c r="W97" i="8"/>
  <c r="W90" i="8"/>
  <c r="W87" i="8"/>
  <c r="W58" i="8"/>
  <c r="W80" i="8" s="1"/>
  <c r="W53" i="8"/>
  <c r="W75" i="8" s="1"/>
  <c r="W51" i="8"/>
  <c r="W73" i="8" s="1"/>
  <c r="W43" i="8"/>
  <c r="W39" i="8"/>
  <c r="W37" i="8"/>
  <c r="W32" i="8"/>
  <c r="W67" i="8" s="1"/>
  <c r="W28" i="8"/>
  <c r="W21" i="8"/>
  <c r="W86" i="8"/>
  <c r="W17" i="8"/>
  <c r="W29" i="10" s="1"/>
  <c r="W84" i="8"/>
  <c r="W57" i="8"/>
  <c r="W79" i="8" s="1"/>
  <c r="W55" i="8"/>
  <c r="W77" i="8" s="1"/>
  <c r="W54" i="8"/>
  <c r="W76" i="8" s="1"/>
  <c r="W6" i="8"/>
  <c r="W4" i="8" s="1"/>
  <c r="W105" i="8" s="1"/>
  <c r="W218" i="7"/>
  <c r="W211" i="7"/>
  <c r="W205" i="7"/>
  <c r="W82" i="7"/>
  <c r="W76" i="7"/>
  <c r="W69" i="7"/>
  <c r="W62" i="7"/>
  <c r="W55" i="7"/>
  <c r="W54" i="7"/>
  <c r="W52" i="7"/>
  <c r="W51" i="7"/>
  <c r="W50" i="7"/>
  <c r="W49" i="7"/>
  <c r="W48" i="7"/>
  <c r="W45" i="7"/>
  <c r="W44" i="7"/>
  <c r="W43" i="7"/>
  <c r="W42" i="7"/>
  <c r="W41" i="7"/>
  <c r="W39" i="7"/>
  <c r="W38" i="7"/>
  <c r="W37" i="7"/>
  <c r="W36" i="7"/>
  <c r="W35" i="7"/>
  <c r="W34" i="7"/>
  <c r="W32" i="7"/>
  <c r="W28" i="7"/>
  <c r="W27" i="7"/>
  <c r="W25" i="7"/>
  <c r="W24" i="7"/>
  <c r="W23" i="7"/>
  <c r="W22" i="7"/>
  <c r="W21" i="7"/>
  <c r="W18" i="7"/>
  <c r="W17" i="7"/>
  <c r="W16" i="7"/>
  <c r="W15" i="7"/>
  <c r="W14" i="7"/>
  <c r="W12" i="7"/>
  <c r="W11" i="7"/>
  <c r="W10" i="7"/>
  <c r="W9" i="7"/>
  <c r="W8" i="7"/>
  <c r="W7" i="7"/>
  <c r="W5" i="7"/>
  <c r="W150" i="6"/>
  <c r="W120" i="6"/>
  <c r="W116" i="6"/>
  <c r="W112" i="6"/>
  <c r="W110" i="6"/>
  <c r="W79" i="6"/>
  <c r="W221" i="7" s="1"/>
  <c r="W78" i="6"/>
  <c r="W220" i="7" s="1"/>
  <c r="W76" i="6"/>
  <c r="W75" i="6"/>
  <c r="W217" i="7" s="1"/>
  <c r="W74" i="6"/>
  <c r="W216" i="7" s="1"/>
  <c r="W73" i="6"/>
  <c r="W215" i="7" s="1"/>
  <c r="W72" i="6"/>
  <c r="W214" i="7" s="1"/>
  <c r="W69" i="6"/>
  <c r="W68" i="6"/>
  <c r="W210" i="7" s="1"/>
  <c r="W67" i="6"/>
  <c r="W209" i="7" s="1"/>
  <c r="W66" i="6"/>
  <c r="W208" i="7" s="1"/>
  <c r="W65" i="6"/>
  <c r="W207" i="7" s="1"/>
  <c r="W63" i="6"/>
  <c r="W62" i="6"/>
  <c r="W204" i="7" s="1"/>
  <c r="W61" i="6"/>
  <c r="W203" i="7" s="1"/>
  <c r="W60" i="6"/>
  <c r="W202" i="7" s="1"/>
  <c r="W59" i="6"/>
  <c r="W201" i="7" s="1"/>
  <c r="W58" i="6"/>
  <c r="W200" i="7" s="1"/>
  <c r="W56" i="6"/>
  <c r="W198" i="7" s="1"/>
  <c r="W50" i="6"/>
  <c r="W48" i="6"/>
  <c r="W133" i="6"/>
  <c r="W157" i="6"/>
  <c r="W129" i="6"/>
  <c r="W126" i="6"/>
  <c r="W34" i="6"/>
  <c r="W123" i="6"/>
  <c r="W27" i="6"/>
  <c r="W117" i="6"/>
  <c r="W115" i="6"/>
  <c r="W52" i="6"/>
  <c r="W10" i="6"/>
  <c r="W51" i="6"/>
  <c r="W49" i="6"/>
  <c r="W5" i="6"/>
  <c r="W135" i="5"/>
  <c r="W134" i="5"/>
  <c r="W128" i="5"/>
  <c r="W126" i="5"/>
  <c r="W125" i="5"/>
  <c r="W120" i="5"/>
  <c r="W81" i="5"/>
  <c r="W136" i="7" s="1"/>
  <c r="W80" i="5"/>
  <c r="W135" i="7" s="1"/>
  <c r="W75" i="5"/>
  <c r="W130" i="7" s="1"/>
  <c r="W73" i="5"/>
  <c r="W128" i="7" s="1"/>
  <c r="W72" i="5"/>
  <c r="W127" i="7" s="1"/>
  <c r="W67" i="5"/>
  <c r="W122" i="7" s="1"/>
  <c r="W65" i="5"/>
  <c r="W120" i="7" s="1"/>
  <c r="W64" i="5"/>
  <c r="W119" i="7" s="1"/>
  <c r="W52" i="5"/>
  <c r="W133" i="5"/>
  <c r="W132" i="5"/>
  <c r="W71" i="5"/>
  <c r="W126" i="7" s="1"/>
  <c r="W116" i="5"/>
  <c r="W5" i="5"/>
  <c r="W188" i="4"/>
  <c r="W187" i="4"/>
  <c r="W180" i="4"/>
  <c r="W179" i="4"/>
  <c r="W172" i="4"/>
  <c r="W171" i="4"/>
  <c r="W134" i="4"/>
  <c r="W128" i="4"/>
  <c r="W47" i="7" s="1"/>
  <c r="W121" i="4"/>
  <c r="W40" i="7" s="1"/>
  <c r="W114" i="4"/>
  <c r="W107" i="4"/>
  <c r="W101" i="4"/>
  <c r="W94" i="4"/>
  <c r="W87" i="4"/>
  <c r="W80" i="4"/>
  <c r="W26" i="7" s="1"/>
  <c r="W74" i="4"/>
  <c r="W67" i="4"/>
  <c r="W13" i="7" s="1"/>
  <c r="W60" i="4"/>
  <c r="W53" i="4"/>
  <c r="W25" i="4"/>
  <c r="W103" i="6" s="1"/>
  <c r="W186" i="4"/>
  <c r="W185" i="4"/>
  <c r="W18" i="4"/>
  <c r="W96" i="6" s="1"/>
  <c r="W17" i="4"/>
  <c r="W95" i="6" s="1"/>
  <c r="W178" i="4"/>
  <c r="W10" i="4"/>
  <c r="W88" i="6" s="1"/>
  <c r="W173" i="4"/>
  <c r="W33" i="4"/>
  <c r="W169" i="4"/>
  <c r="W28" i="4"/>
  <c r="W112" i="5" s="1"/>
  <c r="W27" i="4"/>
  <c r="W24" i="4"/>
  <c r="W23" i="4"/>
  <c r="W21" i="4"/>
  <c r="W99" i="6" s="1"/>
  <c r="W16" i="4"/>
  <c r="W207" i="4" s="1"/>
  <c r="W15" i="4"/>
  <c r="W206" i="4" s="1"/>
  <c r="W12" i="4"/>
  <c r="W11" i="4"/>
  <c r="W89" i="6" s="1"/>
  <c r="W8" i="4"/>
  <c r="W199" i="4" s="1"/>
  <c r="W7" i="4"/>
  <c r="W198" i="4" s="1"/>
  <c r="W5" i="4"/>
  <c r="W83" i="6" s="1"/>
  <c r="W88" i="3"/>
  <c r="W87" i="3"/>
  <c r="W85" i="3"/>
  <c r="W84" i="3"/>
  <c r="W83" i="3"/>
  <c r="W76" i="3"/>
  <c r="W75" i="3"/>
  <c r="W74" i="3"/>
  <c r="W72" i="3"/>
  <c r="W164" i="3" s="1"/>
  <c r="W70" i="3"/>
  <c r="W162" i="3" s="1"/>
  <c r="W66" i="3"/>
  <c r="W55" i="3"/>
  <c r="W54" i="3"/>
  <c r="W53" i="3"/>
  <c r="W46" i="3"/>
  <c r="W45" i="3"/>
  <c r="W44" i="3"/>
  <c r="W42" i="3"/>
  <c r="W40" i="3"/>
  <c r="W36" i="3"/>
  <c r="W28" i="3"/>
  <c r="W27" i="3"/>
  <c r="W25" i="3"/>
  <c r="W24" i="3"/>
  <c r="W23" i="3"/>
  <c r="W16" i="3"/>
  <c r="W15" i="3"/>
  <c r="W14" i="3"/>
  <c r="W12" i="3"/>
  <c r="W11" i="3"/>
  <c r="W10" i="3"/>
  <c r="W6" i="3"/>
  <c r="W53" i="9"/>
  <c r="W51" i="9"/>
  <c r="W50" i="9"/>
  <c r="W49" i="9"/>
  <c r="W47" i="9"/>
  <c r="W42" i="9"/>
  <c r="W40" i="9"/>
  <c r="W38" i="9"/>
  <c r="W31" i="9"/>
  <c r="W28" i="9"/>
  <c r="W51" i="3"/>
  <c r="W29" i="9"/>
  <c r="W27" i="9"/>
  <c r="W13" i="9"/>
  <c r="W37" i="9" s="1"/>
  <c r="W36" i="9"/>
  <c r="W5" i="9"/>
  <c r="W68" i="10"/>
  <c r="W43" i="10"/>
  <c r="W42" i="10"/>
  <c r="W41" i="10"/>
  <c r="W46" i="10"/>
  <c r="W56" i="10"/>
  <c r="W54" i="10"/>
  <c r="W64" i="10"/>
  <c r="W39" i="10"/>
  <c r="W101" i="11"/>
  <c r="W92" i="11"/>
  <c r="W82" i="11"/>
  <c r="W73" i="11"/>
  <c r="W71" i="11"/>
  <c r="W58" i="11"/>
  <c r="W54" i="11"/>
  <c r="W48" i="11"/>
  <c r="W44" i="11"/>
  <c r="W38" i="11"/>
  <c r="W72" i="11"/>
  <c r="W69" i="11"/>
  <c r="W68" i="11"/>
  <c r="W28" i="11"/>
  <c r="W102" i="11"/>
  <c r="W99" i="11"/>
  <c r="W98" i="11"/>
  <c r="W97" i="11"/>
  <c r="W83" i="11"/>
  <c r="W81" i="11"/>
  <c r="W18" i="11"/>
  <c r="W79" i="11"/>
  <c r="W14" i="11"/>
  <c r="W117" i="11" s="1"/>
  <c r="W93" i="11"/>
  <c r="W8" i="11"/>
  <c r="W4" i="11"/>
  <c r="W44" i="12"/>
  <c r="W35" i="12"/>
  <c r="W33" i="12"/>
  <c r="W29" i="12"/>
  <c r="W25" i="12"/>
  <c r="W75" i="12" s="1"/>
  <c r="W23" i="12"/>
  <c r="W73" i="12" s="1"/>
  <c r="W19" i="12"/>
  <c r="W69" i="12" s="1"/>
  <c r="W45" i="12"/>
  <c r="W41" i="12"/>
  <c r="W6" i="12"/>
  <c r="W4" i="12"/>
  <c r="W39" i="13"/>
  <c r="W37" i="13"/>
  <c r="W47" i="13"/>
  <c r="W45" i="13"/>
  <c r="W34" i="13"/>
  <c r="W43" i="13"/>
  <c r="W6" i="13"/>
  <c r="W22" i="13" s="1"/>
  <c r="W4" i="13"/>
  <c r="W15" i="14"/>
  <c r="W14" i="14"/>
  <c r="W20" i="14" s="1"/>
  <c r="W4" i="14"/>
  <c r="W14" i="15"/>
  <c r="W10" i="16"/>
  <c r="W58" i="3" s="1"/>
  <c r="W4" i="16"/>
  <c r="W57" i="3" s="1"/>
  <c r="W19" i="17"/>
  <c r="W85" i="4" l="1"/>
  <c r="W80" i="11"/>
  <c r="W53" i="11"/>
  <c r="W70" i="11"/>
  <c r="W73" i="4"/>
  <c r="W19" i="7" s="1"/>
  <c r="W26" i="4"/>
  <c r="W20" i="3" s="1"/>
  <c r="W100" i="11"/>
  <c r="W122" i="8"/>
  <c r="W33" i="10"/>
  <c r="W224" i="3"/>
  <c r="W240" i="3"/>
  <c r="W36" i="8"/>
  <c r="W43" i="11"/>
  <c r="W239" i="3"/>
  <c r="W226" i="3"/>
  <c r="W73" i="3"/>
  <c r="W218" i="3"/>
  <c r="W82" i="3"/>
  <c r="W60" i="7"/>
  <c r="W86" i="3"/>
  <c r="W235" i="3"/>
  <c r="W127" i="4"/>
  <c r="W46" i="7" s="1"/>
  <c r="W4" i="5"/>
  <c r="W209" i="3"/>
  <c r="W210" i="3"/>
  <c r="W190" i="4"/>
  <c r="W112" i="4"/>
  <c r="W31" i="7" s="1"/>
  <c r="W192" i="3"/>
  <c r="W11" i="9"/>
  <c r="W35" i="9" s="1"/>
  <c r="W194" i="3"/>
  <c r="W123" i="8"/>
  <c r="W4" i="9"/>
  <c r="W22" i="10" s="1"/>
  <c r="W23" i="10"/>
  <c r="W41" i="3"/>
  <c r="W107" i="8"/>
  <c r="W124" i="8"/>
  <c r="W108" i="8"/>
  <c r="W110" i="8"/>
  <c r="W85" i="8"/>
  <c r="W106" i="8"/>
  <c r="W96" i="8"/>
  <c r="W214" i="4"/>
  <c r="W6" i="7"/>
  <c r="W215" i="4"/>
  <c r="W91" i="5"/>
  <c r="W99" i="5"/>
  <c r="W107" i="5"/>
  <c r="W92" i="5"/>
  <c r="W100" i="5"/>
  <c r="W108" i="5"/>
  <c r="W85" i="6"/>
  <c r="W93" i="6"/>
  <c r="W101" i="6"/>
  <c r="W33" i="7"/>
  <c r="W101" i="5"/>
  <c r="W109" i="5"/>
  <c r="W86" i="6"/>
  <c r="W94" i="6"/>
  <c r="W102" i="6"/>
  <c r="W94" i="5"/>
  <c r="W102" i="5"/>
  <c r="W110" i="5"/>
  <c r="W95" i="5"/>
  <c r="W111" i="5"/>
  <c r="W96" i="5"/>
  <c r="W125" i="6"/>
  <c r="W105" i="6"/>
  <c r="W20" i="7"/>
  <c r="W53" i="7"/>
  <c r="W89" i="5"/>
  <c r="W105" i="5"/>
  <c r="W90" i="6"/>
  <c r="W106" i="6"/>
  <c r="W227" i="3"/>
  <c r="W26" i="3"/>
  <c r="W18" i="13"/>
  <c r="W43" i="3"/>
  <c r="W122" i="11"/>
  <c r="W207" i="3"/>
  <c r="W22" i="3"/>
  <c r="W121" i="11"/>
  <c r="W63" i="8"/>
  <c r="W26" i="8"/>
  <c r="W94" i="8" s="1"/>
  <c r="W88" i="8"/>
  <c r="W52" i="8"/>
  <c r="W89" i="8"/>
  <c r="W109" i="8"/>
  <c r="W15" i="8"/>
  <c r="W91" i="8"/>
  <c r="W101" i="8"/>
  <c r="W102" i="8"/>
  <c r="W95" i="8"/>
  <c r="W9" i="3"/>
  <c r="W10" i="8"/>
  <c r="W113" i="8" s="1"/>
  <c r="W75" i="7"/>
  <c r="W68" i="3"/>
  <c r="W118" i="6"/>
  <c r="W4" i="6"/>
  <c r="W20" i="6"/>
  <c r="W57" i="6" s="1"/>
  <c r="W199" i="7" s="1"/>
  <c r="W127" i="6"/>
  <c r="W144" i="6"/>
  <c r="W119" i="6"/>
  <c r="W128" i="6"/>
  <c r="W113" i="6"/>
  <c r="W121" i="6"/>
  <c r="W130" i="6"/>
  <c r="W79" i="3"/>
  <c r="W40" i="6"/>
  <c r="W33" i="6" s="1"/>
  <c r="W114" i="6"/>
  <c r="W122" i="6"/>
  <c r="W132" i="6"/>
  <c r="W137" i="5"/>
  <c r="W50" i="3"/>
  <c r="W83" i="5"/>
  <c r="W138" i="7" s="1"/>
  <c r="W118" i="5"/>
  <c r="W66" i="5"/>
  <c r="W121" i="7" s="1"/>
  <c r="W74" i="5"/>
  <c r="W129" i="7" s="1"/>
  <c r="W82" i="5"/>
  <c r="W137" i="7" s="1"/>
  <c r="W119" i="5"/>
  <c r="W127" i="5"/>
  <c r="W136" i="5"/>
  <c r="W33" i="5"/>
  <c r="W68" i="5"/>
  <c r="W123" i="7" s="1"/>
  <c r="W84" i="5"/>
  <c r="W139" i="7" s="1"/>
  <c r="W121" i="5"/>
  <c r="W129" i="5"/>
  <c r="W138" i="5"/>
  <c r="W69" i="5"/>
  <c r="W124" i="7" s="1"/>
  <c r="W85" i="5"/>
  <c r="W140" i="7" s="1"/>
  <c r="W122" i="5"/>
  <c r="W139" i="5"/>
  <c r="W21" i="5"/>
  <c r="W43" i="5"/>
  <c r="W62" i="5"/>
  <c r="W117" i="7" s="1"/>
  <c r="W78" i="5"/>
  <c r="W133" i="7" s="1"/>
  <c r="W123" i="5"/>
  <c r="W79" i="5"/>
  <c r="W134" i="7" s="1"/>
  <c r="W201" i="4"/>
  <c r="W58" i="4"/>
  <c r="W100" i="4"/>
  <c r="W84" i="4" s="1"/>
  <c r="W163" i="4"/>
  <c r="W217" i="4"/>
  <c r="W216" i="4"/>
  <c r="W209" i="4"/>
  <c r="W170" i="4"/>
  <c r="W208" i="4"/>
  <c r="W14" i="4"/>
  <c r="W22" i="4"/>
  <c r="W47" i="4"/>
  <c r="W71" i="6" s="1"/>
  <c r="W213" i="7" s="1"/>
  <c r="W175" i="4"/>
  <c r="W191" i="4"/>
  <c r="W181" i="4"/>
  <c r="W174" i="4"/>
  <c r="W40" i="4"/>
  <c r="W176" i="4"/>
  <c r="W192" i="4"/>
  <c r="W202" i="4"/>
  <c r="W218" i="4"/>
  <c r="W189" i="4"/>
  <c r="W182" i="4"/>
  <c r="W203" i="4"/>
  <c r="W219" i="4"/>
  <c r="W9" i="4"/>
  <c r="W196" i="4"/>
  <c r="W212" i="4"/>
  <c r="W52" i="3"/>
  <c r="W188" i="3"/>
  <c r="W196" i="3"/>
  <c r="W206" i="3"/>
  <c r="W228" i="3"/>
  <c r="W236" i="3"/>
  <c r="W197" i="3"/>
  <c r="W205" i="3"/>
  <c r="W198" i="3"/>
  <c r="W56" i="3"/>
  <c r="W237" i="3"/>
  <c r="W13" i="3"/>
  <c r="W222" i="3"/>
  <c r="W21" i="14"/>
  <c r="W27" i="14"/>
  <c r="W108" i="11"/>
  <c r="W109" i="11"/>
  <c r="W90" i="11"/>
  <c r="W113" i="11"/>
  <c r="W111" i="11"/>
  <c r="W110" i="11"/>
  <c r="W106" i="11"/>
  <c r="W112" i="11"/>
  <c r="W52" i="9"/>
  <c r="W30" i="9"/>
  <c r="W20" i="16"/>
  <c r="W3" i="16"/>
  <c r="W29" i="16" s="1"/>
  <c r="W24" i="16"/>
  <c r="W10" i="17"/>
  <c r="W25" i="16"/>
  <c r="W21" i="16"/>
  <c r="W11" i="17"/>
  <c r="W119" i="11"/>
  <c r="W13" i="11"/>
  <c r="W116" i="11"/>
  <c r="W3" i="15"/>
  <c r="W19" i="15" s="1"/>
  <c r="W15" i="15"/>
  <c r="W44" i="13"/>
  <c r="W5" i="13"/>
  <c r="W3" i="13" s="1"/>
  <c r="W5" i="12"/>
  <c r="W24" i="12"/>
  <c r="W74" i="12" s="1"/>
  <c r="W34" i="12"/>
  <c r="W43" i="12"/>
  <c r="W24" i="11"/>
  <c r="W86" i="11" s="1"/>
  <c r="W34" i="11"/>
  <c r="W91" i="11"/>
  <c r="W120" i="11"/>
  <c r="W57" i="10"/>
  <c r="W39" i="9"/>
  <c r="W48" i="9"/>
  <c r="W3" i="17"/>
  <c r="W7" i="15"/>
  <c r="W21" i="15" s="1"/>
  <c r="W38" i="13"/>
  <c r="W18" i="12"/>
  <c r="W68" i="12" s="1"/>
  <c r="W28" i="12"/>
  <c r="W71" i="3"/>
  <c r="W13" i="14"/>
  <c r="W25" i="14" s="1"/>
  <c r="W67" i="11"/>
  <c r="W103" i="11"/>
  <c r="W123" i="11"/>
  <c r="W52" i="10"/>
  <c r="W32" i="9"/>
  <c r="W18" i="17"/>
  <c r="W26" i="14"/>
  <c r="W32" i="13"/>
  <c r="W49" i="13"/>
  <c r="W20" i="12"/>
  <c r="W70" i="12" s="1"/>
  <c r="W30" i="12"/>
  <c r="W39" i="12"/>
  <c r="W77" i="11"/>
  <c r="W87" i="11"/>
  <c r="W53" i="10"/>
  <c r="W25" i="9"/>
  <c r="W43" i="9"/>
  <c r="W10" i="13"/>
  <c r="W26" i="13" s="1"/>
  <c r="W33" i="13"/>
  <c r="W10" i="12"/>
  <c r="W21" i="12"/>
  <c r="W71" i="12" s="1"/>
  <c r="W31" i="12"/>
  <c r="W40" i="12"/>
  <c r="W78" i="11"/>
  <c r="W88" i="11"/>
  <c r="W107" i="11"/>
  <c r="W45" i="10"/>
  <c r="W26" i="9"/>
  <c r="W50" i="10"/>
  <c r="W48" i="13"/>
  <c r="W89" i="11"/>
  <c r="W118" i="11"/>
  <c r="W81" i="3"/>
  <c r="W54" i="9"/>
  <c r="W35" i="13"/>
  <c r="Q107" i="4"/>
  <c r="I107" i="4"/>
  <c r="V107" i="4"/>
  <c r="U107" i="4"/>
  <c r="N107" i="4"/>
  <c r="M107" i="4"/>
  <c r="E107" i="4"/>
  <c r="P107" i="4"/>
  <c r="H107" i="4"/>
  <c r="F107" i="4"/>
  <c r="Q101" i="4"/>
  <c r="I101" i="4"/>
  <c r="I100" i="4" s="1"/>
  <c r="T101" i="4"/>
  <c r="L101" i="4"/>
  <c r="D101" i="4"/>
  <c r="O101" i="4"/>
  <c r="U94" i="4"/>
  <c r="M94" i="4"/>
  <c r="E94" i="4"/>
  <c r="P94" i="4"/>
  <c r="H94" i="4"/>
  <c r="S94" i="4"/>
  <c r="K94" i="4"/>
  <c r="V94" i="4"/>
  <c r="N94" i="4"/>
  <c r="F94" i="4"/>
  <c r="T94" i="4"/>
  <c r="Q94" i="4"/>
  <c r="L94" i="4"/>
  <c r="I94" i="4"/>
  <c r="D94" i="4"/>
  <c r="R87" i="4"/>
  <c r="J87" i="4"/>
  <c r="V218" i="7"/>
  <c r="U218" i="7"/>
  <c r="T218" i="7"/>
  <c r="S218" i="7"/>
  <c r="R218" i="7"/>
  <c r="Q218" i="7"/>
  <c r="P218" i="7"/>
  <c r="O218" i="7"/>
  <c r="N218" i="7"/>
  <c r="M218" i="7"/>
  <c r="L218" i="7"/>
  <c r="J218" i="7"/>
  <c r="I218" i="7"/>
  <c r="H218" i="7"/>
  <c r="G218" i="7"/>
  <c r="F218" i="7"/>
  <c r="E218" i="7"/>
  <c r="D218" i="7"/>
  <c r="C218" i="7"/>
  <c r="B218" i="7"/>
  <c r="V211" i="7"/>
  <c r="U211" i="7"/>
  <c r="T211" i="7"/>
  <c r="S211" i="7"/>
  <c r="R211" i="7"/>
  <c r="Q211" i="7"/>
  <c r="P211" i="7"/>
  <c r="O211" i="7"/>
  <c r="N211" i="7"/>
  <c r="M211" i="7"/>
  <c r="L211" i="7"/>
  <c r="J211" i="7"/>
  <c r="I211" i="7"/>
  <c r="H211" i="7"/>
  <c r="G211" i="7"/>
  <c r="F211" i="7"/>
  <c r="E211" i="7"/>
  <c r="D211" i="7"/>
  <c r="C211" i="7"/>
  <c r="B211" i="7"/>
  <c r="V205" i="7"/>
  <c r="U205" i="7"/>
  <c r="T205" i="7"/>
  <c r="S205" i="7"/>
  <c r="R205" i="7"/>
  <c r="Q205" i="7"/>
  <c r="P205" i="7"/>
  <c r="O205" i="7"/>
  <c r="N205" i="7"/>
  <c r="M205" i="7"/>
  <c r="L205" i="7"/>
  <c r="J205" i="7"/>
  <c r="I205" i="7"/>
  <c r="H205" i="7"/>
  <c r="G205" i="7"/>
  <c r="F205" i="7"/>
  <c r="E205" i="7"/>
  <c r="D205" i="7"/>
  <c r="C205" i="7"/>
  <c r="B205" i="7"/>
  <c r="K205" i="7"/>
  <c r="K211" i="7"/>
  <c r="W10" i="9" l="1"/>
  <c r="Q100" i="4"/>
  <c r="W38" i="12"/>
  <c r="W59" i="7"/>
  <c r="W42" i="13"/>
  <c r="W21" i="13"/>
  <c r="W23" i="17"/>
  <c r="W13" i="17"/>
  <c r="W118" i="8"/>
  <c r="W27" i="10"/>
  <c r="W234" i="3"/>
  <c r="W39" i="3"/>
  <c r="W191" i="3" s="1"/>
  <c r="W195" i="3"/>
  <c r="W238" i="3"/>
  <c r="W47" i="6"/>
  <c r="W77" i="6"/>
  <c r="W219" i="7" s="1"/>
  <c r="W104" i="6"/>
  <c r="W111" i="4"/>
  <c r="W30" i="7" s="1"/>
  <c r="W41" i="9"/>
  <c r="W24" i="9"/>
  <c r="W46" i="9"/>
  <c r="W69" i="3"/>
  <c r="W223" i="3"/>
  <c r="W60" i="9"/>
  <c r="W58" i="9"/>
  <c r="W64" i="9"/>
  <c r="W61" i="9"/>
  <c r="W62" i="9"/>
  <c r="W59" i="9"/>
  <c r="W65" i="9"/>
  <c r="W193" i="3"/>
  <c r="W57" i="9"/>
  <c r="W63" i="9"/>
  <c r="W120" i="8"/>
  <c r="W121" i="8"/>
  <c r="W119" i="8"/>
  <c r="W117" i="8"/>
  <c r="W112" i="8"/>
  <c r="W74" i="8"/>
  <c r="W50" i="8"/>
  <c r="W100" i="6"/>
  <c r="W106" i="5"/>
  <c r="W87" i="6"/>
  <c r="W93" i="5"/>
  <c r="W31" i="4"/>
  <c r="W64" i="6"/>
  <c r="W206" i="7" s="1"/>
  <c r="W92" i="6"/>
  <c r="W98" i="5"/>
  <c r="W57" i="4"/>
  <c r="W3" i="7" s="1"/>
  <c r="W4" i="7"/>
  <c r="W28" i="16"/>
  <c r="W54" i="13"/>
  <c r="W52" i="13"/>
  <c r="W12" i="14"/>
  <c r="W24" i="14" s="1"/>
  <c r="W116" i="8"/>
  <c r="W83" i="8"/>
  <c r="W14" i="8"/>
  <c r="W56" i="8"/>
  <c r="W78" i="8" s="1"/>
  <c r="W21" i="3"/>
  <c r="W203" i="3" s="1"/>
  <c r="W111" i="8"/>
  <c r="W100" i="8"/>
  <c r="W25" i="8"/>
  <c r="W45" i="9" s="1"/>
  <c r="W61" i="8"/>
  <c r="W18" i="6"/>
  <c r="W111" i="6"/>
  <c r="W67" i="3"/>
  <c r="W80" i="3"/>
  <c r="W131" i="6"/>
  <c r="W63" i="5"/>
  <c r="W118" i="7" s="1"/>
  <c r="W18" i="5"/>
  <c r="W37" i="3"/>
  <c r="W117" i="5"/>
  <c r="W202" i="3"/>
  <c r="W124" i="5"/>
  <c r="W70" i="5"/>
  <c r="W125" i="7" s="1"/>
  <c r="W38" i="3"/>
  <c r="W131" i="5"/>
  <c r="W77" i="5"/>
  <c r="W132" i="7" s="1"/>
  <c r="W42" i="5"/>
  <c r="W49" i="3"/>
  <c r="W184" i="4"/>
  <c r="W46" i="4"/>
  <c r="W200" i="4"/>
  <c r="W177" i="4"/>
  <c r="W213" i="4"/>
  <c r="W20" i="4"/>
  <c r="W205" i="4"/>
  <c r="W13" i="4"/>
  <c r="W6" i="4"/>
  <c r="W208" i="3"/>
  <c r="W225" i="3"/>
  <c r="W204" i="3"/>
  <c r="W19" i="14"/>
  <c r="W55" i="10"/>
  <c r="W44" i="10"/>
  <c r="W38" i="10"/>
  <c r="W49" i="10"/>
  <c r="W59" i="13"/>
  <c r="W46" i="13"/>
  <c r="W56" i="13"/>
  <c r="W36" i="13"/>
  <c r="W42" i="12"/>
  <c r="W32" i="12"/>
  <c r="W22" i="12"/>
  <c r="W72" i="12" s="1"/>
  <c r="W3" i="12"/>
  <c r="W62" i="10"/>
  <c r="W51" i="10"/>
  <c r="W40" i="10"/>
  <c r="W66" i="11"/>
  <c r="W19" i="13"/>
  <c r="W23" i="15"/>
  <c r="W53" i="13"/>
  <c r="W51" i="13"/>
  <c r="W57" i="13"/>
  <c r="W55" i="13"/>
  <c r="W23" i="11"/>
  <c r="W95" i="11" s="1"/>
  <c r="W96" i="11"/>
  <c r="W76" i="11"/>
  <c r="W22" i="17"/>
  <c r="W21" i="17"/>
  <c r="W17" i="17"/>
  <c r="W9" i="17"/>
  <c r="W58" i="13"/>
  <c r="W56" i="9"/>
  <c r="W13" i="15"/>
  <c r="W18" i="15"/>
  <c r="W17" i="15"/>
  <c r="W19" i="16"/>
  <c r="W27" i="16"/>
  <c r="W23" i="16"/>
  <c r="W22" i="15"/>
  <c r="I87" i="4"/>
  <c r="I85" i="4" s="1"/>
  <c r="I84" i="4" s="1"/>
  <c r="Q87" i="4"/>
  <c r="Q85" i="4" s="1"/>
  <c r="Q84" i="4" s="1"/>
  <c r="F87" i="4"/>
  <c r="F85" i="4" s="1"/>
  <c r="N87" i="4"/>
  <c r="N85" i="4" s="1"/>
  <c r="N84" i="4" s="1"/>
  <c r="V87" i="4"/>
  <c r="V85" i="4" s="1"/>
  <c r="E87" i="4"/>
  <c r="E85" i="4" s="1"/>
  <c r="M87" i="4"/>
  <c r="M85" i="4" s="1"/>
  <c r="U87" i="4"/>
  <c r="U85" i="4" s="1"/>
  <c r="F101" i="4"/>
  <c r="F100" i="4" s="1"/>
  <c r="N101" i="4"/>
  <c r="N100" i="4" s="1"/>
  <c r="V101" i="4"/>
  <c r="V100" i="4" s="1"/>
  <c r="K101" i="4"/>
  <c r="S101" i="4"/>
  <c r="H101" i="4"/>
  <c r="H100" i="4" s="1"/>
  <c r="P101" i="4"/>
  <c r="P100" i="4" s="1"/>
  <c r="K87" i="4"/>
  <c r="K85" i="4" s="1"/>
  <c r="S87" i="4"/>
  <c r="S85" i="4" s="1"/>
  <c r="D107" i="4"/>
  <c r="D100" i="4" s="1"/>
  <c r="L107" i="4"/>
  <c r="L100" i="4" s="1"/>
  <c r="T107" i="4"/>
  <c r="T100" i="4" s="1"/>
  <c r="E101" i="4"/>
  <c r="E100" i="4" s="1"/>
  <c r="M101" i="4"/>
  <c r="M100" i="4" s="1"/>
  <c r="U101" i="4"/>
  <c r="U100" i="4" s="1"/>
  <c r="J101" i="4"/>
  <c r="G101" i="4"/>
  <c r="R101" i="4"/>
  <c r="G87" i="4"/>
  <c r="O87" i="4"/>
  <c r="D87" i="4"/>
  <c r="D85" i="4" s="1"/>
  <c r="L87" i="4"/>
  <c r="L85" i="4" s="1"/>
  <c r="T87" i="4"/>
  <c r="T85" i="4" s="1"/>
  <c r="J94" i="4"/>
  <c r="J85" i="4" s="1"/>
  <c r="R94" i="4"/>
  <c r="R85" i="4" s="1"/>
  <c r="G94" i="4"/>
  <c r="O94" i="4"/>
  <c r="J107" i="4"/>
  <c r="R107" i="4"/>
  <c r="G107" i="4"/>
  <c r="O107" i="4"/>
  <c r="O100" i="4" s="1"/>
  <c r="H87" i="4"/>
  <c r="H85" i="4" s="1"/>
  <c r="P87" i="4"/>
  <c r="P85" i="4" s="1"/>
  <c r="K107" i="4"/>
  <c r="S107" i="4"/>
  <c r="K218" i="7"/>
  <c r="R82" i="7"/>
  <c r="M82" i="7"/>
  <c r="I82" i="7"/>
  <c r="V82" i="7"/>
  <c r="P82" i="7"/>
  <c r="O82" i="7"/>
  <c r="N82" i="7"/>
  <c r="F82" i="7"/>
  <c r="E82" i="7"/>
  <c r="U82" i="7"/>
  <c r="S82" i="7"/>
  <c r="Q82" i="7"/>
  <c r="J82" i="7"/>
  <c r="H82" i="7"/>
  <c r="D82" i="7"/>
  <c r="B82" i="7"/>
  <c r="E76" i="7"/>
  <c r="E75" i="7" s="1"/>
  <c r="R76" i="7"/>
  <c r="P76" i="7"/>
  <c r="N76" i="7"/>
  <c r="I76" i="7"/>
  <c r="G76" i="7"/>
  <c r="B76" i="7"/>
  <c r="V76" i="7"/>
  <c r="U76" i="7"/>
  <c r="S76" i="7"/>
  <c r="Q76" i="7"/>
  <c r="M76" i="7"/>
  <c r="J76" i="7"/>
  <c r="J75" i="7" s="1"/>
  <c r="H76" i="7"/>
  <c r="H75" i="7" s="1"/>
  <c r="D76" i="7"/>
  <c r="D75" i="7" s="1"/>
  <c r="Q69" i="7"/>
  <c r="K69" i="7"/>
  <c r="H69" i="7"/>
  <c r="C69" i="7"/>
  <c r="U69" i="7"/>
  <c r="P69" i="7"/>
  <c r="O69" i="7"/>
  <c r="M69" i="7"/>
  <c r="G69" i="7"/>
  <c r="V69" i="7"/>
  <c r="T69" i="7"/>
  <c r="R69" i="7"/>
  <c r="N69" i="7"/>
  <c r="I69" i="7"/>
  <c r="F69" i="7"/>
  <c r="E69" i="7"/>
  <c r="D69" i="7"/>
  <c r="S62" i="7"/>
  <c r="R62" i="7"/>
  <c r="P62" i="7"/>
  <c r="G62" i="7"/>
  <c r="V62" i="7"/>
  <c r="T62" i="7"/>
  <c r="O62" i="7"/>
  <c r="N62" i="7"/>
  <c r="K62" i="7"/>
  <c r="I62" i="7"/>
  <c r="F62" i="7"/>
  <c r="C62" i="7"/>
  <c r="U62" i="7"/>
  <c r="Q62" i="7"/>
  <c r="M62" i="7"/>
  <c r="J62" i="7"/>
  <c r="H62" i="7"/>
  <c r="H60" i="7" s="1"/>
  <c r="E62" i="7"/>
  <c r="D62" i="7"/>
  <c r="B62" i="7"/>
  <c r="N157" i="6"/>
  <c r="H157" i="6"/>
  <c r="V52" i="6"/>
  <c r="U52" i="6"/>
  <c r="M52" i="6"/>
  <c r="E52" i="6"/>
  <c r="D52" i="6"/>
  <c r="V40" i="6"/>
  <c r="O40" i="6"/>
  <c r="F40" i="6"/>
  <c r="D40" i="6"/>
  <c r="V130" i="6"/>
  <c r="S130" i="6"/>
  <c r="Q130" i="6"/>
  <c r="N130" i="6"/>
  <c r="J130" i="6"/>
  <c r="H130" i="6"/>
  <c r="E130" i="6"/>
  <c r="B130" i="6"/>
  <c r="V34" i="6"/>
  <c r="T34" i="6"/>
  <c r="O34" i="6"/>
  <c r="N34" i="6"/>
  <c r="G34" i="6"/>
  <c r="F34" i="6"/>
  <c r="E34" i="6"/>
  <c r="Q27" i="6"/>
  <c r="T27" i="6"/>
  <c r="S27" i="6"/>
  <c r="P27" i="6"/>
  <c r="K27" i="6"/>
  <c r="H27" i="6"/>
  <c r="G27" i="6"/>
  <c r="C27" i="6"/>
  <c r="B27" i="6"/>
  <c r="T20" i="6"/>
  <c r="N20" i="6"/>
  <c r="P20" i="6"/>
  <c r="K20" i="6"/>
  <c r="G20" i="6"/>
  <c r="C20" i="6"/>
  <c r="T52" i="6"/>
  <c r="S52" i="6"/>
  <c r="R52" i="6"/>
  <c r="Q52" i="6"/>
  <c r="P52" i="6"/>
  <c r="O52" i="6"/>
  <c r="N52" i="6"/>
  <c r="K52" i="6"/>
  <c r="J52" i="6"/>
  <c r="I52" i="6"/>
  <c r="H52" i="6"/>
  <c r="G52" i="6"/>
  <c r="F52" i="6"/>
  <c r="C52" i="6"/>
  <c r="B52" i="6"/>
  <c r="T10" i="6"/>
  <c r="S10" i="6"/>
  <c r="R10" i="6"/>
  <c r="P10" i="6"/>
  <c r="K10" i="6"/>
  <c r="J10" i="6"/>
  <c r="I10" i="6"/>
  <c r="H10" i="6"/>
  <c r="C10" i="6"/>
  <c r="B10" i="6"/>
  <c r="V10" i="6"/>
  <c r="U10" i="6"/>
  <c r="Q10" i="6"/>
  <c r="N10" i="6"/>
  <c r="M10" i="6"/>
  <c r="G10" i="6"/>
  <c r="E10" i="6"/>
  <c r="D10" i="6"/>
  <c r="T5" i="6"/>
  <c r="S5" i="6"/>
  <c r="K5" i="6"/>
  <c r="K4" i="6" s="1"/>
  <c r="J5" i="6"/>
  <c r="B5" i="6"/>
  <c r="R5" i="6"/>
  <c r="O5" i="6"/>
  <c r="I5" i="6"/>
  <c r="F5" i="6"/>
  <c r="L5" i="6"/>
  <c r="B150" i="5"/>
  <c r="F149" i="5"/>
  <c r="B69" i="5"/>
  <c r="F68" i="5"/>
  <c r="R52" i="5"/>
  <c r="U52" i="5"/>
  <c r="P52" i="5"/>
  <c r="O52" i="5"/>
  <c r="N52" i="5"/>
  <c r="I52" i="5"/>
  <c r="G52" i="5"/>
  <c r="F52" i="5"/>
  <c r="R43" i="5"/>
  <c r="V43" i="5"/>
  <c r="T43" i="5"/>
  <c r="K43" i="5"/>
  <c r="H43" i="5"/>
  <c r="C43" i="5"/>
  <c r="J33" i="5"/>
  <c r="R33" i="5"/>
  <c r="I33" i="5"/>
  <c r="H33" i="5"/>
  <c r="D123" i="5"/>
  <c r="C123" i="5"/>
  <c r="B123" i="5"/>
  <c r="R68" i="5"/>
  <c r="R123" i="7" s="1"/>
  <c r="H122" i="5"/>
  <c r="G122" i="5"/>
  <c r="F122" i="5"/>
  <c r="D68" i="5"/>
  <c r="C122" i="5"/>
  <c r="N65" i="5"/>
  <c r="N120" i="7" s="1"/>
  <c r="T21" i="5"/>
  <c r="R21" i="5"/>
  <c r="Q21" i="5"/>
  <c r="V62" i="5"/>
  <c r="V117" i="7" s="1"/>
  <c r="E62" i="5"/>
  <c r="E117" i="7" s="1"/>
  <c r="H51" i="6"/>
  <c r="Q48" i="6"/>
  <c r="I5" i="5"/>
  <c r="V5" i="5"/>
  <c r="T5" i="5"/>
  <c r="S5" i="5"/>
  <c r="K5" i="5"/>
  <c r="J5" i="5"/>
  <c r="H5" i="5"/>
  <c r="G5" i="5"/>
  <c r="E5" i="5"/>
  <c r="C5" i="5"/>
  <c r="B5" i="5"/>
  <c r="R5" i="5"/>
  <c r="P5" i="5"/>
  <c r="O5" i="5"/>
  <c r="N5" i="5"/>
  <c r="F5" i="5"/>
  <c r="V55" i="7"/>
  <c r="U55" i="7"/>
  <c r="T55" i="7"/>
  <c r="S55" i="7"/>
  <c r="R55" i="7"/>
  <c r="Q55" i="7"/>
  <c r="P55" i="7"/>
  <c r="O55" i="7"/>
  <c r="N55" i="7"/>
  <c r="M55" i="7"/>
  <c r="K55" i="7"/>
  <c r="J55" i="7"/>
  <c r="I55" i="7"/>
  <c r="H55" i="7"/>
  <c r="G55" i="7"/>
  <c r="F55" i="7"/>
  <c r="E55" i="7"/>
  <c r="D55" i="7"/>
  <c r="C55" i="7"/>
  <c r="B55" i="7"/>
  <c r="V54" i="7"/>
  <c r="U54" i="7"/>
  <c r="T54" i="7"/>
  <c r="O54" i="7"/>
  <c r="N54" i="7"/>
  <c r="M54" i="7"/>
  <c r="K54" i="7"/>
  <c r="G54" i="7"/>
  <c r="F54" i="7"/>
  <c r="E54" i="7"/>
  <c r="C54" i="7"/>
  <c r="V134" i="4"/>
  <c r="V53" i="7" s="1"/>
  <c r="U134" i="4"/>
  <c r="U53" i="7" s="1"/>
  <c r="M134" i="4"/>
  <c r="M53" i="7" s="1"/>
  <c r="K134" i="4"/>
  <c r="K53" i="7" s="1"/>
  <c r="G134" i="4"/>
  <c r="G53" i="7" s="1"/>
  <c r="F134" i="4"/>
  <c r="F53" i="7" s="1"/>
  <c r="V52" i="7"/>
  <c r="U52" i="7"/>
  <c r="T52" i="7"/>
  <c r="S52" i="7"/>
  <c r="R52" i="7"/>
  <c r="Q52" i="7"/>
  <c r="P52" i="7"/>
  <c r="O52" i="7"/>
  <c r="N52" i="7"/>
  <c r="M52" i="7"/>
  <c r="K52" i="7"/>
  <c r="J52" i="7"/>
  <c r="I52" i="7"/>
  <c r="H52" i="7"/>
  <c r="G52" i="7"/>
  <c r="F52" i="7"/>
  <c r="E52" i="7"/>
  <c r="D52" i="7"/>
  <c r="C52" i="7"/>
  <c r="B52" i="7"/>
  <c r="V51" i="7"/>
  <c r="U51" i="7"/>
  <c r="T51" i="7"/>
  <c r="S51" i="7"/>
  <c r="R51" i="7"/>
  <c r="Q51" i="7"/>
  <c r="P51" i="7"/>
  <c r="O51" i="7"/>
  <c r="N51" i="7"/>
  <c r="M51" i="7"/>
  <c r="K51" i="7"/>
  <c r="J51" i="7"/>
  <c r="I51" i="7"/>
  <c r="H51" i="7"/>
  <c r="G51" i="7"/>
  <c r="F51" i="7"/>
  <c r="E51" i="7"/>
  <c r="D51" i="7"/>
  <c r="C51" i="7"/>
  <c r="B51" i="7"/>
  <c r="V50" i="7"/>
  <c r="U50" i="7"/>
  <c r="T50" i="7"/>
  <c r="S50" i="7"/>
  <c r="R50" i="7"/>
  <c r="Q50" i="7"/>
  <c r="P50" i="7"/>
  <c r="O50" i="7"/>
  <c r="N50" i="7"/>
  <c r="M50" i="7"/>
  <c r="K50" i="7"/>
  <c r="J50" i="7"/>
  <c r="I50" i="7"/>
  <c r="H50" i="7"/>
  <c r="G50" i="7"/>
  <c r="F50" i="7"/>
  <c r="E50" i="7"/>
  <c r="D50" i="7"/>
  <c r="C50" i="7"/>
  <c r="B50" i="7"/>
  <c r="V49" i="7"/>
  <c r="U49" i="7"/>
  <c r="T49" i="7"/>
  <c r="S49" i="7"/>
  <c r="R49" i="7"/>
  <c r="Q49" i="7"/>
  <c r="P49" i="7"/>
  <c r="O49" i="7"/>
  <c r="N49" i="7"/>
  <c r="M49" i="7"/>
  <c r="K49" i="7"/>
  <c r="J49" i="7"/>
  <c r="I49" i="7"/>
  <c r="H49" i="7"/>
  <c r="G49" i="7"/>
  <c r="F49" i="7"/>
  <c r="E49" i="7"/>
  <c r="D49" i="7"/>
  <c r="C49" i="7"/>
  <c r="B49" i="7"/>
  <c r="V48" i="7"/>
  <c r="U48" i="7"/>
  <c r="T48" i="7"/>
  <c r="P48" i="7"/>
  <c r="O48" i="7"/>
  <c r="N48" i="7"/>
  <c r="M48" i="7"/>
  <c r="K48" i="7"/>
  <c r="G48" i="7"/>
  <c r="F48" i="7"/>
  <c r="E48" i="7"/>
  <c r="D48" i="7"/>
  <c r="C48" i="7"/>
  <c r="V128" i="4"/>
  <c r="U128" i="4"/>
  <c r="P128" i="4"/>
  <c r="P47" i="7" s="1"/>
  <c r="O128" i="4"/>
  <c r="N128" i="4"/>
  <c r="K128" i="4"/>
  <c r="K47" i="7" s="1"/>
  <c r="G128" i="4"/>
  <c r="G47" i="7" s="1"/>
  <c r="F128" i="4"/>
  <c r="C128" i="4"/>
  <c r="C47" i="7" s="1"/>
  <c r="V45" i="7"/>
  <c r="U45" i="7"/>
  <c r="T45" i="7"/>
  <c r="S45" i="7"/>
  <c r="R45" i="7"/>
  <c r="Q45" i="7"/>
  <c r="P45" i="7"/>
  <c r="O45" i="7"/>
  <c r="N45" i="7"/>
  <c r="M45" i="7"/>
  <c r="K45" i="7"/>
  <c r="J45" i="7"/>
  <c r="I45" i="7"/>
  <c r="H45" i="7"/>
  <c r="G45" i="7"/>
  <c r="F45" i="7"/>
  <c r="E45" i="7"/>
  <c r="D45" i="7"/>
  <c r="C45" i="7"/>
  <c r="B45" i="7"/>
  <c r="V44" i="7"/>
  <c r="U44" i="7"/>
  <c r="T44" i="7"/>
  <c r="S44" i="7"/>
  <c r="R44" i="7"/>
  <c r="Q44" i="7"/>
  <c r="P44" i="7"/>
  <c r="O44" i="7"/>
  <c r="N44" i="7"/>
  <c r="M44" i="7"/>
  <c r="K44" i="7"/>
  <c r="J44" i="7"/>
  <c r="I44" i="7"/>
  <c r="H44" i="7"/>
  <c r="G44" i="7"/>
  <c r="F44" i="7"/>
  <c r="E44" i="7"/>
  <c r="D44" i="7"/>
  <c r="C44" i="7"/>
  <c r="B44" i="7"/>
  <c r="V43" i="7"/>
  <c r="U43" i="7"/>
  <c r="T43" i="7"/>
  <c r="S43" i="7"/>
  <c r="R43" i="7"/>
  <c r="Q43" i="7"/>
  <c r="P43" i="7"/>
  <c r="O43" i="7"/>
  <c r="N43" i="7"/>
  <c r="M43" i="7"/>
  <c r="K43" i="7"/>
  <c r="J43" i="7"/>
  <c r="I43" i="7"/>
  <c r="H43" i="7"/>
  <c r="G43" i="7"/>
  <c r="F43" i="7"/>
  <c r="E43" i="7"/>
  <c r="D43" i="7"/>
  <c r="C43" i="7"/>
  <c r="B43" i="7"/>
  <c r="V42" i="7"/>
  <c r="U42" i="7"/>
  <c r="T42" i="7"/>
  <c r="S42" i="7"/>
  <c r="R42" i="7"/>
  <c r="Q42" i="7"/>
  <c r="P42" i="7"/>
  <c r="O42" i="7"/>
  <c r="N42" i="7"/>
  <c r="M42" i="7"/>
  <c r="K42" i="7"/>
  <c r="J42" i="7"/>
  <c r="I42" i="7"/>
  <c r="H42" i="7"/>
  <c r="G42" i="7"/>
  <c r="F42" i="7"/>
  <c r="E42" i="7"/>
  <c r="D42" i="7"/>
  <c r="C42" i="7"/>
  <c r="B42" i="7"/>
  <c r="T41" i="7"/>
  <c r="S41" i="7"/>
  <c r="R41" i="7"/>
  <c r="Q41" i="7"/>
  <c r="P41" i="7"/>
  <c r="K41" i="7"/>
  <c r="J41" i="7"/>
  <c r="I41" i="7"/>
  <c r="H41" i="7"/>
  <c r="G41" i="7"/>
  <c r="C41" i="7"/>
  <c r="B41" i="7"/>
  <c r="T121" i="4"/>
  <c r="T40" i="7" s="1"/>
  <c r="Q121" i="4"/>
  <c r="Q40" i="7" s="1"/>
  <c r="P121" i="4"/>
  <c r="P40" i="7" s="1"/>
  <c r="H121" i="4"/>
  <c r="H40" i="7" s="1"/>
  <c r="C121" i="4"/>
  <c r="C40" i="7" s="1"/>
  <c r="B121" i="4"/>
  <c r="B40" i="7" s="1"/>
  <c r="V39" i="7"/>
  <c r="U39" i="7"/>
  <c r="T39" i="7"/>
  <c r="S39" i="7"/>
  <c r="R39" i="7"/>
  <c r="Q39" i="7"/>
  <c r="P39" i="7"/>
  <c r="O39" i="7"/>
  <c r="N39" i="7"/>
  <c r="M39" i="7"/>
  <c r="K39" i="7"/>
  <c r="J39" i="7"/>
  <c r="I39" i="7"/>
  <c r="H39" i="7"/>
  <c r="G39" i="7"/>
  <c r="F39" i="7"/>
  <c r="E39" i="7"/>
  <c r="D39" i="7"/>
  <c r="C39" i="7"/>
  <c r="B39" i="7"/>
  <c r="V38" i="7"/>
  <c r="U38" i="7"/>
  <c r="T38" i="7"/>
  <c r="S38" i="7"/>
  <c r="R38" i="7"/>
  <c r="Q38" i="7"/>
  <c r="P38" i="7"/>
  <c r="O38" i="7"/>
  <c r="N38" i="7"/>
  <c r="M38" i="7"/>
  <c r="K38" i="7"/>
  <c r="J38" i="7"/>
  <c r="I38" i="7"/>
  <c r="H38" i="7"/>
  <c r="G38" i="7"/>
  <c r="F38" i="7"/>
  <c r="E38" i="7"/>
  <c r="D38" i="7"/>
  <c r="C38" i="7"/>
  <c r="B38" i="7"/>
  <c r="V37" i="7"/>
  <c r="U37" i="7"/>
  <c r="T37" i="7"/>
  <c r="S37" i="7"/>
  <c r="R37" i="7"/>
  <c r="Q37" i="7"/>
  <c r="P37" i="7"/>
  <c r="O37" i="7"/>
  <c r="N37" i="7"/>
  <c r="M37" i="7"/>
  <c r="K37" i="7"/>
  <c r="J37" i="7"/>
  <c r="I37" i="7"/>
  <c r="H37" i="7"/>
  <c r="G37" i="7"/>
  <c r="F37" i="7"/>
  <c r="E37" i="7"/>
  <c r="D37" i="7"/>
  <c r="C37" i="7"/>
  <c r="B37" i="7"/>
  <c r="V36" i="7"/>
  <c r="U36" i="7"/>
  <c r="T36" i="7"/>
  <c r="S36" i="7"/>
  <c r="R36" i="7"/>
  <c r="Q36" i="7"/>
  <c r="P36" i="7"/>
  <c r="O36" i="7"/>
  <c r="N36" i="7"/>
  <c r="M36" i="7"/>
  <c r="K36" i="7"/>
  <c r="J36" i="7"/>
  <c r="I36" i="7"/>
  <c r="H36" i="7"/>
  <c r="G36" i="7"/>
  <c r="F36" i="7"/>
  <c r="E36" i="7"/>
  <c r="D36" i="7"/>
  <c r="C36" i="7"/>
  <c r="B36" i="7"/>
  <c r="V35" i="7"/>
  <c r="U35" i="7"/>
  <c r="T35" i="7"/>
  <c r="S35" i="7"/>
  <c r="R35" i="7"/>
  <c r="Q35" i="7"/>
  <c r="P35" i="7"/>
  <c r="O35" i="7"/>
  <c r="N35" i="7"/>
  <c r="M35" i="7"/>
  <c r="K35" i="7"/>
  <c r="J35" i="7"/>
  <c r="I35" i="7"/>
  <c r="H35" i="7"/>
  <c r="G35" i="7"/>
  <c r="F35" i="7"/>
  <c r="E35" i="7"/>
  <c r="D35" i="7"/>
  <c r="C35" i="7"/>
  <c r="B35" i="7"/>
  <c r="V34" i="7"/>
  <c r="U34" i="7"/>
  <c r="T34" i="7"/>
  <c r="P34" i="7"/>
  <c r="O34" i="7"/>
  <c r="N34" i="7"/>
  <c r="M34" i="7"/>
  <c r="K34" i="7"/>
  <c r="G34" i="7"/>
  <c r="F34" i="7"/>
  <c r="E34" i="7"/>
  <c r="D34" i="7"/>
  <c r="C34" i="7"/>
  <c r="V114" i="4"/>
  <c r="V33" i="7" s="1"/>
  <c r="P114" i="4"/>
  <c r="P33" i="7" s="1"/>
  <c r="O114" i="4"/>
  <c r="O33" i="7" s="1"/>
  <c r="M114" i="4"/>
  <c r="M33" i="7" s="1"/>
  <c r="K114" i="4"/>
  <c r="K33" i="7" s="1"/>
  <c r="G114" i="4"/>
  <c r="G33" i="7" s="1"/>
  <c r="D114" i="4"/>
  <c r="D33" i="7" s="1"/>
  <c r="C114" i="4"/>
  <c r="C33" i="7" s="1"/>
  <c r="V32" i="7"/>
  <c r="U32" i="7"/>
  <c r="T32" i="7"/>
  <c r="S32" i="7"/>
  <c r="P32" i="7"/>
  <c r="O32" i="7"/>
  <c r="N32" i="7"/>
  <c r="M32" i="7"/>
  <c r="K32" i="7"/>
  <c r="J32" i="7"/>
  <c r="G32" i="7"/>
  <c r="F32" i="7"/>
  <c r="E32" i="7"/>
  <c r="D32" i="7"/>
  <c r="C32" i="7"/>
  <c r="B32" i="7"/>
  <c r="B107" i="4"/>
  <c r="B101" i="4"/>
  <c r="C101" i="4"/>
  <c r="C94" i="4"/>
  <c r="B94" i="4"/>
  <c r="B87" i="4"/>
  <c r="V28" i="7"/>
  <c r="U28" i="7"/>
  <c r="T28" i="7"/>
  <c r="S28" i="7"/>
  <c r="R28" i="7"/>
  <c r="Q28" i="7"/>
  <c r="P28" i="7"/>
  <c r="O28" i="7"/>
  <c r="N28" i="7"/>
  <c r="M28" i="7"/>
  <c r="K28" i="7"/>
  <c r="J28" i="7"/>
  <c r="H28" i="7"/>
  <c r="G28" i="7"/>
  <c r="F28" i="7"/>
  <c r="E28" i="7"/>
  <c r="D28" i="7"/>
  <c r="C28" i="7"/>
  <c r="B28" i="7"/>
  <c r="R27" i="7"/>
  <c r="Q27" i="7"/>
  <c r="P27" i="7"/>
  <c r="O27" i="7"/>
  <c r="I27" i="7"/>
  <c r="H27" i="7"/>
  <c r="G27" i="7"/>
  <c r="F27" i="7"/>
  <c r="R80" i="4"/>
  <c r="R26" i="7" s="1"/>
  <c r="Q80" i="4"/>
  <c r="Q26" i="7" s="1"/>
  <c r="P80" i="4"/>
  <c r="P26" i="7" s="1"/>
  <c r="F80" i="4"/>
  <c r="F26" i="7" s="1"/>
  <c r="V25" i="7"/>
  <c r="U25" i="7"/>
  <c r="T25" i="7"/>
  <c r="S25" i="7"/>
  <c r="R25" i="7"/>
  <c r="Q25" i="7"/>
  <c r="P25" i="7"/>
  <c r="O25" i="7"/>
  <c r="N25" i="7"/>
  <c r="M25" i="7"/>
  <c r="K25" i="7"/>
  <c r="J25" i="7"/>
  <c r="I25" i="7"/>
  <c r="H25" i="7"/>
  <c r="G25" i="7"/>
  <c r="F25" i="7"/>
  <c r="E25" i="7"/>
  <c r="D25" i="7"/>
  <c r="C25" i="7"/>
  <c r="B25" i="7"/>
  <c r="V24" i="7"/>
  <c r="U24" i="7"/>
  <c r="T24" i="7"/>
  <c r="S24" i="7"/>
  <c r="R24" i="7"/>
  <c r="Q24" i="7"/>
  <c r="P24" i="7"/>
  <c r="O24" i="7"/>
  <c r="N24" i="7"/>
  <c r="M24" i="7"/>
  <c r="K24" i="7"/>
  <c r="J24" i="7"/>
  <c r="I24" i="7"/>
  <c r="H24" i="7"/>
  <c r="G24" i="7"/>
  <c r="F24" i="7"/>
  <c r="E24" i="7"/>
  <c r="D24" i="7"/>
  <c r="C24" i="7"/>
  <c r="B24" i="7"/>
  <c r="V23" i="7"/>
  <c r="U23" i="7"/>
  <c r="T23" i="7"/>
  <c r="S23" i="7"/>
  <c r="R23" i="7"/>
  <c r="Q23" i="7"/>
  <c r="P23" i="7"/>
  <c r="O23" i="7"/>
  <c r="N23" i="7"/>
  <c r="M23" i="7"/>
  <c r="K23" i="7"/>
  <c r="J23" i="7"/>
  <c r="I23" i="7"/>
  <c r="H23" i="7"/>
  <c r="G23" i="7"/>
  <c r="F23" i="7"/>
  <c r="E23" i="7"/>
  <c r="D23" i="7"/>
  <c r="C23" i="7"/>
  <c r="B23" i="7"/>
  <c r="V22" i="7"/>
  <c r="U22" i="7"/>
  <c r="T22" i="7"/>
  <c r="S22" i="7"/>
  <c r="R22" i="7"/>
  <c r="Q22" i="7"/>
  <c r="P22" i="7"/>
  <c r="O22" i="7"/>
  <c r="N22" i="7"/>
  <c r="M22" i="7"/>
  <c r="K22" i="7"/>
  <c r="J22" i="7"/>
  <c r="I22" i="7"/>
  <c r="H22" i="7"/>
  <c r="G22" i="7"/>
  <c r="F22" i="7"/>
  <c r="E22" i="7"/>
  <c r="D22" i="7"/>
  <c r="C22" i="7"/>
  <c r="B22" i="7"/>
  <c r="U21" i="7"/>
  <c r="R21" i="7"/>
  <c r="Q21" i="7"/>
  <c r="P21" i="7"/>
  <c r="O21" i="7"/>
  <c r="M21" i="7"/>
  <c r="I21" i="7"/>
  <c r="H21" i="7"/>
  <c r="G21" i="7"/>
  <c r="F21" i="7"/>
  <c r="D21" i="7"/>
  <c r="R74" i="4"/>
  <c r="Q74" i="4"/>
  <c r="Q20" i="7" s="1"/>
  <c r="P74" i="4"/>
  <c r="M74" i="4"/>
  <c r="M20" i="7" s="1"/>
  <c r="I74" i="4"/>
  <c r="I20" i="7" s="1"/>
  <c r="H74" i="4"/>
  <c r="H20" i="7" s="1"/>
  <c r="D74" i="4"/>
  <c r="D20" i="7" s="1"/>
  <c r="V18" i="7"/>
  <c r="U18" i="7"/>
  <c r="T18" i="7"/>
  <c r="S18" i="7"/>
  <c r="R18" i="7"/>
  <c r="Q18" i="7"/>
  <c r="P18" i="7"/>
  <c r="O18" i="7"/>
  <c r="N18" i="7"/>
  <c r="M18" i="7"/>
  <c r="K18" i="7"/>
  <c r="J18" i="7"/>
  <c r="I18" i="7"/>
  <c r="H18" i="7"/>
  <c r="G18" i="7"/>
  <c r="F18" i="7"/>
  <c r="E18" i="7"/>
  <c r="D18" i="7"/>
  <c r="C18" i="7"/>
  <c r="B18" i="7"/>
  <c r="V17" i="7"/>
  <c r="U17" i="7"/>
  <c r="T17" i="7"/>
  <c r="S17" i="7"/>
  <c r="R17" i="7"/>
  <c r="Q17" i="7"/>
  <c r="P17" i="7"/>
  <c r="O17" i="7"/>
  <c r="N17" i="7"/>
  <c r="M17" i="7"/>
  <c r="K17" i="7"/>
  <c r="J17" i="7"/>
  <c r="I17" i="7"/>
  <c r="H17" i="7"/>
  <c r="G17" i="7"/>
  <c r="F17" i="7"/>
  <c r="E17" i="7"/>
  <c r="D17" i="7"/>
  <c r="C17" i="7"/>
  <c r="B17" i="7"/>
  <c r="V16" i="7"/>
  <c r="U16" i="7"/>
  <c r="T16" i="7"/>
  <c r="S16" i="7"/>
  <c r="R16" i="7"/>
  <c r="Q16" i="7"/>
  <c r="P16" i="7"/>
  <c r="O16" i="7"/>
  <c r="N16" i="7"/>
  <c r="M16" i="7"/>
  <c r="K16" i="7"/>
  <c r="J16" i="7"/>
  <c r="I16" i="7"/>
  <c r="H16" i="7"/>
  <c r="G16" i="7"/>
  <c r="F16" i="7"/>
  <c r="E16" i="7"/>
  <c r="D16" i="7"/>
  <c r="C16" i="7"/>
  <c r="B16" i="7"/>
  <c r="V15" i="7"/>
  <c r="U15" i="7"/>
  <c r="T15" i="7"/>
  <c r="S15" i="7"/>
  <c r="R15" i="7"/>
  <c r="Q15" i="7"/>
  <c r="P15" i="7"/>
  <c r="O15" i="7"/>
  <c r="N15" i="7"/>
  <c r="M15" i="7"/>
  <c r="K15" i="7"/>
  <c r="J15" i="7"/>
  <c r="I15" i="7"/>
  <c r="H15" i="7"/>
  <c r="G15" i="7"/>
  <c r="F15" i="7"/>
  <c r="E15" i="7"/>
  <c r="D15" i="7"/>
  <c r="C15" i="7"/>
  <c r="B15" i="7"/>
  <c r="V14" i="7"/>
  <c r="U14" i="7"/>
  <c r="T14" i="7"/>
  <c r="S14" i="7"/>
  <c r="Q14" i="7"/>
  <c r="N14" i="7"/>
  <c r="M14" i="7"/>
  <c r="K14" i="7"/>
  <c r="J14" i="7"/>
  <c r="H14" i="7"/>
  <c r="E14" i="7"/>
  <c r="D14" i="7"/>
  <c r="C14" i="7"/>
  <c r="B14" i="7"/>
  <c r="N67" i="4"/>
  <c r="N13" i="7" s="1"/>
  <c r="M67" i="4"/>
  <c r="M13" i="7" s="1"/>
  <c r="K67" i="4"/>
  <c r="K13" i="7" s="1"/>
  <c r="E67" i="4"/>
  <c r="E13" i="7" s="1"/>
  <c r="D67" i="4"/>
  <c r="D13" i="7" s="1"/>
  <c r="V12" i="7"/>
  <c r="U12" i="7"/>
  <c r="T12" i="7"/>
  <c r="S12" i="7"/>
  <c r="R12" i="7"/>
  <c r="Q12" i="7"/>
  <c r="P12" i="7"/>
  <c r="O12" i="7"/>
  <c r="N12" i="7"/>
  <c r="M12" i="7"/>
  <c r="K12" i="7"/>
  <c r="J12" i="7"/>
  <c r="I12" i="7"/>
  <c r="H12" i="7"/>
  <c r="G12" i="7"/>
  <c r="F12" i="7"/>
  <c r="E12" i="7"/>
  <c r="V11" i="7"/>
  <c r="U11" i="7"/>
  <c r="T11" i="7"/>
  <c r="S11" i="7"/>
  <c r="R11" i="7"/>
  <c r="Q11" i="7"/>
  <c r="P11" i="7"/>
  <c r="O11" i="7"/>
  <c r="N11" i="7"/>
  <c r="M11" i="7"/>
  <c r="K11" i="7"/>
  <c r="J11" i="7"/>
  <c r="V10" i="7"/>
  <c r="U10" i="7"/>
  <c r="T10" i="7"/>
  <c r="S10" i="7"/>
  <c r="R10" i="7"/>
  <c r="Q10" i="7"/>
  <c r="P10" i="7"/>
  <c r="O10" i="7"/>
  <c r="N10" i="7"/>
  <c r="M10" i="7"/>
  <c r="K10" i="7"/>
  <c r="J10" i="7"/>
  <c r="I10" i="7"/>
  <c r="H10" i="7"/>
  <c r="G10" i="7"/>
  <c r="F10" i="7"/>
  <c r="E10" i="7"/>
  <c r="D10" i="7"/>
  <c r="C10" i="7"/>
  <c r="B10" i="7"/>
  <c r="V9" i="7"/>
  <c r="U9" i="7"/>
  <c r="T9" i="7"/>
  <c r="S9" i="7"/>
  <c r="R9" i="7"/>
  <c r="Q9" i="7"/>
  <c r="P9" i="7"/>
  <c r="O9" i="7"/>
  <c r="N9" i="7"/>
  <c r="M9" i="7"/>
  <c r="K9" i="7"/>
  <c r="J9" i="7"/>
  <c r="I9" i="7"/>
  <c r="H9" i="7"/>
  <c r="G9" i="7"/>
  <c r="F9" i="7"/>
  <c r="E9" i="7"/>
  <c r="D9" i="7"/>
  <c r="C9" i="7"/>
  <c r="B9" i="7"/>
  <c r="V8" i="7"/>
  <c r="U8" i="7"/>
  <c r="T8" i="7"/>
  <c r="S8" i="7"/>
  <c r="R8" i="7"/>
  <c r="Q8" i="7"/>
  <c r="P8" i="7"/>
  <c r="O8" i="7"/>
  <c r="N8" i="7"/>
  <c r="M8" i="7"/>
  <c r="K8" i="7"/>
  <c r="J8" i="7"/>
  <c r="I8" i="7"/>
  <c r="H8" i="7"/>
  <c r="G8" i="7"/>
  <c r="F8" i="7"/>
  <c r="E8" i="7"/>
  <c r="D8" i="7"/>
  <c r="C8" i="7"/>
  <c r="B8" i="7"/>
  <c r="U7" i="7"/>
  <c r="R7" i="7"/>
  <c r="Q7" i="7"/>
  <c r="P7" i="7"/>
  <c r="O7" i="7"/>
  <c r="M7" i="7"/>
  <c r="I7" i="7"/>
  <c r="H7" i="7"/>
  <c r="G7" i="7"/>
  <c r="F7" i="7"/>
  <c r="D7" i="7"/>
  <c r="R60" i="4"/>
  <c r="R6" i="7" s="1"/>
  <c r="P60" i="4"/>
  <c r="P6" i="7" s="1"/>
  <c r="O60" i="4"/>
  <c r="O6" i="7" s="1"/>
  <c r="G60" i="4"/>
  <c r="G6" i="7" s="1"/>
  <c r="F60" i="4"/>
  <c r="F6" i="7" s="1"/>
  <c r="V5" i="7"/>
  <c r="U5" i="7"/>
  <c r="S5" i="7"/>
  <c r="R5" i="7"/>
  <c r="Q5" i="7"/>
  <c r="P5" i="7"/>
  <c r="O5" i="7"/>
  <c r="N5" i="7"/>
  <c r="M5" i="7"/>
  <c r="J5" i="7"/>
  <c r="I5" i="7"/>
  <c r="H5" i="7"/>
  <c r="G5" i="7"/>
  <c r="F5" i="7"/>
  <c r="E5" i="7"/>
  <c r="D5" i="7"/>
  <c r="B5" i="7"/>
  <c r="V28" i="4"/>
  <c r="R28" i="4"/>
  <c r="J28" i="4"/>
  <c r="V27" i="4"/>
  <c r="R53" i="4"/>
  <c r="N53" i="4"/>
  <c r="V53" i="4"/>
  <c r="Q53" i="4"/>
  <c r="P53" i="4"/>
  <c r="O53" i="4"/>
  <c r="I53" i="4"/>
  <c r="G53" i="4"/>
  <c r="U25" i="4"/>
  <c r="I25" i="4"/>
  <c r="E25" i="4"/>
  <c r="M24" i="4"/>
  <c r="E24" i="4"/>
  <c r="D24" i="4"/>
  <c r="Q23" i="4"/>
  <c r="U22" i="4"/>
  <c r="E22" i="4"/>
  <c r="V78" i="5"/>
  <c r="V133" i="7" s="1"/>
  <c r="Q47" i="4"/>
  <c r="M47" i="4"/>
  <c r="E78" i="5"/>
  <c r="E133" i="7" s="1"/>
  <c r="V47" i="4"/>
  <c r="U47" i="4"/>
  <c r="R47" i="4"/>
  <c r="O47" i="4"/>
  <c r="N47" i="4"/>
  <c r="N46" i="4" s="1"/>
  <c r="J47" i="4"/>
  <c r="I47" i="4"/>
  <c r="H47" i="4"/>
  <c r="M18" i="4"/>
  <c r="J18" i="4"/>
  <c r="I75" i="5"/>
  <c r="I130" i="7" s="1"/>
  <c r="V17" i="4"/>
  <c r="U17" i="4"/>
  <c r="I17" i="4"/>
  <c r="V16" i="4"/>
  <c r="U16" i="4"/>
  <c r="N16" i="4"/>
  <c r="J16" i="4"/>
  <c r="I16" i="4"/>
  <c r="U15" i="4"/>
  <c r="R15" i="4"/>
  <c r="J15" i="4"/>
  <c r="E15" i="4"/>
  <c r="V40" i="4"/>
  <c r="U40" i="4"/>
  <c r="N40" i="4"/>
  <c r="J40" i="4"/>
  <c r="I71" i="5"/>
  <c r="I126" i="7" s="1"/>
  <c r="E14" i="4"/>
  <c r="T40" i="4"/>
  <c r="S40" i="4"/>
  <c r="R40" i="4"/>
  <c r="Q40" i="4"/>
  <c r="L40" i="4"/>
  <c r="K40" i="4"/>
  <c r="F40" i="4"/>
  <c r="E40" i="4"/>
  <c r="N69" i="5"/>
  <c r="N124" i="7" s="1"/>
  <c r="I12" i="4"/>
  <c r="V11" i="4"/>
  <c r="H256" i="4"/>
  <c r="E11" i="4"/>
  <c r="R10" i="4"/>
  <c r="J9" i="4"/>
  <c r="I66" i="5"/>
  <c r="I121" i="7" s="1"/>
  <c r="Q8" i="4"/>
  <c r="N8" i="4"/>
  <c r="M8" i="4"/>
  <c r="V33" i="4"/>
  <c r="R33" i="4"/>
  <c r="Q33" i="4"/>
  <c r="M33" i="4"/>
  <c r="J33" i="4"/>
  <c r="I7" i="4"/>
  <c r="F7" i="4"/>
  <c r="P33" i="4"/>
  <c r="O33" i="4"/>
  <c r="H33" i="4"/>
  <c r="G33" i="4"/>
  <c r="F33" i="4"/>
  <c r="E33" i="4"/>
  <c r="E31" i="4" s="1"/>
  <c r="E254" i="4" s="1"/>
  <c r="O5" i="4"/>
  <c r="E28" i="4"/>
  <c r="J27" i="4"/>
  <c r="I27" i="4"/>
  <c r="H27" i="4"/>
  <c r="B53" i="4"/>
  <c r="J24" i="4"/>
  <c r="F24" i="4"/>
  <c r="G23" i="4"/>
  <c r="K22" i="4"/>
  <c r="I22" i="4"/>
  <c r="F22" i="4"/>
  <c r="C22" i="4"/>
  <c r="E21" i="4"/>
  <c r="G15" i="4"/>
  <c r="B15" i="4"/>
  <c r="J12" i="4"/>
  <c r="E12" i="4"/>
  <c r="B257" i="4"/>
  <c r="H11" i="4"/>
  <c r="G11" i="4"/>
  <c r="K10" i="4"/>
  <c r="C10" i="4"/>
  <c r="H9" i="4"/>
  <c r="J8" i="4"/>
  <c r="E8" i="4"/>
  <c r="H7" i="4"/>
  <c r="E5" i="4"/>
  <c r="B5" i="4"/>
  <c r="K28" i="4"/>
  <c r="I28" i="4"/>
  <c r="D28" i="4"/>
  <c r="C28" i="4"/>
  <c r="E27" i="4"/>
  <c r="J25" i="4"/>
  <c r="G25" i="4"/>
  <c r="F25" i="4"/>
  <c r="B25" i="4"/>
  <c r="K24" i="4"/>
  <c r="C24" i="4"/>
  <c r="J23" i="4"/>
  <c r="F23" i="4"/>
  <c r="E23" i="4"/>
  <c r="B23" i="4"/>
  <c r="J21" i="4"/>
  <c r="I21" i="4"/>
  <c r="G21" i="4"/>
  <c r="F21" i="4"/>
  <c r="B21" i="4"/>
  <c r="K18" i="4"/>
  <c r="D18" i="4"/>
  <c r="C18" i="4"/>
  <c r="H17" i="4"/>
  <c r="G17" i="4"/>
  <c r="B17" i="4"/>
  <c r="K16" i="4"/>
  <c r="D16" i="4"/>
  <c r="C16" i="4"/>
  <c r="F15" i="4"/>
  <c r="K14" i="4"/>
  <c r="F14" i="4"/>
  <c r="D14" i="4"/>
  <c r="C14" i="4"/>
  <c r="K12" i="4"/>
  <c r="D12" i="4"/>
  <c r="C12" i="4"/>
  <c r="J11" i="4"/>
  <c r="B11" i="4"/>
  <c r="B229" i="4" s="1"/>
  <c r="D10" i="4"/>
  <c r="G9" i="4"/>
  <c r="F9" i="4"/>
  <c r="K8" i="4"/>
  <c r="K92" i="5" s="1"/>
  <c r="D8" i="4"/>
  <c r="C8" i="4"/>
  <c r="B7" i="4"/>
  <c r="J5" i="4"/>
  <c r="I5" i="4"/>
  <c r="F5" i="4"/>
  <c r="U28" i="4"/>
  <c r="T28" i="4"/>
  <c r="M28" i="4"/>
  <c r="U27" i="4"/>
  <c r="Q27" i="4"/>
  <c r="P27" i="4"/>
  <c r="O27" i="4"/>
  <c r="V25" i="4"/>
  <c r="R25" i="4"/>
  <c r="Q25" i="4"/>
  <c r="P25" i="4"/>
  <c r="O25" i="4"/>
  <c r="N25" i="4"/>
  <c r="V24" i="4"/>
  <c r="U24" i="4"/>
  <c r="S24" i="4"/>
  <c r="R24" i="4"/>
  <c r="N24" i="4"/>
  <c r="V23" i="4"/>
  <c r="U23" i="4"/>
  <c r="R23" i="4"/>
  <c r="O23" i="4"/>
  <c r="N23" i="4"/>
  <c r="N107" i="5" s="1"/>
  <c r="V22" i="4"/>
  <c r="S22" i="4"/>
  <c r="R22" i="4"/>
  <c r="N22" i="4"/>
  <c r="M22" i="4"/>
  <c r="V21" i="4"/>
  <c r="R21" i="4"/>
  <c r="Q21" i="4"/>
  <c r="P21" i="4"/>
  <c r="O21" i="4"/>
  <c r="N21" i="4"/>
  <c r="V18" i="4"/>
  <c r="U18" i="4"/>
  <c r="T18" i="4"/>
  <c r="S18" i="4"/>
  <c r="R18" i="4"/>
  <c r="N18" i="4"/>
  <c r="R17" i="4"/>
  <c r="P17" i="4"/>
  <c r="O17" i="4"/>
  <c r="N17" i="4"/>
  <c r="T16" i="4"/>
  <c r="S16" i="4"/>
  <c r="V15" i="4"/>
  <c r="P15" i="4"/>
  <c r="O15" i="4"/>
  <c r="V14" i="4"/>
  <c r="T14" i="4"/>
  <c r="S14" i="4"/>
  <c r="R14" i="4"/>
  <c r="V12" i="4"/>
  <c r="U12" i="4"/>
  <c r="T12" i="4"/>
  <c r="S12" i="4"/>
  <c r="R12" i="4"/>
  <c r="N12" i="4"/>
  <c r="R11" i="4"/>
  <c r="Q11" i="4"/>
  <c r="P11" i="4"/>
  <c r="O11" i="4"/>
  <c r="N11" i="4"/>
  <c r="M11" i="4"/>
  <c r="T10" i="4"/>
  <c r="S10" i="4"/>
  <c r="O10" i="4"/>
  <c r="N10" i="4"/>
  <c r="M10" i="4"/>
  <c r="P9" i="4"/>
  <c r="O9" i="4"/>
  <c r="V8" i="4"/>
  <c r="U8" i="4"/>
  <c r="T8" i="4"/>
  <c r="S8" i="4"/>
  <c r="R8" i="4"/>
  <c r="V7" i="4"/>
  <c r="R7" i="4"/>
  <c r="P7" i="4"/>
  <c r="O7" i="4"/>
  <c r="N7" i="4"/>
  <c r="V5" i="4"/>
  <c r="R5" i="4"/>
  <c r="Q5" i="4"/>
  <c r="P5" i="4"/>
  <c r="N5" i="4"/>
  <c r="L28" i="4"/>
  <c r="F84" i="4" l="1"/>
  <c r="F31" i="4"/>
  <c r="Q75" i="7"/>
  <c r="R60" i="7"/>
  <c r="R75" i="7"/>
  <c r="I60" i="7"/>
  <c r="W52" i="12"/>
  <c r="V75" i="7"/>
  <c r="U60" i="7"/>
  <c r="D60" i="7"/>
  <c r="D59" i="7" s="1"/>
  <c r="O85" i="4"/>
  <c r="O84" i="4" s="1"/>
  <c r="S100" i="4"/>
  <c r="S84" i="4" s="1"/>
  <c r="B4" i="6"/>
  <c r="Q60" i="7"/>
  <c r="G60" i="7"/>
  <c r="I75" i="7"/>
  <c r="I59" i="7" s="1"/>
  <c r="V60" i="7"/>
  <c r="W23" i="9"/>
  <c r="W26" i="10"/>
  <c r="W232" i="3"/>
  <c r="R100" i="4"/>
  <c r="R31" i="4"/>
  <c r="R255" i="4" s="1"/>
  <c r="T4" i="6"/>
  <c r="J100" i="4"/>
  <c r="J84" i="4" s="1"/>
  <c r="K100" i="4"/>
  <c r="K84" i="4" s="1"/>
  <c r="V31" i="4"/>
  <c r="V260" i="4" s="1"/>
  <c r="U75" i="7"/>
  <c r="D84" i="4"/>
  <c r="L84" i="4"/>
  <c r="Q59" i="7"/>
  <c r="W18" i="14"/>
  <c r="Q73" i="4"/>
  <c r="Q19" i="7" s="1"/>
  <c r="B75" i="7"/>
  <c r="G100" i="4"/>
  <c r="I4" i="6"/>
  <c r="I4" i="5"/>
  <c r="U84" i="4"/>
  <c r="W60" i="10"/>
  <c r="W65" i="10"/>
  <c r="W61" i="10"/>
  <c r="W63" i="10"/>
  <c r="W67" i="10"/>
  <c r="W221" i="3"/>
  <c r="W66" i="10"/>
  <c r="W72" i="8"/>
  <c r="W82" i="8"/>
  <c r="M84" i="4"/>
  <c r="I46" i="4"/>
  <c r="I264" i="4" s="1"/>
  <c r="G127" i="4"/>
  <c r="G46" i="7" s="1"/>
  <c r="W272" i="4"/>
  <c r="W268" i="4"/>
  <c r="W70" i="6"/>
  <c r="W267" i="4"/>
  <c r="W266" i="4"/>
  <c r="W269" i="4"/>
  <c r="W273" i="4"/>
  <c r="W270" i="4"/>
  <c r="W271" i="4"/>
  <c r="K127" i="4"/>
  <c r="K46" i="7" s="1"/>
  <c r="W261" i="4"/>
  <c r="W55" i="6"/>
  <c r="W257" i="4"/>
  <c r="W256" i="4"/>
  <c r="W260" i="4"/>
  <c r="W259" i="4"/>
  <c r="W252" i="4"/>
  <c r="W250" i="4"/>
  <c r="W262" i="4"/>
  <c r="W263" i="4"/>
  <c r="W251" i="4"/>
  <c r="W253" i="4"/>
  <c r="W254" i="4"/>
  <c r="W255" i="4"/>
  <c r="W98" i="6"/>
  <c r="W104" i="5"/>
  <c r="W265" i="4"/>
  <c r="P84" i="4"/>
  <c r="W84" i="6"/>
  <c r="W90" i="5"/>
  <c r="W168" i="4"/>
  <c r="E84" i="4"/>
  <c r="W258" i="4"/>
  <c r="W30" i="4"/>
  <c r="W97" i="5"/>
  <c r="W91" i="6"/>
  <c r="W249" i="4"/>
  <c r="B4" i="5"/>
  <c r="R4" i="6"/>
  <c r="E60" i="7"/>
  <c r="E59" i="7" s="1"/>
  <c r="P75" i="7"/>
  <c r="H59" i="7"/>
  <c r="N60" i="7"/>
  <c r="N75" i="7"/>
  <c r="M60" i="7"/>
  <c r="M75" i="7"/>
  <c r="G18" i="6"/>
  <c r="N4" i="5"/>
  <c r="E4" i="5"/>
  <c r="R4" i="5"/>
  <c r="S4" i="5"/>
  <c r="V4" i="5"/>
  <c r="W41" i="13"/>
  <c r="W233" i="3"/>
  <c r="W65" i="3"/>
  <c r="W17" i="6"/>
  <c r="W136" i="6" s="1"/>
  <c r="W78" i="3"/>
  <c r="W76" i="5"/>
  <c r="W48" i="3"/>
  <c r="W35" i="3"/>
  <c r="W61" i="5"/>
  <c r="W17" i="5"/>
  <c r="W142" i="5" s="1"/>
  <c r="W264" i="4"/>
  <c r="W183" i="4"/>
  <c r="W19" i="4"/>
  <c r="W238" i="4" s="1"/>
  <c r="W211" i="4"/>
  <c r="W157" i="4"/>
  <c r="W19" i="3"/>
  <c r="W201" i="3" s="1"/>
  <c r="W197" i="4"/>
  <c r="W7" i="3"/>
  <c r="W189" i="3" s="1"/>
  <c r="W143" i="4"/>
  <c r="W4" i="4"/>
  <c r="W224" i="4" s="1"/>
  <c r="W204" i="4"/>
  <c r="W150" i="4"/>
  <c r="W8" i="3"/>
  <c r="W190" i="3" s="1"/>
  <c r="W48" i="10"/>
  <c r="W59" i="10"/>
  <c r="W51" i="12"/>
  <c r="W17" i="12"/>
  <c r="W67" i="12" s="1"/>
  <c r="W53" i="12"/>
  <c r="W55" i="12"/>
  <c r="W47" i="12"/>
  <c r="W37" i="12"/>
  <c r="W54" i="12"/>
  <c r="W50" i="12"/>
  <c r="W48" i="12"/>
  <c r="W49" i="12"/>
  <c r="W75" i="11"/>
  <c r="R46" i="4"/>
  <c r="R131" i="5"/>
  <c r="R42" i="5"/>
  <c r="B18" i="4"/>
  <c r="B209" i="4" s="1"/>
  <c r="B182" i="4"/>
  <c r="B69" i="6"/>
  <c r="G169" i="4"/>
  <c r="G56" i="6"/>
  <c r="G198" i="7" s="1"/>
  <c r="U171" i="4"/>
  <c r="U58" i="6"/>
  <c r="U200" i="7" s="1"/>
  <c r="U173" i="4"/>
  <c r="U60" i="6"/>
  <c r="U202" i="7" s="1"/>
  <c r="U66" i="5"/>
  <c r="U121" i="7" s="1"/>
  <c r="M175" i="4"/>
  <c r="M62" i="6"/>
  <c r="M204" i="7" s="1"/>
  <c r="M68" i="5"/>
  <c r="M123" i="7" s="1"/>
  <c r="Q176" i="4"/>
  <c r="Q63" i="6"/>
  <c r="M178" i="4"/>
  <c r="M65" i="6"/>
  <c r="M207" i="7" s="1"/>
  <c r="M180" i="4"/>
  <c r="M67" i="6"/>
  <c r="M209" i="7" s="1"/>
  <c r="M73" i="5"/>
  <c r="M128" i="7" s="1"/>
  <c r="Q181" i="4"/>
  <c r="Q68" i="6"/>
  <c r="Q210" i="7" s="1"/>
  <c r="Q74" i="5"/>
  <c r="Q129" i="7" s="1"/>
  <c r="P185" i="4"/>
  <c r="P72" i="6"/>
  <c r="P214" i="7" s="1"/>
  <c r="T186" i="4"/>
  <c r="T73" i="6"/>
  <c r="T215" i="7" s="1"/>
  <c r="P187" i="4"/>
  <c r="P74" i="6"/>
  <c r="P216" i="7" s="1"/>
  <c r="H189" i="4"/>
  <c r="H76" i="6"/>
  <c r="J191" i="4"/>
  <c r="J78" i="6"/>
  <c r="J220" i="7" s="1"/>
  <c r="N192" i="4"/>
  <c r="N79" i="6"/>
  <c r="N221" i="7" s="1"/>
  <c r="N85" i="5"/>
  <c r="N140" i="7" s="1"/>
  <c r="R27" i="4"/>
  <c r="I18" i="4"/>
  <c r="I209" i="4" s="1"/>
  <c r="B189" i="4"/>
  <c r="B76" i="6"/>
  <c r="B82" i="5"/>
  <c r="B137" i="7" s="1"/>
  <c r="H169" i="4"/>
  <c r="H56" i="6"/>
  <c r="H198" i="7" s="1"/>
  <c r="N171" i="4"/>
  <c r="N58" i="6"/>
  <c r="N200" i="7" s="1"/>
  <c r="R172" i="4"/>
  <c r="R59" i="6"/>
  <c r="R201" i="7" s="1"/>
  <c r="N173" i="4"/>
  <c r="N60" i="6"/>
  <c r="N202" i="7" s="1"/>
  <c r="F175" i="4"/>
  <c r="F62" i="6"/>
  <c r="J176" i="4"/>
  <c r="J63" i="6"/>
  <c r="J69" i="5"/>
  <c r="J124" i="7" s="1"/>
  <c r="J181" i="4"/>
  <c r="J68" i="6"/>
  <c r="J210" i="7" s="1"/>
  <c r="N9" i="4"/>
  <c r="N87" i="6" s="1"/>
  <c r="P23" i="4"/>
  <c r="P214" i="4" s="1"/>
  <c r="I9" i="4"/>
  <c r="B14" i="4"/>
  <c r="B205" i="4" s="1"/>
  <c r="B178" i="4"/>
  <c r="B65" i="6"/>
  <c r="B207" i="7" s="1"/>
  <c r="B187" i="4"/>
  <c r="B74" i="6"/>
  <c r="B216" i="7" s="1"/>
  <c r="B80" i="5"/>
  <c r="B135" i="7" s="1"/>
  <c r="I169" i="4"/>
  <c r="I56" i="6"/>
  <c r="I198" i="7" s="1"/>
  <c r="Q169" i="4"/>
  <c r="Q56" i="6"/>
  <c r="Q198" i="7" s="1"/>
  <c r="G171" i="4"/>
  <c r="G58" i="6"/>
  <c r="G200" i="7" s="1"/>
  <c r="O171" i="4"/>
  <c r="O58" i="6"/>
  <c r="O200" i="7" s="1"/>
  <c r="C172" i="4"/>
  <c r="C59" i="6"/>
  <c r="C201" i="7" s="1"/>
  <c r="K172" i="4"/>
  <c r="K59" i="6"/>
  <c r="K201" i="7" s="1"/>
  <c r="S172" i="4"/>
  <c r="S59" i="6"/>
  <c r="S201" i="7" s="1"/>
  <c r="G173" i="4"/>
  <c r="G60" i="6"/>
  <c r="G202" i="7" s="1"/>
  <c r="O173" i="4"/>
  <c r="O60" i="6"/>
  <c r="O202" i="7" s="1"/>
  <c r="C174" i="4"/>
  <c r="C61" i="6"/>
  <c r="C203" i="7" s="1"/>
  <c r="K174" i="4"/>
  <c r="K61" i="6"/>
  <c r="K203" i="7" s="1"/>
  <c r="S174" i="4"/>
  <c r="S61" i="6"/>
  <c r="S203" i="7" s="1"/>
  <c r="G175" i="4"/>
  <c r="G62" i="6"/>
  <c r="G256" i="4"/>
  <c r="O175" i="4"/>
  <c r="O62" i="6"/>
  <c r="O204" i="7" s="1"/>
  <c r="O68" i="5"/>
  <c r="O123" i="7" s="1"/>
  <c r="C176" i="4"/>
  <c r="C63" i="6"/>
  <c r="K176" i="4"/>
  <c r="K63" i="6"/>
  <c r="S176" i="4"/>
  <c r="S63" i="6"/>
  <c r="S69" i="5"/>
  <c r="S124" i="7" s="1"/>
  <c r="I40" i="4"/>
  <c r="G40" i="4"/>
  <c r="G31" i="4" s="1"/>
  <c r="G251" i="4" s="1"/>
  <c r="G178" i="4"/>
  <c r="G65" i="6"/>
  <c r="G207" i="7" s="1"/>
  <c r="O40" i="4"/>
  <c r="O178" i="4"/>
  <c r="O65" i="6"/>
  <c r="O207" i="7" s="1"/>
  <c r="C179" i="4"/>
  <c r="C66" i="6"/>
  <c r="C208" i="7" s="1"/>
  <c r="K179" i="4"/>
  <c r="K66" i="6"/>
  <c r="K208" i="7" s="1"/>
  <c r="S15" i="4"/>
  <c r="S206" i="4" s="1"/>
  <c r="S179" i="4"/>
  <c r="S66" i="6"/>
  <c r="S208" i="7" s="1"/>
  <c r="G180" i="4"/>
  <c r="G67" i="6"/>
  <c r="G209" i="7" s="1"/>
  <c r="O16" i="4"/>
  <c r="O94" i="6" s="1"/>
  <c r="O180" i="4"/>
  <c r="O67" i="6"/>
  <c r="O209" i="7" s="1"/>
  <c r="C181" i="4"/>
  <c r="C68" i="6"/>
  <c r="C210" i="7" s="1"/>
  <c r="K181" i="4"/>
  <c r="K68" i="6"/>
  <c r="K210" i="7" s="1"/>
  <c r="S17" i="4"/>
  <c r="S181" i="4"/>
  <c r="S68" i="6"/>
  <c r="S210" i="7" s="1"/>
  <c r="G182" i="4"/>
  <c r="G69" i="6"/>
  <c r="O18" i="4"/>
  <c r="O182" i="4"/>
  <c r="O69" i="6"/>
  <c r="J185" i="4"/>
  <c r="J72" i="6"/>
  <c r="J214" i="7" s="1"/>
  <c r="J78" i="5"/>
  <c r="J133" i="7" s="1"/>
  <c r="R185" i="4"/>
  <c r="R72" i="6"/>
  <c r="R214" i="7" s="1"/>
  <c r="F186" i="4"/>
  <c r="F73" i="6"/>
  <c r="F215" i="7" s="1"/>
  <c r="F79" i="5"/>
  <c r="F134" i="7" s="1"/>
  <c r="N186" i="4"/>
  <c r="N73" i="6"/>
  <c r="N215" i="7" s="1"/>
  <c r="V186" i="4"/>
  <c r="V73" i="6"/>
  <c r="V215" i="7" s="1"/>
  <c r="J187" i="4"/>
  <c r="J74" i="6"/>
  <c r="J216" i="7" s="1"/>
  <c r="J80" i="5"/>
  <c r="J135" i="7" s="1"/>
  <c r="R187" i="4"/>
  <c r="R74" i="6"/>
  <c r="R216" i="7" s="1"/>
  <c r="F188" i="4"/>
  <c r="F75" i="6"/>
  <c r="F217" i="7" s="1"/>
  <c r="F81" i="5"/>
  <c r="F136" i="7" s="1"/>
  <c r="N188" i="4"/>
  <c r="N75" i="6"/>
  <c r="N217" i="7" s="1"/>
  <c r="V188" i="4"/>
  <c r="V75" i="6"/>
  <c r="V217" i="7" s="1"/>
  <c r="J189" i="4"/>
  <c r="J76" i="6"/>
  <c r="R189" i="4"/>
  <c r="R76" i="6"/>
  <c r="J53" i="4"/>
  <c r="J46" i="4" s="1"/>
  <c r="D27" i="4"/>
  <c r="D191" i="4"/>
  <c r="D78" i="6"/>
  <c r="D220" i="7" s="1"/>
  <c r="L53" i="4"/>
  <c r="T191" i="4"/>
  <c r="T78" i="6"/>
  <c r="T220" i="7" s="1"/>
  <c r="H28" i="4"/>
  <c r="H26" i="4" s="1"/>
  <c r="H192" i="4"/>
  <c r="H79" i="6"/>
  <c r="H221" i="7" s="1"/>
  <c r="P192" i="4"/>
  <c r="P79" i="6"/>
  <c r="P221" i="7" s="1"/>
  <c r="H60" i="4"/>
  <c r="H6" i="7" s="1"/>
  <c r="B60" i="4"/>
  <c r="B6" i="7" s="1"/>
  <c r="B7" i="7"/>
  <c r="J60" i="4"/>
  <c r="J6" i="7" s="1"/>
  <c r="J7" i="7"/>
  <c r="S60" i="4"/>
  <c r="S6" i="7" s="1"/>
  <c r="S7" i="7"/>
  <c r="B123" i="7"/>
  <c r="B204" i="7"/>
  <c r="B11" i="7"/>
  <c r="B67" i="4"/>
  <c r="B13" i="7" s="1"/>
  <c r="R121" i="4"/>
  <c r="R40" i="7" s="1"/>
  <c r="B128" i="4"/>
  <c r="B47" i="7" s="1"/>
  <c r="B48" i="7"/>
  <c r="J128" i="4"/>
  <c r="J48" i="7"/>
  <c r="S128" i="4"/>
  <c r="S48" i="7"/>
  <c r="T15" i="4"/>
  <c r="T93" i="6" s="1"/>
  <c r="C17" i="4"/>
  <c r="C208" i="4" s="1"/>
  <c r="P22" i="4"/>
  <c r="P100" i="6" s="1"/>
  <c r="G116" i="5"/>
  <c r="G62" i="5"/>
  <c r="G117" i="7" s="1"/>
  <c r="P116" i="5"/>
  <c r="P62" i="5"/>
  <c r="P117" i="7" s="1"/>
  <c r="I118" i="5"/>
  <c r="I64" i="5"/>
  <c r="I119" i="7" s="1"/>
  <c r="R118" i="5"/>
  <c r="I119" i="5"/>
  <c r="I65" i="5"/>
  <c r="I120" i="7" s="1"/>
  <c r="R119" i="5"/>
  <c r="R65" i="5"/>
  <c r="R120" i="7" s="1"/>
  <c r="I120" i="5"/>
  <c r="R120" i="5"/>
  <c r="R66" i="5"/>
  <c r="R121" i="7" s="1"/>
  <c r="E121" i="5"/>
  <c r="N121" i="5"/>
  <c r="N67" i="5"/>
  <c r="N122" i="7" s="1"/>
  <c r="V121" i="5"/>
  <c r="E122" i="5"/>
  <c r="E149" i="5"/>
  <c r="E68" i="5"/>
  <c r="N122" i="5"/>
  <c r="N68" i="5"/>
  <c r="N123" i="7" s="1"/>
  <c r="V122" i="5"/>
  <c r="V68" i="5"/>
  <c r="V123" i="7" s="1"/>
  <c r="I123" i="5"/>
  <c r="I69" i="5"/>
  <c r="I124" i="7" s="1"/>
  <c r="R123" i="5"/>
  <c r="R69" i="5"/>
  <c r="R124" i="7" s="1"/>
  <c r="H125" i="5"/>
  <c r="H71" i="5"/>
  <c r="H126" i="7" s="1"/>
  <c r="Q125" i="5"/>
  <c r="Q71" i="5"/>
  <c r="Q126" i="7" s="1"/>
  <c r="Q33" i="5"/>
  <c r="Q70" i="5" s="1"/>
  <c r="H126" i="5"/>
  <c r="H72" i="5"/>
  <c r="H127" i="7" s="1"/>
  <c r="Q126" i="5"/>
  <c r="Q72" i="5"/>
  <c r="Q127" i="7" s="1"/>
  <c r="H127" i="5"/>
  <c r="H73" i="5"/>
  <c r="H128" i="7" s="1"/>
  <c r="Q127" i="5"/>
  <c r="Q73" i="5"/>
  <c r="Q128" i="7" s="1"/>
  <c r="D128" i="5"/>
  <c r="D74" i="5"/>
  <c r="D129" i="7" s="1"/>
  <c r="M128" i="5"/>
  <c r="M74" i="5"/>
  <c r="M129" i="7" s="1"/>
  <c r="U128" i="5"/>
  <c r="U74" i="5"/>
  <c r="U129" i="7" s="1"/>
  <c r="D129" i="5"/>
  <c r="D75" i="5"/>
  <c r="D130" i="7" s="1"/>
  <c r="M129" i="5"/>
  <c r="M75" i="5"/>
  <c r="M130" i="7" s="1"/>
  <c r="U129" i="5"/>
  <c r="U75" i="5"/>
  <c r="U130" i="7" s="1"/>
  <c r="G78" i="5"/>
  <c r="G133" i="7" s="1"/>
  <c r="P78" i="5"/>
  <c r="P133" i="7" s="1"/>
  <c r="G80" i="5"/>
  <c r="G135" i="7" s="1"/>
  <c r="P80" i="5"/>
  <c r="P135" i="7" s="1"/>
  <c r="C81" i="5"/>
  <c r="C136" i="7" s="1"/>
  <c r="K81" i="5"/>
  <c r="K136" i="7" s="1"/>
  <c r="T81" i="5"/>
  <c r="T136" i="7" s="1"/>
  <c r="H52" i="5"/>
  <c r="H42" i="5" s="1"/>
  <c r="H138" i="5"/>
  <c r="Q52" i="5"/>
  <c r="Q83" i="5" s="1"/>
  <c r="Q138" i="7" s="1"/>
  <c r="Q138" i="5"/>
  <c r="Q84" i="5"/>
  <c r="Q139" i="7" s="1"/>
  <c r="H139" i="5"/>
  <c r="H85" i="5"/>
  <c r="H140" i="7" s="1"/>
  <c r="Q139" i="5"/>
  <c r="Q85" i="5"/>
  <c r="Q140" i="7" s="1"/>
  <c r="J85" i="5"/>
  <c r="J140" i="7" s="1"/>
  <c r="E173" i="4"/>
  <c r="E60" i="6"/>
  <c r="E202" i="7" s="1"/>
  <c r="Q174" i="4"/>
  <c r="Q61" i="6"/>
  <c r="Q203" i="7" s="1"/>
  <c r="Q67" i="5"/>
  <c r="Q122" i="7" s="1"/>
  <c r="I179" i="4"/>
  <c r="I66" i="6"/>
  <c r="I208" i="7" s="1"/>
  <c r="U180" i="4"/>
  <c r="U67" i="6"/>
  <c r="U209" i="7" s="1"/>
  <c r="U73" i="5"/>
  <c r="U128" i="7" s="1"/>
  <c r="E182" i="4"/>
  <c r="E69" i="6"/>
  <c r="D186" i="4"/>
  <c r="D73" i="6"/>
  <c r="D215" i="7" s="1"/>
  <c r="H187" i="4"/>
  <c r="H74" i="6"/>
  <c r="H216" i="7" s="1"/>
  <c r="T188" i="4"/>
  <c r="T75" i="6"/>
  <c r="T217" i="7" s="1"/>
  <c r="F192" i="4"/>
  <c r="F79" i="6"/>
  <c r="F221" i="7" s="1"/>
  <c r="B192" i="4"/>
  <c r="B79" i="6"/>
  <c r="B221" i="7" s="1"/>
  <c r="P169" i="4"/>
  <c r="P56" i="6"/>
  <c r="P198" i="7" s="1"/>
  <c r="F171" i="4"/>
  <c r="F58" i="6"/>
  <c r="F200" i="7" s="1"/>
  <c r="J172" i="4"/>
  <c r="J59" i="6"/>
  <c r="J201" i="7" s="1"/>
  <c r="J65" i="5"/>
  <c r="J120" i="7" s="1"/>
  <c r="V173" i="4"/>
  <c r="V60" i="6"/>
  <c r="V202" i="7" s="1"/>
  <c r="N175" i="4"/>
  <c r="N62" i="6"/>
  <c r="N204" i="7" s="1"/>
  <c r="R176" i="4"/>
  <c r="R63" i="6"/>
  <c r="F182" i="4"/>
  <c r="F69" i="6"/>
  <c r="U14" i="4"/>
  <c r="U13" i="4" s="1"/>
  <c r="T24" i="4"/>
  <c r="T215" i="4" s="1"/>
  <c r="J7" i="4"/>
  <c r="J85" i="6" s="1"/>
  <c r="J17" i="4"/>
  <c r="J208" i="4" s="1"/>
  <c r="B8" i="4"/>
  <c r="B172" i="4"/>
  <c r="B59" i="6"/>
  <c r="B201" i="7" s="1"/>
  <c r="B175" i="4"/>
  <c r="B62" i="6"/>
  <c r="I14" i="4"/>
  <c r="I92" i="6" s="1"/>
  <c r="B185" i="4"/>
  <c r="B72" i="6"/>
  <c r="B214" i="7" s="1"/>
  <c r="B78" i="5"/>
  <c r="B133" i="7" s="1"/>
  <c r="H25" i="4"/>
  <c r="H103" i="6" s="1"/>
  <c r="J169" i="4"/>
  <c r="J56" i="6"/>
  <c r="J198" i="7" s="1"/>
  <c r="R169" i="4"/>
  <c r="R56" i="6"/>
  <c r="R198" i="7" s="1"/>
  <c r="H171" i="4"/>
  <c r="H58" i="6"/>
  <c r="H200" i="7" s="1"/>
  <c r="P171" i="4"/>
  <c r="P58" i="6"/>
  <c r="P200" i="7" s="1"/>
  <c r="D172" i="4"/>
  <c r="D59" i="6"/>
  <c r="D201" i="7" s="1"/>
  <c r="T172" i="4"/>
  <c r="T59" i="6"/>
  <c r="T201" i="7" s="1"/>
  <c r="H173" i="4"/>
  <c r="H60" i="6"/>
  <c r="H202" i="7" s="1"/>
  <c r="P173" i="4"/>
  <c r="P60" i="6"/>
  <c r="P202" i="7" s="1"/>
  <c r="D174" i="4"/>
  <c r="D61" i="6"/>
  <c r="D203" i="7" s="1"/>
  <c r="T174" i="4"/>
  <c r="T61" i="6"/>
  <c r="T203" i="7" s="1"/>
  <c r="H175" i="4"/>
  <c r="H62" i="6"/>
  <c r="P175" i="4"/>
  <c r="P62" i="6"/>
  <c r="P204" i="7" s="1"/>
  <c r="D176" i="4"/>
  <c r="D63" i="6"/>
  <c r="T176" i="4"/>
  <c r="T63" i="6"/>
  <c r="H40" i="4"/>
  <c r="H64" i="6" s="1"/>
  <c r="H178" i="4"/>
  <c r="H65" i="6"/>
  <c r="H207" i="7" s="1"/>
  <c r="P40" i="4"/>
  <c r="P64" i="6" s="1"/>
  <c r="P178" i="4"/>
  <c r="P65" i="6"/>
  <c r="P207" i="7" s="1"/>
  <c r="D179" i="4"/>
  <c r="D66" i="6"/>
  <c r="D208" i="7" s="1"/>
  <c r="T179" i="4"/>
  <c r="T66" i="6"/>
  <c r="T208" i="7" s="1"/>
  <c r="H180" i="4"/>
  <c r="H67" i="6"/>
  <c r="H209" i="7" s="1"/>
  <c r="P180" i="4"/>
  <c r="P67" i="6"/>
  <c r="P209" i="7" s="1"/>
  <c r="D181" i="4"/>
  <c r="D68" i="6"/>
  <c r="D210" i="7" s="1"/>
  <c r="T181" i="4"/>
  <c r="T68" i="6"/>
  <c r="T210" i="7" s="1"/>
  <c r="H182" i="4"/>
  <c r="H69" i="6"/>
  <c r="H75" i="5"/>
  <c r="H130" i="7" s="1"/>
  <c r="P182" i="4"/>
  <c r="P69" i="6"/>
  <c r="C185" i="4"/>
  <c r="C72" i="6"/>
  <c r="C214" i="7" s="1"/>
  <c r="K47" i="4"/>
  <c r="K185" i="4"/>
  <c r="K72" i="6"/>
  <c r="K214" i="7" s="1"/>
  <c r="S21" i="4"/>
  <c r="S185" i="4"/>
  <c r="S72" i="6"/>
  <c r="S214" i="7" s="1"/>
  <c r="S78" i="5"/>
  <c r="S133" i="7" s="1"/>
  <c r="G186" i="4"/>
  <c r="G73" i="6"/>
  <c r="G215" i="7" s="1"/>
  <c r="O22" i="4"/>
  <c r="O186" i="4"/>
  <c r="O73" i="6"/>
  <c r="O215" i="7" s="1"/>
  <c r="O79" i="5"/>
  <c r="O134" i="7" s="1"/>
  <c r="C187" i="4"/>
  <c r="C74" i="6"/>
  <c r="C216" i="7" s="1"/>
  <c r="K187" i="4"/>
  <c r="K74" i="6"/>
  <c r="K216" i="7" s="1"/>
  <c r="S23" i="4"/>
  <c r="S187" i="4"/>
  <c r="S74" i="6"/>
  <c r="S216" i="7" s="1"/>
  <c r="S80" i="5"/>
  <c r="S135" i="7" s="1"/>
  <c r="G188" i="4"/>
  <c r="G75" i="6"/>
  <c r="G217" i="7" s="1"/>
  <c r="O24" i="4"/>
  <c r="O215" i="4" s="1"/>
  <c r="O188" i="4"/>
  <c r="O75" i="6"/>
  <c r="O217" i="7" s="1"/>
  <c r="O81" i="5"/>
  <c r="O136" i="7" s="1"/>
  <c r="C189" i="4"/>
  <c r="C76" i="6"/>
  <c r="K189" i="4"/>
  <c r="K76" i="6"/>
  <c r="S25" i="4"/>
  <c r="S103" i="6" s="1"/>
  <c r="S189" i="4"/>
  <c r="S76" i="6"/>
  <c r="S82" i="5"/>
  <c r="S137" i="7" s="1"/>
  <c r="E53" i="4"/>
  <c r="E191" i="4"/>
  <c r="E78" i="6"/>
  <c r="E220" i="7" s="1"/>
  <c r="M53" i="4"/>
  <c r="M191" i="4"/>
  <c r="M78" i="6"/>
  <c r="M220" i="7" s="1"/>
  <c r="U53" i="4"/>
  <c r="U191" i="4"/>
  <c r="U78" i="6"/>
  <c r="U220" i="7" s="1"/>
  <c r="I192" i="4"/>
  <c r="I79" i="6"/>
  <c r="I221" i="7" s="1"/>
  <c r="Q192" i="4"/>
  <c r="Q79" i="6"/>
  <c r="Q221" i="7" s="1"/>
  <c r="I60" i="4"/>
  <c r="I6" i="7" s="1"/>
  <c r="C60" i="4"/>
  <c r="C6" i="7" s="1"/>
  <c r="C7" i="7"/>
  <c r="K60" i="4"/>
  <c r="K58" i="4" s="1"/>
  <c r="K4" i="7" s="1"/>
  <c r="K7" i="7"/>
  <c r="T60" i="4"/>
  <c r="T6" i="7" s="1"/>
  <c r="T7" i="7"/>
  <c r="C123" i="7"/>
  <c r="C204" i="7"/>
  <c r="C11" i="7"/>
  <c r="C67" i="4"/>
  <c r="C13" i="7" s="1"/>
  <c r="Q67" i="4"/>
  <c r="O74" i="4"/>
  <c r="E74" i="4"/>
  <c r="E125" i="6" s="1"/>
  <c r="E21" i="7"/>
  <c r="N74" i="4"/>
  <c r="N184" i="4" s="1"/>
  <c r="N21" i="7"/>
  <c r="V74" i="4"/>
  <c r="V125" i="6" s="1"/>
  <c r="V21" i="7"/>
  <c r="B80" i="4"/>
  <c r="B26" i="7" s="1"/>
  <c r="B27" i="7"/>
  <c r="J80" i="4"/>
  <c r="J26" i="7" s="1"/>
  <c r="J27" i="7"/>
  <c r="S80" i="4"/>
  <c r="S26" i="7" s="1"/>
  <c r="S27" i="7"/>
  <c r="C107" i="4"/>
  <c r="N114" i="4"/>
  <c r="N33" i="7" s="1"/>
  <c r="G121" i="4"/>
  <c r="G40" i="7" s="1"/>
  <c r="S121" i="4"/>
  <c r="S40" i="7" s="1"/>
  <c r="M128" i="4"/>
  <c r="M127" i="4" s="1"/>
  <c r="M46" i="7" s="1"/>
  <c r="D54" i="7"/>
  <c r="D134" i="4"/>
  <c r="D53" i="7" s="1"/>
  <c r="M5" i="4"/>
  <c r="M89" i="5" s="1"/>
  <c r="U5" i="4"/>
  <c r="Q14" i="4"/>
  <c r="Q92" i="6" s="1"/>
  <c r="D15" i="4"/>
  <c r="Q16" i="4"/>
  <c r="Q207" i="4" s="1"/>
  <c r="D17" i="4"/>
  <c r="D101" i="5" s="1"/>
  <c r="J4" i="5"/>
  <c r="H116" i="5"/>
  <c r="H62" i="5"/>
  <c r="H117" i="7" s="1"/>
  <c r="Q116" i="5"/>
  <c r="Q62" i="5"/>
  <c r="Q117" i="7" s="1"/>
  <c r="H132" i="5"/>
  <c r="H78" i="5"/>
  <c r="H133" i="7" s="1"/>
  <c r="Q132" i="5"/>
  <c r="Q43" i="5"/>
  <c r="Q77" i="5" s="1"/>
  <c r="Q132" i="7" s="1"/>
  <c r="Q78" i="5"/>
  <c r="Q133" i="7" s="1"/>
  <c r="H133" i="5"/>
  <c r="H79" i="5"/>
  <c r="H134" i="7" s="1"/>
  <c r="Q133" i="5"/>
  <c r="Q79" i="5"/>
  <c r="Q134" i="7" s="1"/>
  <c r="H134" i="5"/>
  <c r="H80" i="5"/>
  <c r="H135" i="7" s="1"/>
  <c r="Q134" i="5"/>
  <c r="Q80" i="5"/>
  <c r="Q135" i="7" s="1"/>
  <c r="D135" i="5"/>
  <c r="D81" i="5"/>
  <c r="D136" i="7" s="1"/>
  <c r="M135" i="5"/>
  <c r="M81" i="5"/>
  <c r="M136" i="7" s="1"/>
  <c r="U135" i="5"/>
  <c r="U81" i="5"/>
  <c r="U136" i="7" s="1"/>
  <c r="D136" i="5"/>
  <c r="D82" i="5"/>
  <c r="D137" i="7" s="1"/>
  <c r="M136" i="5"/>
  <c r="M82" i="5"/>
  <c r="M137" i="7" s="1"/>
  <c r="U136" i="5"/>
  <c r="U82" i="5"/>
  <c r="U137" i="7" s="1"/>
  <c r="R137" i="5"/>
  <c r="S65" i="5"/>
  <c r="S120" i="7" s="1"/>
  <c r="B179" i="4"/>
  <c r="B66" i="6"/>
  <c r="B208" i="7" s="1"/>
  <c r="K169" i="4"/>
  <c r="K56" i="6"/>
  <c r="K198" i="7" s="1"/>
  <c r="I171" i="4"/>
  <c r="I58" i="6"/>
  <c r="I200" i="7" s="1"/>
  <c r="Q173" i="4"/>
  <c r="Q60" i="6"/>
  <c r="Q202" i="7" s="1"/>
  <c r="Q175" i="4"/>
  <c r="Q62" i="6"/>
  <c r="Q204" i="7" s="1"/>
  <c r="U179" i="4"/>
  <c r="U66" i="6"/>
  <c r="U208" i="7" s="1"/>
  <c r="U72" i="5"/>
  <c r="U127" i="7" s="1"/>
  <c r="U181" i="4"/>
  <c r="U68" i="6"/>
  <c r="U210" i="7" s="1"/>
  <c r="L47" i="4"/>
  <c r="D189" i="4"/>
  <c r="D76" i="6"/>
  <c r="T189" i="4"/>
  <c r="T76" i="6"/>
  <c r="F191" i="4"/>
  <c r="F78" i="6"/>
  <c r="F220" i="7" s="1"/>
  <c r="F84" i="5"/>
  <c r="F139" i="7" s="1"/>
  <c r="N191" i="4"/>
  <c r="N78" i="6"/>
  <c r="N220" i="7" s="1"/>
  <c r="V191" i="4"/>
  <c r="V78" i="6"/>
  <c r="V220" i="7" s="1"/>
  <c r="K5" i="7"/>
  <c r="T5" i="7"/>
  <c r="M60" i="4"/>
  <c r="M6" i="7" s="1"/>
  <c r="D123" i="7"/>
  <c r="D204" i="7"/>
  <c r="D11" i="7"/>
  <c r="S67" i="4"/>
  <c r="S13" i="7" s="1"/>
  <c r="F67" i="4"/>
  <c r="F14" i="7"/>
  <c r="O67" i="4"/>
  <c r="O58" i="4" s="1"/>
  <c r="O14" i="7"/>
  <c r="C80" i="4"/>
  <c r="C26" i="7" s="1"/>
  <c r="C27" i="7"/>
  <c r="K80" i="4"/>
  <c r="K26" i="7" s="1"/>
  <c r="K27" i="7"/>
  <c r="T80" i="4"/>
  <c r="T26" i="7" s="1"/>
  <c r="T27" i="7"/>
  <c r="N134" i="4"/>
  <c r="N53" i="7" s="1"/>
  <c r="E10" i="4"/>
  <c r="E201" i="4" s="1"/>
  <c r="C257" i="4"/>
  <c r="I116" i="5"/>
  <c r="I62" i="5"/>
  <c r="I117" i="7" s="1"/>
  <c r="R18" i="5"/>
  <c r="R116" i="5"/>
  <c r="R62" i="5"/>
  <c r="R117" i="7" s="1"/>
  <c r="C118" i="5"/>
  <c r="C64" i="5"/>
  <c r="C119" i="7" s="1"/>
  <c r="K118" i="5"/>
  <c r="K64" i="5"/>
  <c r="K119" i="7" s="1"/>
  <c r="T118" i="5"/>
  <c r="T64" i="5"/>
  <c r="T119" i="7" s="1"/>
  <c r="C119" i="5"/>
  <c r="C65" i="5"/>
  <c r="C120" i="7" s="1"/>
  <c r="K119" i="5"/>
  <c r="K65" i="5"/>
  <c r="K120" i="7" s="1"/>
  <c r="T119" i="5"/>
  <c r="T65" i="5"/>
  <c r="T120" i="7" s="1"/>
  <c r="C120" i="5"/>
  <c r="C66" i="5"/>
  <c r="C121" i="7" s="1"/>
  <c r="K120" i="5"/>
  <c r="K66" i="5"/>
  <c r="K121" i="7" s="1"/>
  <c r="T120" i="5"/>
  <c r="T66" i="5"/>
  <c r="T121" i="7" s="1"/>
  <c r="B125" i="5"/>
  <c r="B71" i="5"/>
  <c r="B126" i="7" s="1"/>
  <c r="J125" i="5"/>
  <c r="J71" i="5"/>
  <c r="J126" i="7" s="1"/>
  <c r="S125" i="5"/>
  <c r="S71" i="5"/>
  <c r="S126" i="7" s="1"/>
  <c r="S33" i="5"/>
  <c r="B126" i="5"/>
  <c r="B72" i="5"/>
  <c r="B127" i="7" s="1"/>
  <c r="J126" i="5"/>
  <c r="J72" i="5"/>
  <c r="J127" i="7" s="1"/>
  <c r="S126" i="5"/>
  <c r="S72" i="5"/>
  <c r="S127" i="7" s="1"/>
  <c r="B127" i="5"/>
  <c r="B73" i="5"/>
  <c r="B128" i="7" s="1"/>
  <c r="J127" i="5"/>
  <c r="J73" i="5"/>
  <c r="J128" i="7" s="1"/>
  <c r="S127" i="5"/>
  <c r="S73" i="5"/>
  <c r="S128" i="7" s="1"/>
  <c r="F128" i="5"/>
  <c r="F74" i="5"/>
  <c r="F129" i="7" s="1"/>
  <c r="O128" i="5"/>
  <c r="O74" i="5"/>
  <c r="O129" i="7" s="1"/>
  <c r="F129" i="5"/>
  <c r="F75" i="5"/>
  <c r="F130" i="7" s="1"/>
  <c r="O129" i="5"/>
  <c r="O75" i="5"/>
  <c r="O130" i="7" s="1"/>
  <c r="I132" i="5"/>
  <c r="I78" i="5"/>
  <c r="I133" i="7" s="1"/>
  <c r="I43" i="5"/>
  <c r="I77" i="5" s="1"/>
  <c r="I132" i="7" s="1"/>
  <c r="R132" i="5"/>
  <c r="R78" i="5"/>
  <c r="R133" i="7" s="1"/>
  <c r="I133" i="5"/>
  <c r="I79" i="5"/>
  <c r="I134" i="7" s="1"/>
  <c r="R133" i="5"/>
  <c r="I134" i="5"/>
  <c r="I80" i="5"/>
  <c r="I135" i="7" s="1"/>
  <c r="R134" i="5"/>
  <c r="R80" i="5"/>
  <c r="R135" i="7" s="1"/>
  <c r="E135" i="5"/>
  <c r="E81" i="5"/>
  <c r="E136" i="7" s="1"/>
  <c r="N135" i="5"/>
  <c r="N81" i="5"/>
  <c r="N136" i="7" s="1"/>
  <c r="N43" i="5"/>
  <c r="V135" i="5"/>
  <c r="V81" i="5"/>
  <c r="V136" i="7" s="1"/>
  <c r="E136" i="5"/>
  <c r="N136" i="5"/>
  <c r="N82" i="5"/>
  <c r="N137" i="7" s="1"/>
  <c r="V136" i="5"/>
  <c r="V82" i="5"/>
  <c r="V137" i="7" s="1"/>
  <c r="B52" i="5"/>
  <c r="B138" i="5"/>
  <c r="B84" i="5"/>
  <c r="B139" i="7" s="1"/>
  <c r="J52" i="5"/>
  <c r="J138" i="5"/>
  <c r="J84" i="5"/>
  <c r="J139" i="7" s="1"/>
  <c r="S52" i="5"/>
  <c r="S138" i="5"/>
  <c r="S84" i="5"/>
  <c r="S139" i="7" s="1"/>
  <c r="B139" i="5"/>
  <c r="B85" i="5"/>
  <c r="B140" i="7" s="1"/>
  <c r="S85" i="5"/>
  <c r="S140" i="7" s="1"/>
  <c r="B171" i="4"/>
  <c r="B58" i="6"/>
  <c r="B200" i="7" s="1"/>
  <c r="S169" i="4"/>
  <c r="S56" i="6"/>
  <c r="S198" i="7" s="1"/>
  <c r="S62" i="5"/>
  <c r="S117" i="7" s="1"/>
  <c r="Q171" i="4"/>
  <c r="Q58" i="6"/>
  <c r="Q200" i="7" s="1"/>
  <c r="I173" i="4"/>
  <c r="I60" i="6"/>
  <c r="I202" i="7" s="1"/>
  <c r="M174" i="4"/>
  <c r="M61" i="6"/>
  <c r="M203" i="7" s="1"/>
  <c r="E176" i="4"/>
  <c r="E63" i="6"/>
  <c r="U176" i="4"/>
  <c r="U63" i="6"/>
  <c r="E179" i="4"/>
  <c r="E66" i="6"/>
  <c r="E208" i="7" s="1"/>
  <c r="Q180" i="4"/>
  <c r="Q67" i="6"/>
  <c r="Q209" i="7" s="1"/>
  <c r="I182" i="4"/>
  <c r="I69" i="6"/>
  <c r="D47" i="4"/>
  <c r="D185" i="4"/>
  <c r="D72" i="6"/>
  <c r="D214" i="7" s="1"/>
  <c r="D78" i="5"/>
  <c r="D133" i="7" s="1"/>
  <c r="H186" i="4"/>
  <c r="H73" i="6"/>
  <c r="H215" i="7" s="1"/>
  <c r="D187" i="4"/>
  <c r="D74" i="6"/>
  <c r="D216" i="7" s="1"/>
  <c r="D80" i="5"/>
  <c r="D135" i="7" s="1"/>
  <c r="P188" i="4"/>
  <c r="P75" i="6"/>
  <c r="P217" i="7" s="1"/>
  <c r="J192" i="4"/>
  <c r="J79" i="6"/>
  <c r="J221" i="7" s="1"/>
  <c r="Q9" i="4"/>
  <c r="Q200" i="4" s="1"/>
  <c r="M16" i="4"/>
  <c r="M207" i="4" s="1"/>
  <c r="N27" i="4"/>
  <c r="B24" i="4"/>
  <c r="B215" i="4" s="1"/>
  <c r="B188" i="4"/>
  <c r="B75" i="6"/>
  <c r="B217" i="7" s="1"/>
  <c r="D169" i="4"/>
  <c r="D56" i="6"/>
  <c r="D198" i="7" s="1"/>
  <c r="D62" i="5"/>
  <c r="D117" i="7" s="1"/>
  <c r="R171" i="4"/>
  <c r="R58" i="6"/>
  <c r="R200" i="7" s="1"/>
  <c r="V172" i="4"/>
  <c r="V59" i="6"/>
  <c r="V201" i="7" s="1"/>
  <c r="J173" i="4"/>
  <c r="J60" i="6"/>
  <c r="J202" i="7" s="1"/>
  <c r="F10" i="4"/>
  <c r="F201" i="4" s="1"/>
  <c r="F174" i="4"/>
  <c r="F61" i="6"/>
  <c r="F203" i="7" s="1"/>
  <c r="V174" i="4"/>
  <c r="V61" i="6"/>
  <c r="V203" i="7" s="1"/>
  <c r="J175" i="4"/>
  <c r="J62" i="6"/>
  <c r="J204" i="7" s="1"/>
  <c r="R175" i="4"/>
  <c r="R62" i="6"/>
  <c r="R204" i="7" s="1"/>
  <c r="F12" i="4"/>
  <c r="F203" i="4" s="1"/>
  <c r="F176" i="4"/>
  <c r="F63" i="6"/>
  <c r="N176" i="4"/>
  <c r="N63" i="6"/>
  <c r="V176" i="4"/>
  <c r="V63" i="6"/>
  <c r="R178" i="4"/>
  <c r="R65" i="6"/>
  <c r="R207" i="7" s="1"/>
  <c r="R71" i="5"/>
  <c r="R126" i="7" s="1"/>
  <c r="N179" i="4"/>
  <c r="N66" i="6"/>
  <c r="N208" i="7" s="1"/>
  <c r="N72" i="5"/>
  <c r="N127" i="7" s="1"/>
  <c r="V179" i="4"/>
  <c r="V66" i="6"/>
  <c r="V208" i="7" s="1"/>
  <c r="J180" i="4"/>
  <c r="J67" i="6"/>
  <c r="J209" i="7" s="1"/>
  <c r="R180" i="4"/>
  <c r="R67" i="6"/>
  <c r="R209" i="7" s="1"/>
  <c r="F181" i="4"/>
  <c r="F68" i="6"/>
  <c r="F210" i="7" s="1"/>
  <c r="N181" i="4"/>
  <c r="N68" i="6"/>
  <c r="N210" i="7" s="1"/>
  <c r="V181" i="4"/>
  <c r="V68" i="6"/>
  <c r="V210" i="7" s="1"/>
  <c r="V74" i="5"/>
  <c r="V129" i="7" s="1"/>
  <c r="J182" i="4"/>
  <c r="J69" i="6"/>
  <c r="R182" i="4"/>
  <c r="R69" i="6"/>
  <c r="R75" i="5"/>
  <c r="R130" i="7" s="1"/>
  <c r="E47" i="4"/>
  <c r="E185" i="4"/>
  <c r="E72" i="6"/>
  <c r="E214" i="7" s="1"/>
  <c r="M185" i="4"/>
  <c r="M72" i="6"/>
  <c r="M214" i="7" s="1"/>
  <c r="M78" i="5"/>
  <c r="M133" i="7" s="1"/>
  <c r="U185" i="4"/>
  <c r="U72" i="6"/>
  <c r="U214" i="7" s="1"/>
  <c r="U78" i="5"/>
  <c r="U133" i="7" s="1"/>
  <c r="I186" i="4"/>
  <c r="I73" i="6"/>
  <c r="I215" i="7" s="1"/>
  <c r="Q186" i="4"/>
  <c r="Q73" i="6"/>
  <c r="Q215" i="7" s="1"/>
  <c r="E187" i="4"/>
  <c r="E74" i="6"/>
  <c r="E216" i="7" s="1"/>
  <c r="E80" i="5"/>
  <c r="E135" i="7" s="1"/>
  <c r="M187" i="4"/>
  <c r="M74" i="6"/>
  <c r="M216" i="7" s="1"/>
  <c r="M80" i="5"/>
  <c r="M135" i="7" s="1"/>
  <c r="U187" i="4"/>
  <c r="U74" i="6"/>
  <c r="U216" i="7" s="1"/>
  <c r="U80" i="5"/>
  <c r="U135" i="7" s="1"/>
  <c r="I188" i="4"/>
  <c r="I75" i="6"/>
  <c r="I217" i="7" s="1"/>
  <c r="Q188" i="4"/>
  <c r="Q75" i="6"/>
  <c r="Q217" i="7" s="1"/>
  <c r="Q81" i="5"/>
  <c r="Q136" i="7" s="1"/>
  <c r="E189" i="4"/>
  <c r="E76" i="6"/>
  <c r="M189" i="4"/>
  <c r="M76" i="6"/>
  <c r="U189" i="4"/>
  <c r="U76" i="6"/>
  <c r="G191" i="4"/>
  <c r="G78" i="6"/>
  <c r="G220" i="7" s="1"/>
  <c r="O191" i="4"/>
  <c r="O78" i="6"/>
  <c r="O220" i="7" s="1"/>
  <c r="O84" i="5"/>
  <c r="O139" i="7" s="1"/>
  <c r="C192" i="4"/>
  <c r="C79" i="6"/>
  <c r="C221" i="7" s="1"/>
  <c r="K192" i="4"/>
  <c r="K79" i="6"/>
  <c r="K221" i="7" s="1"/>
  <c r="S192" i="4"/>
  <c r="S79" i="6"/>
  <c r="S221" i="7" s="1"/>
  <c r="E60" i="4"/>
  <c r="E6" i="7" s="1"/>
  <c r="E7" i="7"/>
  <c r="N60" i="4"/>
  <c r="N6" i="7" s="1"/>
  <c r="N7" i="7"/>
  <c r="V60" i="4"/>
  <c r="V6" i="7" s="1"/>
  <c r="V7" i="7"/>
  <c r="E204" i="7"/>
  <c r="E123" i="7"/>
  <c r="E11" i="7"/>
  <c r="T67" i="4"/>
  <c r="T13" i="7" s="1"/>
  <c r="G67" i="4"/>
  <c r="G118" i="6" s="1"/>
  <c r="G14" i="7"/>
  <c r="P67" i="4"/>
  <c r="P118" i="6" s="1"/>
  <c r="P14" i="7"/>
  <c r="G80" i="4"/>
  <c r="G26" i="7" s="1"/>
  <c r="D80" i="4"/>
  <c r="D131" i="6" s="1"/>
  <c r="D27" i="7"/>
  <c r="M80" i="4"/>
  <c r="M27" i="7"/>
  <c r="U80" i="4"/>
  <c r="U137" i="5" s="1"/>
  <c r="U27" i="7"/>
  <c r="I121" i="4"/>
  <c r="I40" i="7" s="1"/>
  <c r="O134" i="4"/>
  <c r="O53" i="7" s="1"/>
  <c r="D257" i="4"/>
  <c r="D5" i="5"/>
  <c r="D4" i="5" s="1"/>
  <c r="D50" i="6"/>
  <c r="M5" i="5"/>
  <c r="M4" i="5" s="1"/>
  <c r="M50" i="6"/>
  <c r="U5" i="5"/>
  <c r="U4" i="5" s="1"/>
  <c r="U50" i="6"/>
  <c r="C21" i="5"/>
  <c r="D64" i="5"/>
  <c r="D119" i="7" s="1"/>
  <c r="U64" i="5"/>
  <c r="U119" i="7" s="1"/>
  <c r="M66" i="5"/>
  <c r="M121" i="7" s="1"/>
  <c r="H67" i="5"/>
  <c r="H122" i="7" s="1"/>
  <c r="C125" i="5"/>
  <c r="C33" i="5"/>
  <c r="C71" i="5"/>
  <c r="C126" i="7" s="1"/>
  <c r="K125" i="5"/>
  <c r="K71" i="5"/>
  <c r="K126" i="7" s="1"/>
  <c r="K33" i="5"/>
  <c r="K70" i="5" s="1"/>
  <c r="K125" i="7" s="1"/>
  <c r="T125" i="5"/>
  <c r="T33" i="5"/>
  <c r="T70" i="5" s="1"/>
  <c r="T71" i="5"/>
  <c r="T126" i="7" s="1"/>
  <c r="C126" i="5"/>
  <c r="C72" i="5"/>
  <c r="C127" i="7" s="1"/>
  <c r="K126" i="5"/>
  <c r="K72" i="5"/>
  <c r="K127" i="7" s="1"/>
  <c r="T126" i="5"/>
  <c r="T72" i="5"/>
  <c r="T127" i="7" s="1"/>
  <c r="C127" i="5"/>
  <c r="C73" i="5"/>
  <c r="C128" i="7" s="1"/>
  <c r="K127" i="5"/>
  <c r="K73" i="5"/>
  <c r="K128" i="7" s="1"/>
  <c r="T127" i="5"/>
  <c r="T73" i="5"/>
  <c r="T128" i="7" s="1"/>
  <c r="G128" i="5"/>
  <c r="G74" i="5"/>
  <c r="G129" i="7" s="1"/>
  <c r="P128" i="5"/>
  <c r="P74" i="5"/>
  <c r="P129" i="7" s="1"/>
  <c r="G129" i="5"/>
  <c r="G75" i="5"/>
  <c r="G130" i="7" s="1"/>
  <c r="P129" i="5"/>
  <c r="P75" i="5"/>
  <c r="P130" i="7" s="1"/>
  <c r="J62" i="5"/>
  <c r="J117" i="7" s="1"/>
  <c r="O66" i="5"/>
  <c r="O121" i="7" s="1"/>
  <c r="R79" i="5"/>
  <c r="R134" i="7" s="1"/>
  <c r="B10" i="4"/>
  <c r="B94" i="5" s="1"/>
  <c r="B174" i="4"/>
  <c r="B61" i="6"/>
  <c r="B203" i="7" s="1"/>
  <c r="I172" i="4"/>
  <c r="I59" i="6"/>
  <c r="I201" i="7" s="1"/>
  <c r="C169" i="4"/>
  <c r="C56" i="6"/>
  <c r="C198" i="7" s="1"/>
  <c r="U33" i="4"/>
  <c r="U31" i="4" s="1"/>
  <c r="U261" i="4" s="1"/>
  <c r="M172" i="4"/>
  <c r="M59" i="6"/>
  <c r="M201" i="7" s="1"/>
  <c r="E174" i="4"/>
  <c r="E61" i="6"/>
  <c r="E203" i="7" s="1"/>
  <c r="I175" i="4"/>
  <c r="I62" i="6"/>
  <c r="I256" i="4"/>
  <c r="M176" i="4"/>
  <c r="M63" i="6"/>
  <c r="I178" i="4"/>
  <c r="I65" i="6"/>
  <c r="I207" i="7" s="1"/>
  <c r="M179" i="4"/>
  <c r="M66" i="6"/>
  <c r="M208" i="7" s="1"/>
  <c r="M72" i="5"/>
  <c r="M127" i="7" s="1"/>
  <c r="E181" i="4"/>
  <c r="E68" i="6"/>
  <c r="E210" i="7" s="1"/>
  <c r="E74" i="5"/>
  <c r="E129" i="7" s="1"/>
  <c r="Q182" i="4"/>
  <c r="Q69" i="6"/>
  <c r="Q75" i="5"/>
  <c r="Q130" i="7" s="1"/>
  <c r="P186" i="4"/>
  <c r="P73" i="6"/>
  <c r="P215" i="7" s="1"/>
  <c r="H188" i="4"/>
  <c r="H75" i="6"/>
  <c r="H217" i="7" s="1"/>
  <c r="H81" i="5"/>
  <c r="H136" i="7" s="1"/>
  <c r="C5" i="7"/>
  <c r="M15" i="4"/>
  <c r="N28" i="4"/>
  <c r="N106" i="6" s="1"/>
  <c r="I15" i="4"/>
  <c r="I93" i="6" s="1"/>
  <c r="B47" i="4"/>
  <c r="B46" i="4" s="1"/>
  <c r="B186" i="4"/>
  <c r="B73" i="6"/>
  <c r="B215" i="7" s="1"/>
  <c r="T169" i="4"/>
  <c r="T56" i="6"/>
  <c r="T198" i="7" s="1"/>
  <c r="J171" i="4"/>
  <c r="J58" i="6"/>
  <c r="J200" i="7" s="1"/>
  <c r="F172" i="4"/>
  <c r="F59" i="6"/>
  <c r="F201" i="7" s="1"/>
  <c r="R173" i="4"/>
  <c r="R60" i="6"/>
  <c r="R202" i="7" s="1"/>
  <c r="J14" i="4"/>
  <c r="J178" i="4"/>
  <c r="J65" i="6"/>
  <c r="J207" i="7" s="1"/>
  <c r="R9" i="4"/>
  <c r="M14" i="4"/>
  <c r="M92" i="6" s="1"/>
  <c r="E17" i="4"/>
  <c r="E208" i="4" s="1"/>
  <c r="E18" i="4"/>
  <c r="E102" i="5" s="1"/>
  <c r="D22" i="4"/>
  <c r="D213" i="4" s="1"/>
  <c r="I24" i="4"/>
  <c r="F27" i="4"/>
  <c r="F105" i="6" s="1"/>
  <c r="B173" i="4"/>
  <c r="B60" i="6"/>
  <c r="B202" i="7" s="1"/>
  <c r="I11" i="4"/>
  <c r="I229" i="4" s="1"/>
  <c r="B180" i="4"/>
  <c r="B67" i="6"/>
  <c r="B209" i="7" s="1"/>
  <c r="E169" i="4"/>
  <c r="E56" i="6"/>
  <c r="E198" i="7" s="1"/>
  <c r="M169" i="4"/>
  <c r="M56" i="6"/>
  <c r="M198" i="7" s="1"/>
  <c r="M62" i="5"/>
  <c r="M117" i="7" s="1"/>
  <c r="U169" i="4"/>
  <c r="U56" i="6"/>
  <c r="U198" i="7" s="1"/>
  <c r="U62" i="5"/>
  <c r="U117" i="7" s="1"/>
  <c r="C33" i="4"/>
  <c r="C171" i="4"/>
  <c r="C58" i="6"/>
  <c r="C200" i="7" s="1"/>
  <c r="K171" i="4"/>
  <c r="K58" i="6"/>
  <c r="K200" i="7" s="1"/>
  <c r="S7" i="4"/>
  <c r="S198" i="4" s="1"/>
  <c r="S171" i="4"/>
  <c r="S58" i="6"/>
  <c r="S200" i="7" s="1"/>
  <c r="G172" i="4"/>
  <c r="G59" i="6"/>
  <c r="G201" i="7" s="1"/>
  <c r="O8" i="4"/>
  <c r="O172" i="4"/>
  <c r="O59" i="6"/>
  <c r="O201" i="7" s="1"/>
  <c r="C173" i="4"/>
  <c r="C60" i="6"/>
  <c r="C202" i="7" s="1"/>
  <c r="K173" i="4"/>
  <c r="K60" i="6"/>
  <c r="K202" i="7" s="1"/>
  <c r="S9" i="4"/>
  <c r="S173" i="4"/>
  <c r="S60" i="6"/>
  <c r="S202" i="7" s="1"/>
  <c r="G174" i="4"/>
  <c r="G61" i="6"/>
  <c r="G203" i="7" s="1"/>
  <c r="O174" i="4"/>
  <c r="O61" i="6"/>
  <c r="O203" i="7" s="1"/>
  <c r="C11" i="4"/>
  <c r="C229" i="4" s="1"/>
  <c r="C175" i="4"/>
  <c r="C62" i="6"/>
  <c r="K175" i="4"/>
  <c r="K62" i="6"/>
  <c r="K204" i="7" s="1"/>
  <c r="S11" i="4"/>
  <c r="S202" i="4" s="1"/>
  <c r="S175" i="4"/>
  <c r="S62" i="6"/>
  <c r="S204" i="7" s="1"/>
  <c r="G176" i="4"/>
  <c r="G63" i="6"/>
  <c r="O12" i="4"/>
  <c r="O203" i="4" s="1"/>
  <c r="O176" i="4"/>
  <c r="O63" i="6"/>
  <c r="C40" i="4"/>
  <c r="C64" i="6" s="1"/>
  <c r="C206" i="7" s="1"/>
  <c r="M40" i="4"/>
  <c r="C178" i="4"/>
  <c r="C65" i="6"/>
  <c r="C207" i="7" s="1"/>
  <c r="K178" i="4"/>
  <c r="K65" i="6"/>
  <c r="K207" i="7" s="1"/>
  <c r="S178" i="4"/>
  <c r="S65" i="6"/>
  <c r="S207" i="7" s="1"/>
  <c r="G179" i="4"/>
  <c r="G66" i="6"/>
  <c r="G208" i="7" s="1"/>
  <c r="O179" i="4"/>
  <c r="O66" i="6"/>
  <c r="O208" i="7" s="1"/>
  <c r="C180" i="4"/>
  <c r="C67" i="6"/>
  <c r="C209" i="7" s="1"/>
  <c r="K180" i="4"/>
  <c r="K67" i="6"/>
  <c r="K209" i="7" s="1"/>
  <c r="S180" i="4"/>
  <c r="S67" i="6"/>
  <c r="S209" i="7" s="1"/>
  <c r="G181" i="4"/>
  <c r="G68" i="6"/>
  <c r="G210" i="7" s="1"/>
  <c r="O181" i="4"/>
  <c r="O68" i="6"/>
  <c r="O210" i="7" s="1"/>
  <c r="C182" i="4"/>
  <c r="C69" i="6"/>
  <c r="K182" i="4"/>
  <c r="K69" i="6"/>
  <c r="S182" i="4"/>
  <c r="S69" i="6"/>
  <c r="F47" i="4"/>
  <c r="P47" i="4"/>
  <c r="F185" i="4"/>
  <c r="F72" i="6"/>
  <c r="F214" i="7" s="1"/>
  <c r="N185" i="4"/>
  <c r="N72" i="6"/>
  <c r="N214" i="7" s="1"/>
  <c r="N78" i="5"/>
  <c r="N133" i="7" s="1"/>
  <c r="V185" i="4"/>
  <c r="V72" i="6"/>
  <c r="V214" i="7" s="1"/>
  <c r="J186" i="4"/>
  <c r="J73" i="6"/>
  <c r="J215" i="7" s="1"/>
  <c r="R186" i="4"/>
  <c r="R73" i="6"/>
  <c r="R215" i="7" s="1"/>
  <c r="F187" i="4"/>
  <c r="F74" i="6"/>
  <c r="F216" i="7" s="1"/>
  <c r="N187" i="4"/>
  <c r="N74" i="6"/>
  <c r="N216" i="7" s="1"/>
  <c r="V187" i="4"/>
  <c r="V74" i="6"/>
  <c r="V216" i="7" s="1"/>
  <c r="V80" i="5"/>
  <c r="V135" i="7" s="1"/>
  <c r="J188" i="4"/>
  <c r="J75" i="6"/>
  <c r="J217" i="7" s="1"/>
  <c r="R188" i="4"/>
  <c r="R75" i="6"/>
  <c r="R217" i="7" s="1"/>
  <c r="R81" i="5"/>
  <c r="R136" i="7" s="1"/>
  <c r="F189" i="4"/>
  <c r="F76" i="6"/>
  <c r="N189" i="4"/>
  <c r="N76" i="6"/>
  <c r="V189" i="4"/>
  <c r="V76" i="6"/>
  <c r="H191" i="4"/>
  <c r="H78" i="6"/>
  <c r="H220" i="7" s="1"/>
  <c r="P191" i="4"/>
  <c r="P78" i="6"/>
  <c r="P220" i="7" s="1"/>
  <c r="D192" i="4"/>
  <c r="D79" i="6"/>
  <c r="D221" i="7" s="1"/>
  <c r="T192" i="4"/>
  <c r="T79" i="6"/>
  <c r="T221" i="7" s="1"/>
  <c r="F204" i="7"/>
  <c r="F123" i="7"/>
  <c r="F11" i="7"/>
  <c r="B124" i="7"/>
  <c r="B12" i="7"/>
  <c r="H67" i="4"/>
  <c r="H58" i="4" s="1"/>
  <c r="U67" i="4"/>
  <c r="U13" i="7" s="1"/>
  <c r="F74" i="4"/>
  <c r="F73" i="4" s="1"/>
  <c r="F19" i="7" s="1"/>
  <c r="H80" i="4"/>
  <c r="H26" i="7" s="1"/>
  <c r="E80" i="4"/>
  <c r="E26" i="7" s="1"/>
  <c r="E27" i="7"/>
  <c r="N80" i="4"/>
  <c r="N26" i="7" s="1"/>
  <c r="N27" i="7"/>
  <c r="V80" i="4"/>
  <c r="V190" i="4" s="1"/>
  <c r="V27" i="7"/>
  <c r="I80" i="4"/>
  <c r="I26" i="7" s="1"/>
  <c r="I28" i="7"/>
  <c r="C112" i="4"/>
  <c r="C31" i="7" s="1"/>
  <c r="H32" i="7"/>
  <c r="Q32" i="7"/>
  <c r="E114" i="4"/>
  <c r="E33" i="7" s="1"/>
  <c r="T114" i="4"/>
  <c r="T33" i="7" s="1"/>
  <c r="J121" i="4"/>
  <c r="J40" i="7" s="1"/>
  <c r="D128" i="4"/>
  <c r="C134" i="4"/>
  <c r="C53" i="7" s="1"/>
  <c r="T134" i="4"/>
  <c r="T53" i="7" s="1"/>
  <c r="P54" i="7"/>
  <c r="P134" i="4"/>
  <c r="P10" i="4"/>
  <c r="P94" i="5" s="1"/>
  <c r="B256" i="4"/>
  <c r="G4" i="5"/>
  <c r="P4" i="5"/>
  <c r="C4" i="5"/>
  <c r="K4" i="5"/>
  <c r="K47" i="6" s="1"/>
  <c r="T4" i="5"/>
  <c r="C116" i="5"/>
  <c r="C62" i="5"/>
  <c r="C117" i="7" s="1"/>
  <c r="K116" i="5"/>
  <c r="K62" i="5"/>
  <c r="K117" i="7" s="1"/>
  <c r="T116" i="5"/>
  <c r="T62" i="5"/>
  <c r="T117" i="7" s="1"/>
  <c r="I21" i="5"/>
  <c r="I18" i="5" s="1"/>
  <c r="E21" i="5"/>
  <c r="E63" i="5" s="1"/>
  <c r="E118" i="5"/>
  <c r="E64" i="5"/>
  <c r="E119" i="7" s="1"/>
  <c r="N21" i="5"/>
  <c r="N118" i="5"/>
  <c r="N64" i="5"/>
  <c r="N119" i="7" s="1"/>
  <c r="V21" i="5"/>
  <c r="V118" i="5"/>
  <c r="V64" i="5"/>
  <c r="V119" i="7" s="1"/>
  <c r="E119" i="5"/>
  <c r="E65" i="5"/>
  <c r="E120" i="7" s="1"/>
  <c r="N119" i="5"/>
  <c r="V119" i="5"/>
  <c r="V65" i="5"/>
  <c r="V120" i="7" s="1"/>
  <c r="E120" i="5"/>
  <c r="E66" i="5"/>
  <c r="E121" i="7" s="1"/>
  <c r="N120" i="5"/>
  <c r="N66" i="5"/>
  <c r="N121" i="7" s="1"/>
  <c r="V120" i="5"/>
  <c r="V66" i="5"/>
  <c r="V121" i="7" s="1"/>
  <c r="I121" i="5"/>
  <c r="I67" i="5"/>
  <c r="I122" i="7" s="1"/>
  <c r="R121" i="5"/>
  <c r="R67" i="5"/>
  <c r="R122" i="7" s="1"/>
  <c r="I122" i="5"/>
  <c r="I149" i="5"/>
  <c r="I68" i="5"/>
  <c r="R122" i="5"/>
  <c r="E123" i="5"/>
  <c r="E69" i="5"/>
  <c r="E124" i="7" s="1"/>
  <c r="N123" i="5"/>
  <c r="V123" i="5"/>
  <c r="V69" i="5"/>
  <c r="V124" i="7" s="1"/>
  <c r="D33" i="5"/>
  <c r="D125" i="5"/>
  <c r="D71" i="5"/>
  <c r="D126" i="7" s="1"/>
  <c r="M33" i="5"/>
  <c r="M125" i="5"/>
  <c r="M71" i="5"/>
  <c r="M126" i="7" s="1"/>
  <c r="U33" i="5"/>
  <c r="U70" i="5" s="1"/>
  <c r="U125" i="5"/>
  <c r="U71" i="5"/>
  <c r="U126" i="7" s="1"/>
  <c r="D126" i="5"/>
  <c r="D72" i="5"/>
  <c r="D127" i="7" s="1"/>
  <c r="M126" i="5"/>
  <c r="D138" i="5"/>
  <c r="D84" i="5"/>
  <c r="D139" i="7" s="1"/>
  <c r="D52" i="5"/>
  <c r="M138" i="5"/>
  <c r="M52" i="5"/>
  <c r="M84" i="5"/>
  <c r="M139" i="7" s="1"/>
  <c r="U138" i="5"/>
  <c r="U84" i="5"/>
  <c r="U139" i="7" s="1"/>
  <c r="D139" i="5"/>
  <c r="D85" i="5"/>
  <c r="D140" i="7" s="1"/>
  <c r="M139" i="5"/>
  <c r="M85" i="5"/>
  <c r="M140" i="7" s="1"/>
  <c r="U139" i="5"/>
  <c r="U85" i="5"/>
  <c r="U140" i="7" s="1"/>
  <c r="E67" i="5"/>
  <c r="E122" i="7" s="1"/>
  <c r="E72" i="5"/>
  <c r="E127" i="7" s="1"/>
  <c r="N80" i="5"/>
  <c r="N135" i="7" s="1"/>
  <c r="M171" i="4"/>
  <c r="M58" i="6"/>
  <c r="M200" i="7" s="1"/>
  <c r="M64" i="5"/>
  <c r="M119" i="7" s="1"/>
  <c r="H23" i="4"/>
  <c r="H101" i="6" s="1"/>
  <c r="I33" i="4"/>
  <c r="E172" i="4"/>
  <c r="E59" i="6"/>
  <c r="E201" i="7" s="1"/>
  <c r="U172" i="4"/>
  <c r="U59" i="6"/>
  <c r="U201" i="7" s="1"/>
  <c r="U174" i="4"/>
  <c r="U61" i="6"/>
  <c r="U203" i="7" s="1"/>
  <c r="Q178" i="4"/>
  <c r="Q65" i="6"/>
  <c r="Q207" i="7" s="1"/>
  <c r="I180" i="4"/>
  <c r="I67" i="6"/>
  <c r="I209" i="7" s="1"/>
  <c r="I73" i="5"/>
  <c r="I128" i="7" s="1"/>
  <c r="M181" i="4"/>
  <c r="M68" i="6"/>
  <c r="M210" i="7" s="1"/>
  <c r="T47" i="4"/>
  <c r="T71" i="6" s="1"/>
  <c r="T185" i="4"/>
  <c r="T72" i="6"/>
  <c r="T214" i="7" s="1"/>
  <c r="T187" i="4"/>
  <c r="T74" i="6"/>
  <c r="T216" i="7" s="1"/>
  <c r="R192" i="4"/>
  <c r="R79" i="6"/>
  <c r="R221" i="7" s="1"/>
  <c r="T22" i="4"/>
  <c r="T213" i="4" s="1"/>
  <c r="G5" i="4"/>
  <c r="G196" i="4" s="1"/>
  <c r="B169" i="4"/>
  <c r="B56" i="6"/>
  <c r="B198" i="7" s="1"/>
  <c r="B62" i="5"/>
  <c r="B117" i="7" s="1"/>
  <c r="B27" i="4"/>
  <c r="B218" i="4" s="1"/>
  <c r="B191" i="4"/>
  <c r="B78" i="6"/>
  <c r="B220" i="7" s="1"/>
  <c r="L5" i="4"/>
  <c r="N172" i="4"/>
  <c r="N59" i="6"/>
  <c r="N201" i="7" s="1"/>
  <c r="N174" i="4"/>
  <c r="N61" i="6"/>
  <c r="N203" i="7" s="1"/>
  <c r="F179" i="4"/>
  <c r="F66" i="6"/>
  <c r="F208" i="7" s="1"/>
  <c r="U10" i="4"/>
  <c r="N15" i="4"/>
  <c r="N99" i="5" s="1"/>
  <c r="Q7" i="4"/>
  <c r="Q198" i="4" s="1"/>
  <c r="V9" i="4"/>
  <c r="V10" i="4"/>
  <c r="V88" i="6" s="1"/>
  <c r="M12" i="4"/>
  <c r="M90" i="6" s="1"/>
  <c r="N14" i="4"/>
  <c r="N205" i="4" s="1"/>
  <c r="R16" i="4"/>
  <c r="R207" i="4" s="1"/>
  <c r="Q17" i="4"/>
  <c r="U21" i="4"/>
  <c r="U105" i="5" s="1"/>
  <c r="S28" i="4"/>
  <c r="S112" i="5" s="1"/>
  <c r="B9" i="4"/>
  <c r="B200" i="4" s="1"/>
  <c r="F11" i="4"/>
  <c r="F202" i="4" s="1"/>
  <c r="B16" i="4"/>
  <c r="B94" i="6" s="1"/>
  <c r="F17" i="4"/>
  <c r="F208" i="4" s="1"/>
  <c r="F18" i="4"/>
  <c r="F209" i="4" s="1"/>
  <c r="B28" i="4"/>
  <c r="B33" i="4"/>
  <c r="B12" i="4"/>
  <c r="B203" i="4" s="1"/>
  <c r="B176" i="4"/>
  <c r="B63" i="6"/>
  <c r="B181" i="4"/>
  <c r="B68" i="6"/>
  <c r="B210" i="7" s="1"/>
  <c r="J31" i="4"/>
  <c r="J262" i="4" s="1"/>
  <c r="F169" i="4"/>
  <c r="F56" i="6"/>
  <c r="F198" i="7" s="1"/>
  <c r="N169" i="4"/>
  <c r="N56" i="6"/>
  <c r="N198" i="7" s="1"/>
  <c r="V169" i="4"/>
  <c r="V56" i="6"/>
  <c r="V198" i="7" s="1"/>
  <c r="N33" i="4"/>
  <c r="N31" i="4" s="1"/>
  <c r="N252" i="4" s="1"/>
  <c r="D33" i="4"/>
  <c r="D171" i="4"/>
  <c r="D58" i="6"/>
  <c r="D200" i="7" s="1"/>
  <c r="L33" i="4"/>
  <c r="T171" i="4"/>
  <c r="T58" i="6"/>
  <c r="T200" i="7" s="1"/>
  <c r="H172" i="4"/>
  <c r="H59" i="6"/>
  <c r="H201" i="7" s="1"/>
  <c r="H65" i="5"/>
  <c r="H120" i="7" s="1"/>
  <c r="P172" i="4"/>
  <c r="P59" i="6"/>
  <c r="P201" i="7" s="1"/>
  <c r="D173" i="4"/>
  <c r="D60" i="6"/>
  <c r="D202" i="7" s="1"/>
  <c r="D66" i="5"/>
  <c r="D121" i="7" s="1"/>
  <c r="T173" i="4"/>
  <c r="T60" i="6"/>
  <c r="T202" i="7" s="1"/>
  <c r="H174" i="4"/>
  <c r="H61" i="6"/>
  <c r="H203" i="7" s="1"/>
  <c r="P174" i="4"/>
  <c r="P61" i="6"/>
  <c r="P203" i="7" s="1"/>
  <c r="D11" i="4"/>
  <c r="D89" i="6" s="1"/>
  <c r="D175" i="4"/>
  <c r="D62" i="6"/>
  <c r="T175" i="4"/>
  <c r="T62" i="6"/>
  <c r="T204" i="7" s="1"/>
  <c r="H176" i="4"/>
  <c r="H63" i="6"/>
  <c r="H69" i="5"/>
  <c r="H124" i="7" s="1"/>
  <c r="P176" i="4"/>
  <c r="P63" i="6"/>
  <c r="D40" i="4"/>
  <c r="D177" i="4" s="1"/>
  <c r="D178" i="4"/>
  <c r="D65" i="6"/>
  <c r="D207" i="7" s="1"/>
  <c r="T178" i="4"/>
  <c r="T65" i="6"/>
  <c r="T207" i="7" s="1"/>
  <c r="H179" i="4"/>
  <c r="H66" i="6"/>
  <c r="H208" i="7" s="1"/>
  <c r="P179" i="4"/>
  <c r="P66" i="6"/>
  <c r="P208" i="7" s="1"/>
  <c r="D180" i="4"/>
  <c r="D67" i="6"/>
  <c r="D209" i="7" s="1"/>
  <c r="D73" i="5"/>
  <c r="D128" i="7" s="1"/>
  <c r="T180" i="4"/>
  <c r="T67" i="6"/>
  <c r="T209" i="7" s="1"/>
  <c r="H181" i="4"/>
  <c r="H68" i="6"/>
  <c r="H210" i="7" s="1"/>
  <c r="H74" i="5"/>
  <c r="H129" i="7" s="1"/>
  <c r="P181" i="4"/>
  <c r="P68" i="6"/>
  <c r="P210" i="7" s="1"/>
  <c r="D182" i="4"/>
  <c r="D69" i="6"/>
  <c r="T182" i="4"/>
  <c r="T69" i="6"/>
  <c r="G47" i="4"/>
  <c r="G71" i="6" s="1"/>
  <c r="G185" i="4"/>
  <c r="G72" i="6"/>
  <c r="G214" i="7" s="1"/>
  <c r="O185" i="4"/>
  <c r="O72" i="6"/>
  <c r="O214" i="7" s="1"/>
  <c r="C186" i="4"/>
  <c r="C73" i="6"/>
  <c r="C215" i="7" s="1"/>
  <c r="K186" i="4"/>
  <c r="K73" i="6"/>
  <c r="K215" i="7" s="1"/>
  <c r="S186" i="4"/>
  <c r="S73" i="6"/>
  <c r="S215" i="7" s="1"/>
  <c r="G187" i="4"/>
  <c r="G74" i="6"/>
  <c r="G216" i="7" s="1"/>
  <c r="O187" i="4"/>
  <c r="O74" i="6"/>
  <c r="O216" i="7" s="1"/>
  <c r="C188" i="4"/>
  <c r="C75" i="6"/>
  <c r="C217" i="7" s="1"/>
  <c r="K188" i="4"/>
  <c r="K75" i="6"/>
  <c r="K217" i="7" s="1"/>
  <c r="S188" i="4"/>
  <c r="S75" i="6"/>
  <c r="S217" i="7" s="1"/>
  <c r="G189" i="4"/>
  <c r="G76" i="6"/>
  <c r="O189" i="4"/>
  <c r="O76" i="6"/>
  <c r="F53" i="4"/>
  <c r="F190" i="4" s="1"/>
  <c r="I191" i="4"/>
  <c r="I78" i="6"/>
  <c r="I220" i="7" s="1"/>
  <c r="I84" i="5"/>
  <c r="I139" i="7" s="1"/>
  <c r="Q191" i="4"/>
  <c r="Q78" i="6"/>
  <c r="Q220" i="7" s="1"/>
  <c r="E192" i="4"/>
  <c r="E79" i="6"/>
  <c r="E221" i="7" s="1"/>
  <c r="E85" i="5"/>
  <c r="E140" i="7" s="1"/>
  <c r="M192" i="4"/>
  <c r="M79" i="6"/>
  <c r="M221" i="7" s="1"/>
  <c r="U192" i="4"/>
  <c r="U79" i="6"/>
  <c r="U221" i="7" s="1"/>
  <c r="D60" i="4"/>
  <c r="Q60" i="4"/>
  <c r="Q6" i="7" s="1"/>
  <c r="G204" i="7"/>
  <c r="G123" i="7"/>
  <c r="G11" i="7"/>
  <c r="C124" i="7"/>
  <c r="C12" i="7"/>
  <c r="J67" i="4"/>
  <c r="J13" i="7" s="1"/>
  <c r="V67" i="4"/>
  <c r="V13" i="7" s="1"/>
  <c r="I67" i="4"/>
  <c r="I14" i="7"/>
  <c r="R67" i="4"/>
  <c r="R124" i="5" s="1"/>
  <c r="R14" i="7"/>
  <c r="G74" i="4"/>
  <c r="G125" i="6" s="1"/>
  <c r="U74" i="4"/>
  <c r="U20" i="7" s="1"/>
  <c r="O80" i="4"/>
  <c r="O26" i="7" s="1"/>
  <c r="C87" i="4"/>
  <c r="C85" i="4" s="1"/>
  <c r="P112" i="4"/>
  <c r="P31" i="7" s="1"/>
  <c r="I32" i="7"/>
  <c r="R32" i="7"/>
  <c r="F114" i="4"/>
  <c r="F33" i="7" s="1"/>
  <c r="U114" i="4"/>
  <c r="U33" i="7" s="1"/>
  <c r="H114" i="4"/>
  <c r="H33" i="7" s="1"/>
  <c r="H34" i="7"/>
  <c r="Q114" i="4"/>
  <c r="Q34" i="7"/>
  <c r="K121" i="4"/>
  <c r="K40" i="7" s="1"/>
  <c r="D121" i="4"/>
  <c r="D112" i="4" s="1"/>
  <c r="D41" i="7"/>
  <c r="M121" i="4"/>
  <c r="M112" i="4" s="1"/>
  <c r="M41" i="7"/>
  <c r="U121" i="4"/>
  <c r="U40" i="7" s="1"/>
  <c r="U41" i="7"/>
  <c r="E128" i="4"/>
  <c r="T128" i="4"/>
  <c r="E134" i="4"/>
  <c r="E53" i="7" s="1"/>
  <c r="H134" i="4"/>
  <c r="H53" i="7" s="1"/>
  <c r="H54" i="7"/>
  <c r="Q134" i="4"/>
  <c r="Q53" i="7" s="1"/>
  <c r="Q54" i="7"/>
  <c r="M7" i="4"/>
  <c r="M198" i="4" s="1"/>
  <c r="U7" i="4"/>
  <c r="U198" i="4" s="1"/>
  <c r="H8" i="4"/>
  <c r="H92" i="5" s="1"/>
  <c r="M9" i="4"/>
  <c r="M87" i="6" s="1"/>
  <c r="U9" i="4"/>
  <c r="Q10" i="4"/>
  <c r="Q201" i="4" s="1"/>
  <c r="U11" i="4"/>
  <c r="U202" i="4" s="1"/>
  <c r="Q12" i="4"/>
  <c r="Q96" i="5" s="1"/>
  <c r="M27" i="4"/>
  <c r="M218" i="4" s="1"/>
  <c r="C256" i="4"/>
  <c r="K21" i="5"/>
  <c r="F21" i="5"/>
  <c r="F63" i="5" s="1"/>
  <c r="F118" i="7" s="1"/>
  <c r="F118" i="5"/>
  <c r="O21" i="5"/>
  <c r="O63" i="5" s="1"/>
  <c r="O118" i="7" s="1"/>
  <c r="O118" i="5"/>
  <c r="O64" i="5"/>
  <c r="O119" i="7" s="1"/>
  <c r="F119" i="5"/>
  <c r="F65" i="5"/>
  <c r="F120" i="7" s="1"/>
  <c r="O119" i="5"/>
  <c r="O65" i="5"/>
  <c r="O120" i="7" s="1"/>
  <c r="F120" i="5"/>
  <c r="F66" i="5"/>
  <c r="F121" i="7" s="1"/>
  <c r="O120" i="5"/>
  <c r="B121" i="5"/>
  <c r="B21" i="5"/>
  <c r="B67" i="5"/>
  <c r="B122" i="7" s="1"/>
  <c r="J121" i="5"/>
  <c r="J21" i="5"/>
  <c r="J63" i="5" s="1"/>
  <c r="S121" i="5"/>
  <c r="S21" i="5"/>
  <c r="S67" i="5"/>
  <c r="S122" i="7" s="1"/>
  <c r="B122" i="5"/>
  <c r="B149" i="5"/>
  <c r="B68" i="5"/>
  <c r="J122" i="5"/>
  <c r="J68" i="5"/>
  <c r="J123" i="7" s="1"/>
  <c r="S122" i="5"/>
  <c r="S68" i="5"/>
  <c r="S123" i="7" s="1"/>
  <c r="F123" i="5"/>
  <c r="F69" i="5"/>
  <c r="F124" i="7" s="1"/>
  <c r="O123" i="5"/>
  <c r="O69" i="5"/>
  <c r="O124" i="7" s="1"/>
  <c r="B33" i="5"/>
  <c r="F64" i="5"/>
  <c r="F119" i="7" s="1"/>
  <c r="J67" i="5"/>
  <c r="J122" i="7" s="1"/>
  <c r="V72" i="5"/>
  <c r="V127" i="7" s="1"/>
  <c r="I81" i="5"/>
  <c r="I136" i="7" s="1"/>
  <c r="Q49" i="6"/>
  <c r="O169" i="4"/>
  <c r="O56" i="6"/>
  <c r="O198" i="7" s="1"/>
  <c r="Q172" i="4"/>
  <c r="Q59" i="6"/>
  <c r="Q201" i="7" s="1"/>
  <c r="I174" i="4"/>
  <c r="I61" i="6"/>
  <c r="I203" i="7" s="1"/>
  <c r="U175" i="4"/>
  <c r="U62" i="6"/>
  <c r="U204" i="7" s="1"/>
  <c r="Q179" i="4"/>
  <c r="Q66" i="6"/>
  <c r="Q208" i="7" s="1"/>
  <c r="M182" i="4"/>
  <c r="M69" i="6"/>
  <c r="D188" i="4"/>
  <c r="D75" i="6"/>
  <c r="D217" i="7" s="1"/>
  <c r="H123" i="7"/>
  <c r="H204" i="7"/>
  <c r="H11" i="7"/>
  <c r="D124" i="7"/>
  <c r="D12" i="7"/>
  <c r="B74" i="4"/>
  <c r="B20" i="7" s="1"/>
  <c r="B21" i="7"/>
  <c r="J74" i="4"/>
  <c r="J20" i="7" s="1"/>
  <c r="J21" i="7"/>
  <c r="S74" i="4"/>
  <c r="S20" i="7" s="1"/>
  <c r="S21" i="7"/>
  <c r="I114" i="4"/>
  <c r="I33" i="7" s="1"/>
  <c r="I34" i="7"/>
  <c r="R114" i="4"/>
  <c r="R33" i="7" s="1"/>
  <c r="R34" i="7"/>
  <c r="E121" i="4"/>
  <c r="E40" i="7" s="1"/>
  <c r="E41" i="7"/>
  <c r="N121" i="4"/>
  <c r="N41" i="7"/>
  <c r="V121" i="4"/>
  <c r="V112" i="4" s="1"/>
  <c r="V31" i="7" s="1"/>
  <c r="V41" i="7"/>
  <c r="H128" i="4"/>
  <c r="H48" i="7"/>
  <c r="Q128" i="4"/>
  <c r="Q47" i="7" s="1"/>
  <c r="Q48" i="7"/>
  <c r="I134" i="4"/>
  <c r="I53" i="7" s="1"/>
  <c r="I54" i="7"/>
  <c r="R134" i="4"/>
  <c r="R53" i="7" s="1"/>
  <c r="R54" i="7"/>
  <c r="I8" i="4"/>
  <c r="I86" i="6" s="1"/>
  <c r="E9" i="4"/>
  <c r="E200" i="4" s="1"/>
  <c r="I10" i="4"/>
  <c r="I94" i="5" s="1"/>
  <c r="I23" i="4"/>
  <c r="D256" i="4"/>
  <c r="E116" i="5"/>
  <c r="N116" i="5"/>
  <c r="N62" i="5"/>
  <c r="N117" i="7" s="1"/>
  <c r="V116" i="5"/>
  <c r="G21" i="5"/>
  <c r="G63" i="5" s="1"/>
  <c r="G118" i="7" s="1"/>
  <c r="G118" i="5"/>
  <c r="G64" i="5"/>
  <c r="G119" i="7" s="1"/>
  <c r="P21" i="5"/>
  <c r="P63" i="5" s="1"/>
  <c r="P118" i="7" s="1"/>
  <c r="P118" i="5"/>
  <c r="P64" i="5"/>
  <c r="P119" i="7" s="1"/>
  <c r="G119" i="5"/>
  <c r="G65" i="5"/>
  <c r="G120" i="7" s="1"/>
  <c r="P119" i="5"/>
  <c r="P65" i="5"/>
  <c r="P120" i="7" s="1"/>
  <c r="G120" i="5"/>
  <c r="G66" i="5"/>
  <c r="G121" i="7" s="1"/>
  <c r="P120" i="5"/>
  <c r="P66" i="5"/>
  <c r="P121" i="7" s="1"/>
  <c r="C121" i="5"/>
  <c r="F33" i="5"/>
  <c r="F70" i="5" s="1"/>
  <c r="F125" i="5"/>
  <c r="F71" i="5"/>
  <c r="F126" i="7" s="1"/>
  <c r="O33" i="5"/>
  <c r="O125" i="5"/>
  <c r="O71" i="5"/>
  <c r="O126" i="7" s="1"/>
  <c r="F126" i="5"/>
  <c r="F72" i="5"/>
  <c r="F127" i="7" s="1"/>
  <c r="O126" i="5"/>
  <c r="O72" i="5"/>
  <c r="O127" i="7" s="1"/>
  <c r="F127" i="5"/>
  <c r="F73" i="5"/>
  <c r="F128" i="7" s="1"/>
  <c r="O127" i="5"/>
  <c r="O73" i="5"/>
  <c r="O128" i="7" s="1"/>
  <c r="B128" i="5"/>
  <c r="B74" i="5"/>
  <c r="B129" i="7" s="1"/>
  <c r="J128" i="5"/>
  <c r="J74" i="5"/>
  <c r="J129" i="7" s="1"/>
  <c r="S128" i="5"/>
  <c r="S74" i="5"/>
  <c r="S129" i="7" s="1"/>
  <c r="B129" i="5"/>
  <c r="B75" i="5"/>
  <c r="B130" i="7" s="1"/>
  <c r="J129" i="5"/>
  <c r="J75" i="5"/>
  <c r="J130" i="7" s="1"/>
  <c r="S129" i="5"/>
  <c r="S75" i="5"/>
  <c r="S130" i="7" s="1"/>
  <c r="H131" i="5"/>
  <c r="R64" i="5"/>
  <c r="R119" i="7" s="1"/>
  <c r="V67" i="5"/>
  <c r="V122" i="7" s="1"/>
  <c r="R73" i="5"/>
  <c r="R128" i="7" s="1"/>
  <c r="E82" i="5"/>
  <c r="E137" i="7" s="1"/>
  <c r="E171" i="4"/>
  <c r="E58" i="6"/>
  <c r="E200" i="7" s="1"/>
  <c r="M173" i="4"/>
  <c r="M60" i="6"/>
  <c r="M202" i="7" s="1"/>
  <c r="E175" i="4"/>
  <c r="E62" i="6"/>
  <c r="E256" i="4"/>
  <c r="I176" i="4"/>
  <c r="I63" i="6"/>
  <c r="E178" i="4"/>
  <c r="E65" i="6"/>
  <c r="E207" i="7" s="1"/>
  <c r="U178" i="4"/>
  <c r="U65" i="6"/>
  <c r="U207" i="7" s="1"/>
  <c r="E180" i="4"/>
  <c r="E67" i="6"/>
  <c r="E209" i="7" s="1"/>
  <c r="I181" i="4"/>
  <c r="I68" i="6"/>
  <c r="I210" i="7" s="1"/>
  <c r="U182" i="4"/>
  <c r="U69" i="6"/>
  <c r="H185" i="4"/>
  <c r="H72" i="6"/>
  <c r="H214" i="7" s="1"/>
  <c r="P189" i="4"/>
  <c r="P76" i="6"/>
  <c r="R191" i="4"/>
  <c r="R78" i="6"/>
  <c r="R220" i="7" s="1"/>
  <c r="R84" i="5"/>
  <c r="R139" i="7" s="1"/>
  <c r="V192" i="4"/>
  <c r="V79" i="6"/>
  <c r="V221" i="7" s="1"/>
  <c r="V85" i="5"/>
  <c r="V140" i="7" s="1"/>
  <c r="Q15" i="4"/>
  <c r="Q206" i="4" s="1"/>
  <c r="E7" i="4"/>
  <c r="E198" i="4" s="1"/>
  <c r="V171" i="4"/>
  <c r="V58" i="6"/>
  <c r="V200" i="7" s="1"/>
  <c r="F173" i="4"/>
  <c r="F60" i="6"/>
  <c r="F202" i="7" s="1"/>
  <c r="J10" i="4"/>
  <c r="J201" i="4" s="1"/>
  <c r="J174" i="4"/>
  <c r="J61" i="6"/>
  <c r="J203" i="7" s="1"/>
  <c r="R174" i="4"/>
  <c r="R61" i="6"/>
  <c r="R203" i="7" s="1"/>
  <c r="V175" i="4"/>
  <c r="V62" i="6"/>
  <c r="V204" i="7" s="1"/>
  <c r="F178" i="4"/>
  <c r="F65" i="6"/>
  <c r="F207" i="7" s="1"/>
  <c r="N178" i="4"/>
  <c r="N65" i="6"/>
  <c r="N207" i="7" s="1"/>
  <c r="V178" i="4"/>
  <c r="V65" i="6"/>
  <c r="V207" i="7" s="1"/>
  <c r="J179" i="4"/>
  <c r="J66" i="6"/>
  <c r="J208" i="7" s="1"/>
  <c r="R179" i="4"/>
  <c r="R66" i="6"/>
  <c r="R208" i="7" s="1"/>
  <c r="F16" i="4"/>
  <c r="F207" i="4" s="1"/>
  <c r="F180" i="4"/>
  <c r="F67" i="6"/>
  <c r="F209" i="7" s="1"/>
  <c r="N180" i="4"/>
  <c r="N67" i="6"/>
  <c r="N209" i="7" s="1"/>
  <c r="V180" i="4"/>
  <c r="V67" i="6"/>
  <c r="V209" i="7" s="1"/>
  <c r="R181" i="4"/>
  <c r="R68" i="6"/>
  <c r="R210" i="7" s="1"/>
  <c r="N182" i="4"/>
  <c r="N69" i="6"/>
  <c r="V182" i="4"/>
  <c r="V69" i="6"/>
  <c r="I185" i="4"/>
  <c r="I72" i="6"/>
  <c r="I214" i="7" s="1"/>
  <c r="Q185" i="4"/>
  <c r="Q72" i="6"/>
  <c r="Q214" i="7" s="1"/>
  <c r="E186" i="4"/>
  <c r="E73" i="6"/>
  <c r="E215" i="7" s="1"/>
  <c r="M186" i="4"/>
  <c r="M73" i="6"/>
  <c r="M215" i="7" s="1"/>
  <c r="M79" i="5"/>
  <c r="M134" i="7" s="1"/>
  <c r="U186" i="4"/>
  <c r="U73" i="6"/>
  <c r="U215" i="7" s="1"/>
  <c r="I187" i="4"/>
  <c r="I74" i="6"/>
  <c r="I216" i="7" s="1"/>
  <c r="Q187" i="4"/>
  <c r="Q74" i="6"/>
  <c r="Q216" i="7" s="1"/>
  <c r="E188" i="4"/>
  <c r="E75" i="6"/>
  <c r="E217" i="7" s="1"/>
  <c r="M188" i="4"/>
  <c r="M75" i="6"/>
  <c r="M217" i="7" s="1"/>
  <c r="U188" i="4"/>
  <c r="U75" i="6"/>
  <c r="U217" i="7" s="1"/>
  <c r="I189" i="4"/>
  <c r="I76" i="6"/>
  <c r="Q189" i="4"/>
  <c r="Q76" i="6"/>
  <c r="C27" i="4"/>
  <c r="C26" i="4" s="1"/>
  <c r="C191" i="4"/>
  <c r="C78" i="6"/>
  <c r="C220" i="7" s="1"/>
  <c r="K27" i="4"/>
  <c r="K111" i="5" s="1"/>
  <c r="K191" i="4"/>
  <c r="K78" i="6"/>
  <c r="K220" i="7" s="1"/>
  <c r="S27" i="4"/>
  <c r="S105" i="6" s="1"/>
  <c r="S191" i="4"/>
  <c r="S78" i="6"/>
  <c r="S220" i="7" s="1"/>
  <c r="G28" i="4"/>
  <c r="G219" i="4" s="1"/>
  <c r="G192" i="4"/>
  <c r="G79" i="6"/>
  <c r="G221" i="7" s="1"/>
  <c r="O28" i="4"/>
  <c r="O26" i="4" s="1"/>
  <c r="O192" i="4"/>
  <c r="O79" i="6"/>
  <c r="O221" i="7" s="1"/>
  <c r="U60" i="4"/>
  <c r="U6" i="7" s="1"/>
  <c r="I123" i="7"/>
  <c r="I204" i="7"/>
  <c r="I11" i="7"/>
  <c r="C74" i="4"/>
  <c r="C20" i="7" s="1"/>
  <c r="C21" i="7"/>
  <c r="K74" i="4"/>
  <c r="K20" i="7" s="1"/>
  <c r="K21" i="7"/>
  <c r="T74" i="4"/>
  <c r="T20" i="7" s="1"/>
  <c r="T21" i="7"/>
  <c r="B114" i="4"/>
  <c r="B33" i="7" s="1"/>
  <c r="B34" i="7"/>
  <c r="J114" i="4"/>
  <c r="J33" i="7" s="1"/>
  <c r="J34" i="7"/>
  <c r="S114" i="4"/>
  <c r="S33" i="7" s="1"/>
  <c r="S34" i="7"/>
  <c r="F121" i="4"/>
  <c r="F40" i="7" s="1"/>
  <c r="F41" i="7"/>
  <c r="O121" i="4"/>
  <c r="O112" i="4" s="1"/>
  <c r="O41" i="7"/>
  <c r="I128" i="4"/>
  <c r="I48" i="7"/>
  <c r="R128" i="4"/>
  <c r="R48" i="7"/>
  <c r="B134" i="4"/>
  <c r="B53" i="7" s="1"/>
  <c r="B54" i="7"/>
  <c r="J134" i="4"/>
  <c r="J53" i="7" s="1"/>
  <c r="J54" i="7"/>
  <c r="S134" i="4"/>
  <c r="S53" i="7" s="1"/>
  <c r="S54" i="7"/>
  <c r="F256" i="4"/>
  <c r="Q5" i="5"/>
  <c r="R117" i="5"/>
  <c r="H64" i="5"/>
  <c r="H119" i="7" s="1"/>
  <c r="Q65" i="5"/>
  <c r="Q120" i="7" s="1"/>
  <c r="Q66" i="5"/>
  <c r="Q121" i="7" s="1"/>
  <c r="M67" i="5"/>
  <c r="M122" i="7" s="1"/>
  <c r="U68" i="5"/>
  <c r="U123" i="7" s="1"/>
  <c r="Q69" i="5"/>
  <c r="Q124" i="7" s="1"/>
  <c r="J82" i="5"/>
  <c r="J137" i="7" s="1"/>
  <c r="B65" i="5"/>
  <c r="B120" i="7" s="1"/>
  <c r="N74" i="5"/>
  <c r="N129" i="7" s="1"/>
  <c r="H84" i="5"/>
  <c r="H139" i="7" s="1"/>
  <c r="E48" i="6"/>
  <c r="V48" i="6"/>
  <c r="R49" i="6"/>
  <c r="H4" i="5"/>
  <c r="D116" i="5"/>
  <c r="M116" i="5"/>
  <c r="U116" i="5"/>
  <c r="H21" i="5"/>
  <c r="H63" i="5" s="1"/>
  <c r="H118" i="7" s="1"/>
  <c r="B118" i="5"/>
  <c r="B64" i="5"/>
  <c r="B119" i="7" s="1"/>
  <c r="J118" i="5"/>
  <c r="J64" i="5"/>
  <c r="J119" i="7" s="1"/>
  <c r="S118" i="5"/>
  <c r="S64" i="5"/>
  <c r="S119" i="7" s="1"/>
  <c r="B119" i="5"/>
  <c r="J119" i="5"/>
  <c r="S119" i="5"/>
  <c r="B120" i="5"/>
  <c r="B66" i="5"/>
  <c r="B121" i="7" s="1"/>
  <c r="J120" i="5"/>
  <c r="J66" i="5"/>
  <c r="J121" i="7" s="1"/>
  <c r="S120" i="5"/>
  <c r="S66" i="5"/>
  <c r="S121" i="7" s="1"/>
  <c r="F121" i="5"/>
  <c r="F67" i="5"/>
  <c r="F122" i="7" s="1"/>
  <c r="O121" i="5"/>
  <c r="O67" i="5"/>
  <c r="O122" i="7" s="1"/>
  <c r="O122" i="5"/>
  <c r="J123" i="5"/>
  <c r="S123" i="5"/>
  <c r="G33" i="5"/>
  <c r="G125" i="5"/>
  <c r="G71" i="5"/>
  <c r="G126" i="7" s="1"/>
  <c r="P33" i="5"/>
  <c r="P125" i="5"/>
  <c r="P71" i="5"/>
  <c r="P126" i="7" s="1"/>
  <c r="G126" i="5"/>
  <c r="P72" i="5"/>
  <c r="P127" i="7" s="1"/>
  <c r="C75" i="5"/>
  <c r="C130" i="7" s="1"/>
  <c r="K75" i="5"/>
  <c r="K130" i="7" s="1"/>
  <c r="T75" i="5"/>
  <c r="T130" i="7" s="1"/>
  <c r="D43" i="5"/>
  <c r="D132" i="5"/>
  <c r="M43" i="5"/>
  <c r="M132" i="5"/>
  <c r="U43" i="5"/>
  <c r="U77" i="5" s="1"/>
  <c r="U132" i="5"/>
  <c r="D133" i="5"/>
  <c r="M133" i="5"/>
  <c r="U133" i="5"/>
  <c r="D134" i="5"/>
  <c r="M134" i="5"/>
  <c r="U134" i="5"/>
  <c r="H135" i="5"/>
  <c r="Q135" i="5"/>
  <c r="H136" i="5"/>
  <c r="H82" i="5"/>
  <c r="H137" i="7" s="1"/>
  <c r="Q136" i="5"/>
  <c r="Q82" i="5"/>
  <c r="Q137" i="7" s="1"/>
  <c r="E138" i="5"/>
  <c r="E84" i="5"/>
  <c r="E139" i="7" s="1"/>
  <c r="E52" i="5"/>
  <c r="N138" i="5"/>
  <c r="N84" i="5"/>
  <c r="N139" i="7" s="1"/>
  <c r="V138" i="5"/>
  <c r="V84" i="5"/>
  <c r="V139" i="7" s="1"/>
  <c r="V52" i="5"/>
  <c r="V83" i="5" s="1"/>
  <c r="V138" i="7" s="1"/>
  <c r="E139" i="5"/>
  <c r="N139" i="5"/>
  <c r="V139" i="5"/>
  <c r="D79" i="5"/>
  <c r="D134" i="7" s="1"/>
  <c r="U79" i="5"/>
  <c r="U134" i="7" s="1"/>
  <c r="D150" i="5"/>
  <c r="T118" i="6"/>
  <c r="T18" i="6"/>
  <c r="I119" i="6"/>
  <c r="I27" i="6"/>
  <c r="R119" i="6"/>
  <c r="R27" i="6"/>
  <c r="R64" i="6" s="1"/>
  <c r="E120" i="6"/>
  <c r="N120" i="6"/>
  <c r="V120" i="6"/>
  <c r="I121" i="6"/>
  <c r="R121" i="6"/>
  <c r="E122" i="6"/>
  <c r="N122" i="6"/>
  <c r="V122" i="6"/>
  <c r="I123" i="6"/>
  <c r="I150" i="6"/>
  <c r="R123" i="6"/>
  <c r="R150" i="6"/>
  <c r="H50" i="6"/>
  <c r="H5" i="6"/>
  <c r="H4" i="6" s="1"/>
  <c r="Q5" i="6"/>
  <c r="Q4" i="6" s="1"/>
  <c r="Q50" i="6"/>
  <c r="D5" i="6"/>
  <c r="D4" i="6" s="1"/>
  <c r="D48" i="6"/>
  <c r="M5" i="6"/>
  <c r="M4" i="6" s="1"/>
  <c r="M48" i="6"/>
  <c r="U5" i="6"/>
  <c r="U4" i="6" s="1"/>
  <c r="U48" i="6"/>
  <c r="H49" i="6"/>
  <c r="D51" i="6"/>
  <c r="M51" i="6"/>
  <c r="U51" i="6"/>
  <c r="B20" i="6"/>
  <c r="B18" i="6" s="1"/>
  <c r="B112" i="6"/>
  <c r="J20" i="6"/>
  <c r="J112" i="6"/>
  <c r="S20" i="6"/>
  <c r="S18" i="6" s="1"/>
  <c r="S112" i="6"/>
  <c r="F113" i="6"/>
  <c r="F20" i="6"/>
  <c r="F57" i="6" s="1"/>
  <c r="F199" i="7" s="1"/>
  <c r="O113" i="6"/>
  <c r="O20" i="6"/>
  <c r="O57" i="6" s="1"/>
  <c r="O199" i="7" s="1"/>
  <c r="B114" i="6"/>
  <c r="J114" i="6"/>
  <c r="S114" i="6"/>
  <c r="F115" i="6"/>
  <c r="O115" i="6"/>
  <c r="B116" i="6"/>
  <c r="B143" i="6"/>
  <c r="J116" i="6"/>
  <c r="S116" i="6"/>
  <c r="F117" i="6"/>
  <c r="F144" i="6"/>
  <c r="O117" i="6"/>
  <c r="O144" i="6"/>
  <c r="G132" i="6"/>
  <c r="G40" i="6"/>
  <c r="P132" i="6"/>
  <c r="P40" i="6"/>
  <c r="P77" i="6" s="1"/>
  <c r="P219" i="7" s="1"/>
  <c r="C133" i="6"/>
  <c r="K133" i="6"/>
  <c r="K40" i="6"/>
  <c r="T133" i="6"/>
  <c r="Q28" i="4"/>
  <c r="Q112" i="5" s="1"/>
  <c r="F116" i="5"/>
  <c r="F62" i="5"/>
  <c r="F117" i="7" s="1"/>
  <c r="O116" i="5"/>
  <c r="O62" i="5"/>
  <c r="O117" i="7" s="1"/>
  <c r="D21" i="5"/>
  <c r="D118" i="5"/>
  <c r="M21" i="5"/>
  <c r="M63" i="5" s="1"/>
  <c r="M118" i="5"/>
  <c r="U21" i="5"/>
  <c r="U63" i="5" s="1"/>
  <c r="U118" i="5"/>
  <c r="D119" i="5"/>
  <c r="M119" i="5"/>
  <c r="U119" i="5"/>
  <c r="D120" i="5"/>
  <c r="M120" i="5"/>
  <c r="U120" i="5"/>
  <c r="H121" i="5"/>
  <c r="Q121" i="5"/>
  <c r="Q122" i="5"/>
  <c r="M123" i="5"/>
  <c r="U123" i="5"/>
  <c r="I72" i="5"/>
  <c r="I127" i="7" s="1"/>
  <c r="R72" i="5"/>
  <c r="R127" i="7" s="1"/>
  <c r="E75" i="5"/>
  <c r="E130" i="7" s="1"/>
  <c r="N75" i="5"/>
  <c r="N130" i="7" s="1"/>
  <c r="V75" i="5"/>
  <c r="V130" i="7" s="1"/>
  <c r="F43" i="5"/>
  <c r="F132" i="5"/>
  <c r="F78" i="5"/>
  <c r="F133" i="7" s="1"/>
  <c r="O43" i="5"/>
  <c r="O132" i="5"/>
  <c r="O78" i="5"/>
  <c r="O133" i="7" s="1"/>
  <c r="F133" i="5"/>
  <c r="O133" i="5"/>
  <c r="F134" i="5"/>
  <c r="F80" i="5"/>
  <c r="F135" i="7" s="1"/>
  <c r="O134" i="5"/>
  <c r="O80" i="5"/>
  <c r="O135" i="7" s="1"/>
  <c r="B135" i="5"/>
  <c r="B43" i="5"/>
  <c r="B81" i="5"/>
  <c r="B136" i="7" s="1"/>
  <c r="J135" i="5"/>
  <c r="J81" i="5"/>
  <c r="J136" i="7" s="1"/>
  <c r="J43" i="5"/>
  <c r="J77" i="5" s="1"/>
  <c r="S135" i="5"/>
  <c r="S81" i="5"/>
  <c r="S136" i="7" s="1"/>
  <c r="B136" i="5"/>
  <c r="J136" i="5"/>
  <c r="S136" i="5"/>
  <c r="D65" i="5"/>
  <c r="D120" i="7" s="1"/>
  <c r="U65" i="5"/>
  <c r="U120" i="7" s="1"/>
  <c r="H68" i="5"/>
  <c r="D69" i="5"/>
  <c r="U69" i="5"/>
  <c r="U124" i="7" s="1"/>
  <c r="H149" i="5"/>
  <c r="B47" i="6"/>
  <c r="F51" i="6"/>
  <c r="O51" i="6"/>
  <c r="D112" i="6"/>
  <c r="D20" i="6"/>
  <c r="M112" i="6"/>
  <c r="M20" i="6"/>
  <c r="M57" i="6" s="1"/>
  <c r="M199" i="7" s="1"/>
  <c r="U112" i="6"/>
  <c r="U20" i="6"/>
  <c r="H113" i="6"/>
  <c r="Q113" i="6"/>
  <c r="D114" i="6"/>
  <c r="M114" i="6"/>
  <c r="U114" i="6"/>
  <c r="H115" i="6"/>
  <c r="Q115" i="6"/>
  <c r="D116" i="6"/>
  <c r="D143" i="6"/>
  <c r="M116" i="6"/>
  <c r="U116" i="6"/>
  <c r="H117" i="6"/>
  <c r="H144" i="6"/>
  <c r="Q117" i="6"/>
  <c r="Q144" i="6"/>
  <c r="I40" i="6"/>
  <c r="I77" i="6" s="1"/>
  <c r="I132" i="6"/>
  <c r="R40" i="6"/>
  <c r="R77" i="6" s="1"/>
  <c r="R219" i="7" s="1"/>
  <c r="R132" i="6"/>
  <c r="E133" i="6"/>
  <c r="E40" i="6"/>
  <c r="E33" i="6" s="1"/>
  <c r="N133" i="6"/>
  <c r="N40" i="6"/>
  <c r="N77" i="6" s="1"/>
  <c r="V133" i="6"/>
  <c r="J139" i="5"/>
  <c r="S139" i="5"/>
  <c r="F110" i="6"/>
  <c r="O110" i="6"/>
  <c r="M17" i="4"/>
  <c r="M208" i="4" s="1"/>
  <c r="Q18" i="4"/>
  <c r="Q102" i="5" s="1"/>
  <c r="D21" i="4"/>
  <c r="D212" i="4" s="1"/>
  <c r="M21" i="4"/>
  <c r="M105" i="5" s="1"/>
  <c r="Q22" i="4"/>
  <c r="Q106" i="5" s="1"/>
  <c r="D23" i="4"/>
  <c r="D214" i="4" s="1"/>
  <c r="M23" i="4"/>
  <c r="M214" i="4" s="1"/>
  <c r="Q24" i="4"/>
  <c r="Q215" i="4" s="1"/>
  <c r="M25" i="4"/>
  <c r="M103" i="6" s="1"/>
  <c r="O4" i="5"/>
  <c r="B116" i="5"/>
  <c r="J116" i="5"/>
  <c r="S116" i="5"/>
  <c r="H118" i="5"/>
  <c r="Q118" i="5"/>
  <c r="H119" i="5"/>
  <c r="Q119" i="5"/>
  <c r="H120" i="5"/>
  <c r="Q120" i="5"/>
  <c r="D121" i="5"/>
  <c r="M121" i="5"/>
  <c r="U121" i="5"/>
  <c r="D122" i="5"/>
  <c r="D149" i="5"/>
  <c r="M122" i="5"/>
  <c r="U122" i="5"/>
  <c r="H123" i="5"/>
  <c r="Q123" i="5"/>
  <c r="I124" i="5"/>
  <c r="F137" i="5"/>
  <c r="K84" i="5"/>
  <c r="K139" i="7" s="1"/>
  <c r="T84" i="5"/>
  <c r="T139" i="7" s="1"/>
  <c r="Q64" i="5"/>
  <c r="Q119" i="7" s="1"/>
  <c r="M65" i="5"/>
  <c r="M120" i="7" s="1"/>
  <c r="H66" i="5"/>
  <c r="H121" i="7" s="1"/>
  <c r="D67" i="5"/>
  <c r="D122" i="7" s="1"/>
  <c r="U67" i="5"/>
  <c r="U122" i="7" s="1"/>
  <c r="Q68" i="5"/>
  <c r="Q123" i="7" s="1"/>
  <c r="M69" i="5"/>
  <c r="M124" i="7" s="1"/>
  <c r="D126" i="6"/>
  <c r="D34" i="6"/>
  <c r="M126" i="6"/>
  <c r="M34" i="6"/>
  <c r="U126" i="6"/>
  <c r="U34" i="6"/>
  <c r="U71" i="6" s="1"/>
  <c r="H127" i="6"/>
  <c r="Q127" i="6"/>
  <c r="D128" i="6"/>
  <c r="M128" i="6"/>
  <c r="U128" i="6"/>
  <c r="H129" i="6"/>
  <c r="Q129" i="6"/>
  <c r="D130" i="6"/>
  <c r="D157" i="6"/>
  <c r="M130" i="6"/>
  <c r="M157" i="6"/>
  <c r="U130" i="6"/>
  <c r="U157" i="6"/>
  <c r="U126" i="5"/>
  <c r="D127" i="5"/>
  <c r="M127" i="5"/>
  <c r="U127" i="5"/>
  <c r="H128" i="5"/>
  <c r="Q128" i="5"/>
  <c r="H129" i="5"/>
  <c r="Q129" i="5"/>
  <c r="B132" i="5"/>
  <c r="J132" i="5"/>
  <c r="S132" i="5"/>
  <c r="B133" i="5"/>
  <c r="J133" i="5"/>
  <c r="S133" i="5"/>
  <c r="B134" i="5"/>
  <c r="J134" i="5"/>
  <c r="S134" i="5"/>
  <c r="F135" i="5"/>
  <c r="O135" i="5"/>
  <c r="F136" i="5"/>
  <c r="O136" i="5"/>
  <c r="P137" i="5"/>
  <c r="F138" i="5"/>
  <c r="O138" i="5"/>
  <c r="F139" i="5"/>
  <c r="O139" i="5"/>
  <c r="B79" i="5"/>
  <c r="B134" i="7" s="1"/>
  <c r="J79" i="5"/>
  <c r="J134" i="7" s="1"/>
  <c r="S79" i="5"/>
  <c r="S134" i="7" s="1"/>
  <c r="F82" i="5"/>
  <c r="F137" i="7" s="1"/>
  <c r="O82" i="5"/>
  <c r="O137" i="7" s="1"/>
  <c r="F85" i="5"/>
  <c r="F140" i="7" s="1"/>
  <c r="O85" i="5"/>
  <c r="O140" i="7" s="1"/>
  <c r="H48" i="6"/>
  <c r="D49" i="6"/>
  <c r="U49" i="6"/>
  <c r="K118" i="6"/>
  <c r="C132" i="6"/>
  <c r="C40" i="6"/>
  <c r="K132" i="6"/>
  <c r="T40" i="6"/>
  <c r="T132" i="6"/>
  <c r="G133" i="6"/>
  <c r="P133" i="6"/>
  <c r="G121" i="5"/>
  <c r="P121" i="5"/>
  <c r="P122" i="5"/>
  <c r="K123" i="5"/>
  <c r="T123" i="5"/>
  <c r="E33" i="5"/>
  <c r="E70" i="5" s="1"/>
  <c r="E125" i="7" s="1"/>
  <c r="E125" i="5"/>
  <c r="N33" i="5"/>
  <c r="N125" i="5"/>
  <c r="V33" i="5"/>
  <c r="V70" i="5" s="1"/>
  <c r="V125" i="5"/>
  <c r="E126" i="5"/>
  <c r="N126" i="5"/>
  <c r="V126" i="5"/>
  <c r="E127" i="5"/>
  <c r="N127" i="5"/>
  <c r="V127" i="5"/>
  <c r="I128" i="5"/>
  <c r="R128" i="5"/>
  <c r="I129" i="5"/>
  <c r="R129" i="5"/>
  <c r="C132" i="5"/>
  <c r="K132" i="5"/>
  <c r="T132" i="5"/>
  <c r="C133" i="5"/>
  <c r="K133" i="5"/>
  <c r="T133" i="5"/>
  <c r="C134" i="5"/>
  <c r="K134" i="5"/>
  <c r="T134" i="5"/>
  <c r="G135" i="5"/>
  <c r="P135" i="5"/>
  <c r="G136" i="5"/>
  <c r="P136" i="5"/>
  <c r="G138" i="5"/>
  <c r="P138" i="5"/>
  <c r="G139" i="5"/>
  <c r="P139" i="5"/>
  <c r="G67" i="5"/>
  <c r="G122" i="7" s="1"/>
  <c r="P67" i="5"/>
  <c r="P122" i="7" s="1"/>
  <c r="C68" i="5"/>
  <c r="K68" i="5"/>
  <c r="K123" i="7" s="1"/>
  <c r="T68" i="5"/>
  <c r="T123" i="7" s="1"/>
  <c r="G69" i="5"/>
  <c r="G124" i="7" s="1"/>
  <c r="P69" i="5"/>
  <c r="P124" i="7" s="1"/>
  <c r="G72" i="5"/>
  <c r="G127" i="7" s="1"/>
  <c r="C79" i="5"/>
  <c r="C134" i="7" s="1"/>
  <c r="K79" i="5"/>
  <c r="K134" i="7" s="1"/>
  <c r="T79" i="5"/>
  <c r="T134" i="7" s="1"/>
  <c r="G82" i="5"/>
  <c r="G137" i="7" s="1"/>
  <c r="P82" i="5"/>
  <c r="P137" i="7" s="1"/>
  <c r="C84" i="5"/>
  <c r="C139" i="7" s="1"/>
  <c r="G85" i="5"/>
  <c r="G140" i="7" s="1"/>
  <c r="P85" i="5"/>
  <c r="P140" i="7" s="1"/>
  <c r="C149" i="5"/>
  <c r="E5" i="6"/>
  <c r="E4" i="6" s="1"/>
  <c r="E47" i="6" s="1"/>
  <c r="E50" i="6"/>
  <c r="N5" i="6"/>
  <c r="N4" i="6" s="1"/>
  <c r="N50" i="6"/>
  <c r="V5" i="6"/>
  <c r="V4" i="6" s="1"/>
  <c r="V47" i="6" s="1"/>
  <c r="V50" i="6"/>
  <c r="I48" i="6"/>
  <c r="R48" i="6"/>
  <c r="E49" i="6"/>
  <c r="N49" i="6"/>
  <c r="V49" i="6"/>
  <c r="I51" i="6"/>
  <c r="R51" i="6"/>
  <c r="C110" i="6"/>
  <c r="K110" i="6"/>
  <c r="K18" i="6"/>
  <c r="T110" i="6"/>
  <c r="F27" i="6"/>
  <c r="F64" i="6" s="1"/>
  <c r="F119" i="6"/>
  <c r="O27" i="6"/>
  <c r="O64" i="6" s="1"/>
  <c r="O206" i="7" s="1"/>
  <c r="O119" i="6"/>
  <c r="B120" i="6"/>
  <c r="J120" i="6"/>
  <c r="S120" i="6"/>
  <c r="F121" i="6"/>
  <c r="O121" i="6"/>
  <c r="B122" i="6"/>
  <c r="J122" i="6"/>
  <c r="S122" i="6"/>
  <c r="F123" i="6"/>
  <c r="F150" i="6"/>
  <c r="O123" i="6"/>
  <c r="O150" i="6"/>
  <c r="G126" i="6"/>
  <c r="P126" i="6"/>
  <c r="P34" i="6"/>
  <c r="C127" i="6"/>
  <c r="K127" i="6"/>
  <c r="T127" i="6"/>
  <c r="G128" i="6"/>
  <c r="P128" i="6"/>
  <c r="C129" i="6"/>
  <c r="K129" i="6"/>
  <c r="T129" i="6"/>
  <c r="G130" i="6"/>
  <c r="G157" i="6"/>
  <c r="P130" i="6"/>
  <c r="P157" i="6"/>
  <c r="F131" i="6"/>
  <c r="D132" i="6"/>
  <c r="M132" i="6"/>
  <c r="U132" i="6"/>
  <c r="U40" i="6"/>
  <c r="H133" i="6"/>
  <c r="Q133" i="6"/>
  <c r="B48" i="6"/>
  <c r="J48" i="6"/>
  <c r="S48" i="6"/>
  <c r="F49" i="6"/>
  <c r="O49" i="6"/>
  <c r="H20" i="6"/>
  <c r="H57" i="6" s="1"/>
  <c r="H199" i="7" s="1"/>
  <c r="H112" i="6"/>
  <c r="Q20" i="6"/>
  <c r="Q18" i="6" s="1"/>
  <c r="Q112" i="6"/>
  <c r="D113" i="6"/>
  <c r="M113" i="6"/>
  <c r="U113" i="6"/>
  <c r="H114" i="6"/>
  <c r="Q114" i="6"/>
  <c r="D115" i="6"/>
  <c r="M115" i="6"/>
  <c r="U115" i="6"/>
  <c r="H116" i="6"/>
  <c r="H143" i="6"/>
  <c r="Q116" i="6"/>
  <c r="D117" i="6"/>
  <c r="D144" i="6"/>
  <c r="M117" i="6"/>
  <c r="M144" i="6"/>
  <c r="U117" i="6"/>
  <c r="U144" i="6"/>
  <c r="P126" i="5"/>
  <c r="G127" i="5"/>
  <c r="P127" i="5"/>
  <c r="C128" i="5"/>
  <c r="K128" i="5"/>
  <c r="T128" i="5"/>
  <c r="C129" i="5"/>
  <c r="K129" i="5"/>
  <c r="T129" i="5"/>
  <c r="E132" i="5"/>
  <c r="N132" i="5"/>
  <c r="V132" i="5"/>
  <c r="E133" i="5"/>
  <c r="N133" i="5"/>
  <c r="V133" i="5"/>
  <c r="E134" i="5"/>
  <c r="N134" i="5"/>
  <c r="V134" i="5"/>
  <c r="I135" i="5"/>
  <c r="R135" i="5"/>
  <c r="I136" i="5"/>
  <c r="R136" i="5"/>
  <c r="I138" i="5"/>
  <c r="R138" i="5"/>
  <c r="I139" i="5"/>
  <c r="R139" i="5"/>
  <c r="E71" i="5"/>
  <c r="E126" i="7" s="1"/>
  <c r="N71" i="5"/>
  <c r="N126" i="7" s="1"/>
  <c r="V71" i="5"/>
  <c r="V126" i="7" s="1"/>
  <c r="E73" i="5"/>
  <c r="E128" i="7" s="1"/>
  <c r="N73" i="5"/>
  <c r="N128" i="7" s="1"/>
  <c r="V73" i="5"/>
  <c r="V128" i="7" s="1"/>
  <c r="I74" i="5"/>
  <c r="I129" i="7" s="1"/>
  <c r="R74" i="5"/>
  <c r="R129" i="7" s="1"/>
  <c r="E79" i="5"/>
  <c r="E134" i="7" s="1"/>
  <c r="N79" i="5"/>
  <c r="N134" i="7" s="1"/>
  <c r="V79" i="5"/>
  <c r="V134" i="7" s="1"/>
  <c r="I82" i="5"/>
  <c r="I137" i="7" s="1"/>
  <c r="R82" i="5"/>
  <c r="R137" i="7" s="1"/>
  <c r="I85" i="5"/>
  <c r="I140" i="7" s="1"/>
  <c r="R85" i="5"/>
  <c r="R140" i="7" s="1"/>
  <c r="G5" i="6"/>
  <c r="G4" i="6" s="1"/>
  <c r="G50" i="6"/>
  <c r="P5" i="6"/>
  <c r="P4" i="6" s="1"/>
  <c r="P50" i="6"/>
  <c r="C48" i="6"/>
  <c r="K48" i="6"/>
  <c r="T48" i="6"/>
  <c r="G49" i="6"/>
  <c r="P49" i="6"/>
  <c r="C51" i="6"/>
  <c r="K51" i="6"/>
  <c r="T51" i="6"/>
  <c r="F10" i="6"/>
  <c r="F4" i="6" s="1"/>
  <c r="O10" i="6"/>
  <c r="E110" i="6"/>
  <c r="N110" i="6"/>
  <c r="V110" i="6"/>
  <c r="H119" i="6"/>
  <c r="Q119" i="6"/>
  <c r="D120" i="6"/>
  <c r="M120" i="6"/>
  <c r="U120" i="6"/>
  <c r="H121" i="6"/>
  <c r="Q121" i="6"/>
  <c r="D122" i="6"/>
  <c r="M122" i="6"/>
  <c r="U122" i="6"/>
  <c r="H123" i="6"/>
  <c r="H150" i="6"/>
  <c r="Q123" i="6"/>
  <c r="Q150" i="6"/>
  <c r="V33" i="6"/>
  <c r="I34" i="6"/>
  <c r="I71" i="6" s="1"/>
  <c r="I213" i="7" s="1"/>
  <c r="I126" i="6"/>
  <c r="R34" i="6"/>
  <c r="R71" i="6" s="1"/>
  <c r="R213" i="7" s="1"/>
  <c r="R126" i="6"/>
  <c r="E127" i="6"/>
  <c r="N127" i="6"/>
  <c r="V127" i="6"/>
  <c r="I128" i="6"/>
  <c r="R128" i="6"/>
  <c r="E129" i="6"/>
  <c r="N129" i="6"/>
  <c r="V129" i="6"/>
  <c r="I130" i="6"/>
  <c r="I157" i="6"/>
  <c r="R130" i="6"/>
  <c r="R157" i="6"/>
  <c r="M40" i="6"/>
  <c r="K121" i="5"/>
  <c r="T121" i="5"/>
  <c r="K122" i="5"/>
  <c r="T122" i="5"/>
  <c r="G123" i="5"/>
  <c r="P123" i="5"/>
  <c r="I125" i="5"/>
  <c r="R125" i="5"/>
  <c r="I126" i="5"/>
  <c r="R126" i="5"/>
  <c r="I127" i="5"/>
  <c r="R127" i="5"/>
  <c r="E128" i="5"/>
  <c r="N128" i="5"/>
  <c r="V128" i="5"/>
  <c r="E129" i="5"/>
  <c r="N129" i="5"/>
  <c r="V129" i="5"/>
  <c r="E43" i="5"/>
  <c r="S43" i="5"/>
  <c r="G43" i="5"/>
  <c r="G132" i="5"/>
  <c r="P43" i="5"/>
  <c r="P132" i="5"/>
  <c r="G133" i="5"/>
  <c r="P133" i="5"/>
  <c r="G134" i="5"/>
  <c r="P134" i="5"/>
  <c r="C135" i="5"/>
  <c r="K135" i="5"/>
  <c r="T135" i="5"/>
  <c r="C136" i="5"/>
  <c r="K136" i="5"/>
  <c r="T136" i="5"/>
  <c r="C52" i="5"/>
  <c r="C138" i="5"/>
  <c r="K52" i="5"/>
  <c r="K42" i="5" s="1"/>
  <c r="K138" i="5"/>
  <c r="T52" i="5"/>
  <c r="T42" i="5" s="1"/>
  <c r="T138" i="5"/>
  <c r="C139" i="5"/>
  <c r="K139" i="5"/>
  <c r="T139" i="5"/>
  <c r="C67" i="5"/>
  <c r="C122" i="7" s="1"/>
  <c r="K67" i="5"/>
  <c r="K122" i="7" s="1"/>
  <c r="T67" i="5"/>
  <c r="T122" i="7" s="1"/>
  <c r="G68" i="5"/>
  <c r="P68" i="5"/>
  <c r="P123" i="7" s="1"/>
  <c r="C69" i="5"/>
  <c r="K69" i="5"/>
  <c r="K124" i="7" s="1"/>
  <c r="T69" i="5"/>
  <c r="T124" i="7" s="1"/>
  <c r="G73" i="5"/>
  <c r="G128" i="7" s="1"/>
  <c r="P73" i="5"/>
  <c r="P128" i="7" s="1"/>
  <c r="C74" i="5"/>
  <c r="C129" i="7" s="1"/>
  <c r="K74" i="5"/>
  <c r="K129" i="7" s="1"/>
  <c r="T74" i="5"/>
  <c r="T129" i="7" s="1"/>
  <c r="C78" i="5"/>
  <c r="C133" i="7" s="1"/>
  <c r="K78" i="5"/>
  <c r="K133" i="7" s="1"/>
  <c r="T78" i="5"/>
  <c r="T133" i="7" s="1"/>
  <c r="G79" i="5"/>
  <c r="G134" i="7" s="1"/>
  <c r="P79" i="5"/>
  <c r="P134" i="7" s="1"/>
  <c r="C80" i="5"/>
  <c r="C135" i="7" s="1"/>
  <c r="K80" i="5"/>
  <c r="K135" i="7" s="1"/>
  <c r="T80" i="5"/>
  <c r="T135" i="7" s="1"/>
  <c r="G81" i="5"/>
  <c r="G136" i="7" s="1"/>
  <c r="P81" i="5"/>
  <c r="P136" i="7" s="1"/>
  <c r="C82" i="5"/>
  <c r="C137" i="7" s="1"/>
  <c r="K82" i="5"/>
  <c r="K137" i="7" s="1"/>
  <c r="T82" i="5"/>
  <c r="T137" i="7" s="1"/>
  <c r="G84" i="5"/>
  <c r="G139" i="7" s="1"/>
  <c r="P84" i="5"/>
  <c r="P139" i="7" s="1"/>
  <c r="C85" i="5"/>
  <c r="C140" i="7" s="1"/>
  <c r="K85" i="5"/>
  <c r="K140" i="7" s="1"/>
  <c r="T85" i="5"/>
  <c r="T140" i="7" s="1"/>
  <c r="G149" i="5"/>
  <c r="C150" i="5"/>
  <c r="L10" i="6"/>
  <c r="L4" i="6" s="1"/>
  <c r="N48" i="6"/>
  <c r="I49" i="6"/>
  <c r="Q51" i="6"/>
  <c r="M49" i="6"/>
  <c r="C18" i="6"/>
  <c r="C126" i="6"/>
  <c r="C34" i="6"/>
  <c r="K126" i="6"/>
  <c r="K34" i="6"/>
  <c r="T126" i="6"/>
  <c r="G127" i="6"/>
  <c r="P127" i="6"/>
  <c r="C128" i="6"/>
  <c r="K128" i="6"/>
  <c r="T128" i="6"/>
  <c r="G129" i="6"/>
  <c r="P129" i="6"/>
  <c r="C130" i="6"/>
  <c r="C157" i="6"/>
  <c r="K130" i="6"/>
  <c r="K157" i="6"/>
  <c r="T130" i="6"/>
  <c r="T157" i="6"/>
  <c r="C50" i="6"/>
  <c r="C5" i="6"/>
  <c r="C4" i="6" s="1"/>
  <c r="K50" i="6"/>
  <c r="T50" i="6"/>
  <c r="G48" i="6"/>
  <c r="P48" i="6"/>
  <c r="C49" i="6"/>
  <c r="K49" i="6"/>
  <c r="T49" i="6"/>
  <c r="G51" i="6"/>
  <c r="P51" i="6"/>
  <c r="I110" i="6"/>
  <c r="R110" i="6"/>
  <c r="E112" i="6"/>
  <c r="E20" i="6"/>
  <c r="E57" i="6" s="1"/>
  <c r="N112" i="6"/>
  <c r="V112" i="6"/>
  <c r="V20" i="6"/>
  <c r="V57" i="6" s="1"/>
  <c r="I113" i="6"/>
  <c r="R113" i="6"/>
  <c r="E114" i="6"/>
  <c r="N114" i="6"/>
  <c r="V114" i="6"/>
  <c r="I115" i="6"/>
  <c r="R115" i="6"/>
  <c r="E116" i="6"/>
  <c r="E143" i="6"/>
  <c r="N116" i="6"/>
  <c r="V116" i="6"/>
  <c r="I117" i="6"/>
  <c r="I144" i="6"/>
  <c r="R117" i="6"/>
  <c r="R144" i="6"/>
  <c r="D27" i="6"/>
  <c r="D119" i="6"/>
  <c r="M27" i="6"/>
  <c r="M64" i="6" s="1"/>
  <c r="M206" i="7" s="1"/>
  <c r="M119" i="6"/>
  <c r="U27" i="6"/>
  <c r="U64" i="6" s="1"/>
  <c r="U206" i="7" s="1"/>
  <c r="U119" i="6"/>
  <c r="H120" i="6"/>
  <c r="Q120" i="6"/>
  <c r="D121" i="6"/>
  <c r="M121" i="6"/>
  <c r="U121" i="6"/>
  <c r="H122" i="6"/>
  <c r="Q122" i="6"/>
  <c r="D123" i="6"/>
  <c r="D150" i="6"/>
  <c r="M123" i="6"/>
  <c r="M150" i="6"/>
  <c r="U123" i="6"/>
  <c r="U150" i="6"/>
  <c r="I50" i="6"/>
  <c r="R50" i="6"/>
  <c r="E51" i="6"/>
  <c r="N51" i="6"/>
  <c r="V51" i="6"/>
  <c r="G110" i="6"/>
  <c r="P110" i="6"/>
  <c r="P111" i="6"/>
  <c r="F112" i="6"/>
  <c r="O112" i="6"/>
  <c r="B113" i="6"/>
  <c r="J113" i="6"/>
  <c r="S113" i="6"/>
  <c r="F114" i="6"/>
  <c r="O114" i="6"/>
  <c r="B115" i="6"/>
  <c r="J115" i="6"/>
  <c r="S115" i="6"/>
  <c r="F116" i="6"/>
  <c r="F143" i="6"/>
  <c r="O116" i="6"/>
  <c r="B117" i="6"/>
  <c r="B144" i="6"/>
  <c r="J117" i="6"/>
  <c r="J144" i="6"/>
  <c r="S117" i="6"/>
  <c r="S144" i="6"/>
  <c r="B119" i="6"/>
  <c r="J119" i="6"/>
  <c r="S119" i="6"/>
  <c r="F120" i="6"/>
  <c r="O120" i="6"/>
  <c r="B121" i="6"/>
  <c r="J121" i="6"/>
  <c r="S121" i="6"/>
  <c r="F122" i="6"/>
  <c r="O122" i="6"/>
  <c r="B123" i="6"/>
  <c r="B150" i="6"/>
  <c r="J123" i="6"/>
  <c r="J150" i="6"/>
  <c r="S123" i="6"/>
  <c r="S150" i="6"/>
  <c r="O33" i="6"/>
  <c r="O125" i="6"/>
  <c r="E126" i="6"/>
  <c r="N126" i="6"/>
  <c r="V126" i="6"/>
  <c r="I127" i="6"/>
  <c r="R127" i="6"/>
  <c r="E128" i="6"/>
  <c r="N128" i="6"/>
  <c r="V128" i="6"/>
  <c r="I129" i="6"/>
  <c r="R129" i="6"/>
  <c r="E132" i="6"/>
  <c r="N132" i="6"/>
  <c r="V132" i="6"/>
  <c r="I133" i="6"/>
  <c r="R133" i="6"/>
  <c r="Q157" i="6"/>
  <c r="J4" i="6"/>
  <c r="S4" i="6"/>
  <c r="S47" i="6" s="1"/>
  <c r="F48" i="6"/>
  <c r="O48" i="6"/>
  <c r="B49" i="6"/>
  <c r="J49" i="6"/>
  <c r="S49" i="6"/>
  <c r="P18" i="6"/>
  <c r="H110" i="6"/>
  <c r="Q110" i="6"/>
  <c r="G112" i="6"/>
  <c r="P112" i="6"/>
  <c r="C113" i="6"/>
  <c r="K113" i="6"/>
  <c r="T113" i="6"/>
  <c r="G114" i="6"/>
  <c r="P114" i="6"/>
  <c r="C115" i="6"/>
  <c r="K115" i="6"/>
  <c r="T115" i="6"/>
  <c r="G116" i="6"/>
  <c r="G143" i="6"/>
  <c r="P116" i="6"/>
  <c r="C117" i="6"/>
  <c r="C144" i="6"/>
  <c r="K117" i="6"/>
  <c r="K144" i="6"/>
  <c r="T117" i="6"/>
  <c r="T144" i="6"/>
  <c r="J27" i="6"/>
  <c r="J18" i="6" s="1"/>
  <c r="C119" i="6"/>
  <c r="K119" i="6"/>
  <c r="T119" i="6"/>
  <c r="G120" i="6"/>
  <c r="P120" i="6"/>
  <c r="C121" i="6"/>
  <c r="K121" i="6"/>
  <c r="T121" i="6"/>
  <c r="G122" i="6"/>
  <c r="P122" i="6"/>
  <c r="C123" i="6"/>
  <c r="C150" i="6"/>
  <c r="K123" i="6"/>
  <c r="K150" i="6"/>
  <c r="T123" i="6"/>
  <c r="T150" i="6"/>
  <c r="F126" i="6"/>
  <c r="O126" i="6"/>
  <c r="B127" i="6"/>
  <c r="J127" i="6"/>
  <c r="S127" i="6"/>
  <c r="F128" i="6"/>
  <c r="O128" i="6"/>
  <c r="B129" i="6"/>
  <c r="J129" i="6"/>
  <c r="S129" i="6"/>
  <c r="F130" i="6"/>
  <c r="F157" i="6"/>
  <c r="O130" i="6"/>
  <c r="O157" i="6"/>
  <c r="F132" i="6"/>
  <c r="O132" i="6"/>
  <c r="B133" i="6"/>
  <c r="J133" i="6"/>
  <c r="S133" i="6"/>
  <c r="B50" i="6"/>
  <c r="S50" i="6"/>
  <c r="B157" i="6"/>
  <c r="S157" i="6"/>
  <c r="B110" i="6"/>
  <c r="J110" i="6"/>
  <c r="S110" i="6"/>
  <c r="G111" i="6"/>
  <c r="I20" i="6"/>
  <c r="I112" i="6"/>
  <c r="R20" i="6"/>
  <c r="R57" i="6" s="1"/>
  <c r="R199" i="7" s="1"/>
  <c r="R112" i="6"/>
  <c r="E113" i="6"/>
  <c r="N113" i="6"/>
  <c r="V113" i="6"/>
  <c r="I114" i="6"/>
  <c r="R114" i="6"/>
  <c r="E115" i="6"/>
  <c r="N115" i="6"/>
  <c r="V115" i="6"/>
  <c r="I116" i="6"/>
  <c r="I143" i="6"/>
  <c r="R116" i="6"/>
  <c r="E117" i="6"/>
  <c r="E144" i="6"/>
  <c r="N117" i="6"/>
  <c r="N144" i="6"/>
  <c r="V117" i="6"/>
  <c r="V144" i="6"/>
  <c r="E27" i="6"/>
  <c r="E64" i="6" s="1"/>
  <c r="E206" i="7" s="1"/>
  <c r="E119" i="6"/>
  <c r="N27" i="6"/>
  <c r="N64" i="6" s="1"/>
  <c r="N206" i="7" s="1"/>
  <c r="N119" i="6"/>
  <c r="V27" i="6"/>
  <c r="V64" i="6" s="1"/>
  <c r="V119" i="6"/>
  <c r="I120" i="6"/>
  <c r="R120" i="6"/>
  <c r="E121" i="6"/>
  <c r="N121" i="6"/>
  <c r="V121" i="6"/>
  <c r="I122" i="6"/>
  <c r="R122" i="6"/>
  <c r="E123" i="6"/>
  <c r="E150" i="6"/>
  <c r="N123" i="6"/>
  <c r="N150" i="6"/>
  <c r="V123" i="6"/>
  <c r="V150" i="6"/>
  <c r="F33" i="6"/>
  <c r="H34" i="6"/>
  <c r="H126" i="6"/>
  <c r="Q34" i="6"/>
  <c r="Q71" i="6" s="1"/>
  <c r="Q213" i="7" s="1"/>
  <c r="Q126" i="6"/>
  <c r="D127" i="6"/>
  <c r="M127" i="6"/>
  <c r="U127" i="6"/>
  <c r="H128" i="6"/>
  <c r="Q128" i="6"/>
  <c r="D129" i="6"/>
  <c r="M129" i="6"/>
  <c r="U129" i="6"/>
  <c r="H40" i="6"/>
  <c r="H132" i="6"/>
  <c r="Q40" i="6"/>
  <c r="Q77" i="6" s="1"/>
  <c r="Q219" i="7" s="1"/>
  <c r="Q132" i="6"/>
  <c r="D133" i="6"/>
  <c r="M133" i="6"/>
  <c r="U133" i="6"/>
  <c r="E157" i="6"/>
  <c r="V157" i="6"/>
  <c r="F50" i="6"/>
  <c r="O50" i="6"/>
  <c r="B51" i="6"/>
  <c r="J51" i="6"/>
  <c r="S51" i="6"/>
  <c r="D110" i="6"/>
  <c r="M110" i="6"/>
  <c r="U110" i="6"/>
  <c r="C112" i="6"/>
  <c r="K112" i="6"/>
  <c r="T112" i="6"/>
  <c r="G113" i="6"/>
  <c r="P113" i="6"/>
  <c r="C114" i="6"/>
  <c r="K114" i="6"/>
  <c r="T114" i="6"/>
  <c r="G115" i="6"/>
  <c r="P115" i="6"/>
  <c r="C116" i="6"/>
  <c r="C143" i="6"/>
  <c r="K116" i="6"/>
  <c r="T116" i="6"/>
  <c r="G117" i="6"/>
  <c r="G144" i="6"/>
  <c r="P117" i="6"/>
  <c r="P144" i="6"/>
  <c r="G119" i="6"/>
  <c r="P119" i="6"/>
  <c r="C120" i="6"/>
  <c r="K120" i="6"/>
  <c r="T120" i="6"/>
  <c r="G121" i="6"/>
  <c r="P121" i="6"/>
  <c r="C122" i="6"/>
  <c r="K122" i="6"/>
  <c r="T122" i="6"/>
  <c r="G123" i="6"/>
  <c r="G150" i="6"/>
  <c r="P123" i="6"/>
  <c r="P150" i="6"/>
  <c r="B34" i="6"/>
  <c r="B71" i="6" s="1"/>
  <c r="B213" i="7" s="1"/>
  <c r="B126" i="6"/>
  <c r="J34" i="6"/>
  <c r="J71" i="6" s="1"/>
  <c r="J126" i="6"/>
  <c r="S34" i="6"/>
  <c r="S126" i="6"/>
  <c r="F127" i="6"/>
  <c r="O127" i="6"/>
  <c r="B128" i="6"/>
  <c r="J128" i="6"/>
  <c r="S128" i="6"/>
  <c r="F129" i="6"/>
  <c r="O129" i="6"/>
  <c r="B40" i="6"/>
  <c r="B77" i="6" s="1"/>
  <c r="B219" i="7" s="1"/>
  <c r="B132" i="6"/>
  <c r="J40" i="6"/>
  <c r="J77" i="6" s="1"/>
  <c r="J132" i="6"/>
  <c r="S40" i="6"/>
  <c r="S132" i="6"/>
  <c r="F133" i="6"/>
  <c r="O133" i="6"/>
  <c r="J50" i="6"/>
  <c r="J157" i="6"/>
  <c r="V59" i="7"/>
  <c r="V84" i="4"/>
  <c r="C76" i="7"/>
  <c r="K76" i="7"/>
  <c r="T76" i="7"/>
  <c r="C60" i="7"/>
  <c r="K60" i="7"/>
  <c r="T60" i="7"/>
  <c r="T84" i="4"/>
  <c r="B69" i="7"/>
  <c r="B60" i="7" s="1"/>
  <c r="B59" i="7" s="1"/>
  <c r="J69" i="7"/>
  <c r="J60" i="7" s="1"/>
  <c r="J59" i="7" s="1"/>
  <c r="S69" i="7"/>
  <c r="S60" i="7" s="1"/>
  <c r="C82" i="7"/>
  <c r="K82" i="7"/>
  <c r="T82" i="7"/>
  <c r="G82" i="7"/>
  <c r="G75" i="7" s="1"/>
  <c r="G59" i="7" s="1"/>
  <c r="F76" i="7"/>
  <c r="F75" i="7" s="1"/>
  <c r="O76" i="7"/>
  <c r="O75" i="7" s="1"/>
  <c r="F60" i="7"/>
  <c r="O60" i="7"/>
  <c r="S75" i="7"/>
  <c r="H84" i="4"/>
  <c r="G85" i="4"/>
  <c r="P60" i="7"/>
  <c r="R84" i="4"/>
  <c r="I266" i="4"/>
  <c r="V257" i="4"/>
  <c r="V262" i="4"/>
  <c r="V250" i="4"/>
  <c r="V252" i="4"/>
  <c r="R206" i="4"/>
  <c r="R93" i="6"/>
  <c r="R99" i="5"/>
  <c r="I200" i="4"/>
  <c r="I87" i="6"/>
  <c r="I93" i="5"/>
  <c r="I219" i="4"/>
  <c r="I106" i="6"/>
  <c r="I112" i="5"/>
  <c r="E219" i="4"/>
  <c r="E106" i="6"/>
  <c r="E112" i="5"/>
  <c r="D206" i="4"/>
  <c r="D93" i="6"/>
  <c r="D99" i="5"/>
  <c r="Q209" i="4"/>
  <c r="Q196" i="4"/>
  <c r="Q83" i="6"/>
  <c r="Q89" i="5"/>
  <c r="V198" i="4"/>
  <c r="V85" i="6"/>
  <c r="V91" i="5"/>
  <c r="V199" i="4"/>
  <c r="V86" i="6"/>
  <c r="V92" i="5"/>
  <c r="N201" i="4"/>
  <c r="N88" i="6"/>
  <c r="N94" i="5"/>
  <c r="N202" i="4"/>
  <c r="N89" i="6"/>
  <c r="N95" i="5"/>
  <c r="R203" i="4"/>
  <c r="R90" i="6"/>
  <c r="R96" i="5"/>
  <c r="S205" i="4"/>
  <c r="S92" i="6"/>
  <c r="S98" i="5"/>
  <c r="T207" i="4"/>
  <c r="T94" i="6"/>
  <c r="T100" i="5"/>
  <c r="U208" i="4"/>
  <c r="U95" i="6"/>
  <c r="U101" i="5"/>
  <c r="V209" i="4"/>
  <c r="V96" i="6"/>
  <c r="V102" i="5"/>
  <c r="M213" i="4"/>
  <c r="M100" i="6"/>
  <c r="M106" i="5"/>
  <c r="O214" i="4"/>
  <c r="O101" i="6"/>
  <c r="O107" i="5"/>
  <c r="R215" i="4"/>
  <c r="R102" i="6"/>
  <c r="R108" i="5"/>
  <c r="Q216" i="4"/>
  <c r="Q103" i="6"/>
  <c r="Q109" i="5"/>
  <c r="R218" i="4"/>
  <c r="R105" i="6"/>
  <c r="R111" i="5"/>
  <c r="U219" i="4"/>
  <c r="U106" i="6"/>
  <c r="U112" i="5"/>
  <c r="G200" i="4"/>
  <c r="G87" i="6"/>
  <c r="G93" i="5"/>
  <c r="C203" i="4"/>
  <c r="C90" i="6"/>
  <c r="C96" i="5"/>
  <c r="C230" i="4"/>
  <c r="K205" i="4"/>
  <c r="K92" i="6"/>
  <c r="K98" i="5"/>
  <c r="D207" i="4"/>
  <c r="D94" i="6"/>
  <c r="D100" i="5"/>
  <c r="H208" i="4"/>
  <c r="H95" i="6"/>
  <c r="H101" i="5"/>
  <c r="B212" i="4"/>
  <c r="B99" i="6"/>
  <c r="B105" i="5"/>
  <c r="E214" i="4"/>
  <c r="E101" i="6"/>
  <c r="E107" i="5"/>
  <c r="F216" i="4"/>
  <c r="F103" i="6"/>
  <c r="F109" i="5"/>
  <c r="D219" i="4"/>
  <c r="D106" i="6"/>
  <c r="D112" i="5"/>
  <c r="H198" i="4"/>
  <c r="H85" i="6"/>
  <c r="H91" i="5"/>
  <c r="C201" i="4"/>
  <c r="C88" i="6"/>
  <c r="C94" i="5"/>
  <c r="J203" i="4"/>
  <c r="J90" i="6"/>
  <c r="J96" i="5"/>
  <c r="K213" i="4"/>
  <c r="K100" i="6"/>
  <c r="K106" i="5"/>
  <c r="R262" i="4"/>
  <c r="R260" i="4"/>
  <c r="R263" i="4"/>
  <c r="R261" i="4"/>
  <c r="R259" i="4"/>
  <c r="R257" i="4"/>
  <c r="R256" i="4"/>
  <c r="R254" i="4"/>
  <c r="R252" i="4"/>
  <c r="R250" i="4"/>
  <c r="F170" i="4"/>
  <c r="F251" i="4"/>
  <c r="P170" i="4"/>
  <c r="P57" i="6"/>
  <c r="P199" i="7" s="1"/>
  <c r="F177" i="4"/>
  <c r="F258" i="4"/>
  <c r="R258" i="4"/>
  <c r="R70" i="5"/>
  <c r="O46" i="4"/>
  <c r="O265" i="4" s="1"/>
  <c r="O184" i="4"/>
  <c r="O71" i="6"/>
  <c r="O213" i="7" s="1"/>
  <c r="O77" i="5"/>
  <c r="O132" i="7" s="1"/>
  <c r="P190" i="4"/>
  <c r="P83" i="5"/>
  <c r="P138" i="7" s="1"/>
  <c r="M58" i="4"/>
  <c r="M4" i="7" s="1"/>
  <c r="K112" i="4"/>
  <c r="N127" i="4"/>
  <c r="N46" i="7" s="1"/>
  <c r="N47" i="7"/>
  <c r="P106" i="5"/>
  <c r="G216" i="4"/>
  <c r="G103" i="6"/>
  <c r="G109" i="5"/>
  <c r="Q170" i="4"/>
  <c r="Q63" i="5"/>
  <c r="Q118" i="7" s="1"/>
  <c r="V196" i="4"/>
  <c r="V89" i="5"/>
  <c r="N199" i="4"/>
  <c r="N86" i="6"/>
  <c r="N92" i="5"/>
  <c r="O200" i="4"/>
  <c r="O87" i="6"/>
  <c r="O93" i="5"/>
  <c r="R201" i="4"/>
  <c r="R88" i="6"/>
  <c r="R94" i="5"/>
  <c r="P202" i="4"/>
  <c r="P89" i="6"/>
  <c r="P95" i="5"/>
  <c r="T203" i="4"/>
  <c r="T90" i="6"/>
  <c r="T96" i="5"/>
  <c r="U206" i="4"/>
  <c r="U93" i="6"/>
  <c r="U99" i="5"/>
  <c r="V207" i="4"/>
  <c r="V94" i="6"/>
  <c r="V100" i="5"/>
  <c r="M209" i="4"/>
  <c r="M96" i="6"/>
  <c r="M102" i="5"/>
  <c r="O212" i="4"/>
  <c r="O99" i="6"/>
  <c r="O105" i="5"/>
  <c r="R213" i="4"/>
  <c r="R100" i="6"/>
  <c r="R106" i="5"/>
  <c r="Q214" i="4"/>
  <c r="Q101" i="6"/>
  <c r="Q107" i="5"/>
  <c r="U216" i="4"/>
  <c r="U103" i="6"/>
  <c r="U109" i="5"/>
  <c r="V26" i="4"/>
  <c r="V218" i="4"/>
  <c r="V105" i="6"/>
  <c r="V111" i="5"/>
  <c r="B196" i="4"/>
  <c r="B83" i="6"/>
  <c r="B89" i="5"/>
  <c r="J200" i="4"/>
  <c r="J87" i="6"/>
  <c r="J93" i="5"/>
  <c r="I203" i="4"/>
  <c r="I96" i="5"/>
  <c r="I90" i="6"/>
  <c r="E206" i="4"/>
  <c r="E93" i="6"/>
  <c r="E99" i="5"/>
  <c r="J207" i="4"/>
  <c r="J94" i="6"/>
  <c r="J100" i="5"/>
  <c r="G212" i="4"/>
  <c r="G99" i="6"/>
  <c r="G105" i="5"/>
  <c r="J214" i="4"/>
  <c r="J101" i="6"/>
  <c r="J107" i="5"/>
  <c r="I216" i="4"/>
  <c r="I103" i="6"/>
  <c r="I109" i="5"/>
  <c r="J219" i="4"/>
  <c r="J106" i="6"/>
  <c r="J112" i="5"/>
  <c r="B199" i="4"/>
  <c r="B86" i="6"/>
  <c r="B92" i="5"/>
  <c r="G214" i="4"/>
  <c r="G101" i="6"/>
  <c r="G107" i="5"/>
  <c r="F263" i="4"/>
  <c r="F261" i="4"/>
  <c r="F259" i="4"/>
  <c r="F257" i="4"/>
  <c r="F262" i="4"/>
  <c r="F260" i="4"/>
  <c r="F255" i="4"/>
  <c r="F253" i="4"/>
  <c r="F249" i="4"/>
  <c r="F254" i="4"/>
  <c r="F252" i="4"/>
  <c r="F250" i="4"/>
  <c r="R170" i="4"/>
  <c r="R63" i="5"/>
  <c r="R118" i="7" s="1"/>
  <c r="J70" i="5"/>
  <c r="T177" i="4"/>
  <c r="T64" i="6"/>
  <c r="T206" i="7" s="1"/>
  <c r="P70" i="5"/>
  <c r="Q184" i="4"/>
  <c r="R190" i="4"/>
  <c r="R83" i="5"/>
  <c r="R138" i="7" s="1"/>
  <c r="O201" i="4"/>
  <c r="O88" i="6"/>
  <c r="O94" i="5"/>
  <c r="V208" i="4"/>
  <c r="V95" i="6"/>
  <c r="V101" i="5"/>
  <c r="V219" i="4"/>
  <c r="V106" i="6"/>
  <c r="V112" i="5"/>
  <c r="I207" i="4"/>
  <c r="I94" i="6"/>
  <c r="I100" i="5"/>
  <c r="I198" i="4"/>
  <c r="I85" i="6"/>
  <c r="I91" i="5"/>
  <c r="E216" i="4"/>
  <c r="E103" i="6"/>
  <c r="E109" i="5"/>
  <c r="Q190" i="4"/>
  <c r="N198" i="4"/>
  <c r="N85" i="6"/>
  <c r="N91" i="5"/>
  <c r="Q199" i="4"/>
  <c r="Q86" i="6"/>
  <c r="Q92" i="5"/>
  <c r="P200" i="4"/>
  <c r="P87" i="6"/>
  <c r="P93" i="5"/>
  <c r="S201" i="4"/>
  <c r="S88" i="6"/>
  <c r="S94" i="5"/>
  <c r="Q202" i="4"/>
  <c r="Q89" i="6"/>
  <c r="Q95" i="5"/>
  <c r="U203" i="4"/>
  <c r="U90" i="6"/>
  <c r="U96" i="5"/>
  <c r="V13" i="4"/>
  <c r="V205" i="4"/>
  <c r="V92" i="6"/>
  <c r="V98" i="5"/>
  <c r="V206" i="4"/>
  <c r="V93" i="6"/>
  <c r="V99" i="5"/>
  <c r="N208" i="4"/>
  <c r="N95" i="6"/>
  <c r="N101" i="5"/>
  <c r="N209" i="4"/>
  <c r="N96" i="6"/>
  <c r="N102" i="5"/>
  <c r="P212" i="4"/>
  <c r="P99" i="6"/>
  <c r="P105" i="5"/>
  <c r="S213" i="4"/>
  <c r="S100" i="6"/>
  <c r="S106" i="5"/>
  <c r="R214" i="4"/>
  <c r="R101" i="6"/>
  <c r="R107" i="5"/>
  <c r="U215" i="4"/>
  <c r="U102" i="6"/>
  <c r="U108" i="5"/>
  <c r="V216" i="4"/>
  <c r="V103" i="6"/>
  <c r="V109" i="5"/>
  <c r="M219" i="4"/>
  <c r="M106" i="6"/>
  <c r="M112" i="5"/>
  <c r="F196" i="4"/>
  <c r="F83" i="6"/>
  <c r="F89" i="5"/>
  <c r="C199" i="4"/>
  <c r="C86" i="6"/>
  <c r="C92" i="5"/>
  <c r="D201" i="4"/>
  <c r="D88" i="6"/>
  <c r="D94" i="5"/>
  <c r="K203" i="4"/>
  <c r="K90" i="6"/>
  <c r="K96" i="5"/>
  <c r="F206" i="4"/>
  <c r="F93" i="6"/>
  <c r="F99" i="5"/>
  <c r="K207" i="4"/>
  <c r="K94" i="6"/>
  <c r="K100" i="5"/>
  <c r="C209" i="4"/>
  <c r="C96" i="6"/>
  <c r="C102" i="5"/>
  <c r="I212" i="4"/>
  <c r="I99" i="6"/>
  <c r="I105" i="5"/>
  <c r="C215" i="4"/>
  <c r="C102" i="6"/>
  <c r="C108" i="5"/>
  <c r="J216" i="4"/>
  <c r="J103" i="6"/>
  <c r="J109" i="5"/>
  <c r="K219" i="4"/>
  <c r="K106" i="6"/>
  <c r="K112" i="5"/>
  <c r="E199" i="4"/>
  <c r="E86" i="6"/>
  <c r="E92" i="5"/>
  <c r="G202" i="4"/>
  <c r="G89" i="6"/>
  <c r="G95" i="5"/>
  <c r="G229" i="4"/>
  <c r="E212" i="4"/>
  <c r="E99" i="6"/>
  <c r="E105" i="5"/>
  <c r="B190" i="4"/>
  <c r="B83" i="5"/>
  <c r="B138" i="7" s="1"/>
  <c r="U170" i="4"/>
  <c r="K177" i="4"/>
  <c r="K64" i="6"/>
  <c r="K206" i="7" s="1"/>
  <c r="H184" i="4"/>
  <c r="H71" i="6"/>
  <c r="H213" i="7" s="1"/>
  <c r="H77" i="5"/>
  <c r="H132" i="7" s="1"/>
  <c r="R184" i="4"/>
  <c r="R77" i="5"/>
  <c r="R132" i="7" s="1"/>
  <c r="G77" i="6"/>
  <c r="G83" i="5"/>
  <c r="V77" i="6"/>
  <c r="N40" i="7"/>
  <c r="V40" i="7"/>
  <c r="E47" i="7"/>
  <c r="R249" i="4"/>
  <c r="T205" i="4"/>
  <c r="T92" i="6"/>
  <c r="U218" i="4"/>
  <c r="U105" i="6"/>
  <c r="U111" i="5"/>
  <c r="K201" i="4"/>
  <c r="K88" i="6"/>
  <c r="K94" i="5"/>
  <c r="G170" i="4"/>
  <c r="G57" i="6"/>
  <c r="G199" i="7" s="1"/>
  <c r="O209" i="4"/>
  <c r="O96" i="6"/>
  <c r="O102" i="5"/>
  <c r="M212" i="4"/>
  <c r="R199" i="4"/>
  <c r="R86" i="6"/>
  <c r="R92" i="5"/>
  <c r="N219" i="4"/>
  <c r="N112" i="5"/>
  <c r="B202" i="4"/>
  <c r="B89" i="6"/>
  <c r="B95" i="5"/>
  <c r="B208" i="4"/>
  <c r="B95" i="6"/>
  <c r="B101" i="5"/>
  <c r="D209" i="4"/>
  <c r="D96" i="6"/>
  <c r="D102" i="5"/>
  <c r="J212" i="4"/>
  <c r="J99" i="6"/>
  <c r="J105" i="5"/>
  <c r="D215" i="4"/>
  <c r="D102" i="6"/>
  <c r="D108" i="5"/>
  <c r="E218" i="4"/>
  <c r="E105" i="6"/>
  <c r="E111" i="5"/>
  <c r="J199" i="4"/>
  <c r="J86" i="6"/>
  <c r="J92" i="5"/>
  <c r="H202" i="4"/>
  <c r="H89" i="6"/>
  <c r="H95" i="5"/>
  <c r="H229" i="4"/>
  <c r="G206" i="4"/>
  <c r="G93" i="6"/>
  <c r="G99" i="5"/>
  <c r="B184" i="4"/>
  <c r="J57" i="6"/>
  <c r="V63" i="5"/>
  <c r="V251" i="4"/>
  <c r="J98" i="5"/>
  <c r="N273" i="4"/>
  <c r="N269" i="4"/>
  <c r="N267" i="4"/>
  <c r="N272" i="4"/>
  <c r="N270" i="4"/>
  <c r="N268" i="4"/>
  <c r="N266" i="4"/>
  <c r="N264" i="4"/>
  <c r="I184" i="4"/>
  <c r="U184" i="4"/>
  <c r="I83" i="5"/>
  <c r="I138" i="7" s="1"/>
  <c r="C111" i="5"/>
  <c r="S26" i="4"/>
  <c r="S218" i="4"/>
  <c r="S111" i="5"/>
  <c r="O112" i="5"/>
  <c r="F58" i="4"/>
  <c r="F13" i="7"/>
  <c r="O20" i="7"/>
  <c r="V20" i="7"/>
  <c r="B85" i="4"/>
  <c r="B100" i="4"/>
  <c r="F127" i="4"/>
  <c r="F46" i="7" s="1"/>
  <c r="F47" i="7"/>
  <c r="U127" i="4"/>
  <c r="U46" i="7" s="1"/>
  <c r="U47" i="7"/>
  <c r="P201" i="4"/>
  <c r="P88" i="6"/>
  <c r="T98" i="5"/>
  <c r="U207" i="4"/>
  <c r="U94" i="6"/>
  <c r="U100" i="5"/>
  <c r="F198" i="4"/>
  <c r="F85" i="6"/>
  <c r="F91" i="5"/>
  <c r="I208" i="4"/>
  <c r="I95" i="6"/>
  <c r="I101" i="5"/>
  <c r="E263" i="4"/>
  <c r="E261" i="4"/>
  <c r="E259" i="4"/>
  <c r="E257" i="4"/>
  <c r="E262" i="4"/>
  <c r="E260" i="4"/>
  <c r="E255" i="4"/>
  <c r="E253" i="4"/>
  <c r="E249" i="4"/>
  <c r="S64" i="6"/>
  <c r="S70" i="5"/>
  <c r="S125" i="7" s="1"/>
  <c r="S208" i="4"/>
  <c r="S95" i="6"/>
  <c r="S101" i="5"/>
  <c r="U196" i="4"/>
  <c r="U83" i="6"/>
  <c r="U89" i="5"/>
  <c r="T201" i="4"/>
  <c r="T88" i="6"/>
  <c r="T94" i="5"/>
  <c r="Q212" i="4"/>
  <c r="Q99" i="6"/>
  <c r="Q105" i="5"/>
  <c r="P198" i="4"/>
  <c r="P85" i="6"/>
  <c r="P91" i="5"/>
  <c r="U201" i="4"/>
  <c r="U88" i="6"/>
  <c r="U94" i="5"/>
  <c r="V202" i="4"/>
  <c r="V89" i="6"/>
  <c r="V95" i="5"/>
  <c r="N206" i="4"/>
  <c r="N207" i="4"/>
  <c r="N94" i="6"/>
  <c r="N100" i="5"/>
  <c r="P208" i="4"/>
  <c r="P95" i="6"/>
  <c r="P101" i="5"/>
  <c r="S209" i="4"/>
  <c r="S96" i="6"/>
  <c r="S102" i="5"/>
  <c r="R212" i="4"/>
  <c r="R99" i="6"/>
  <c r="R105" i="5"/>
  <c r="U213" i="4"/>
  <c r="U100" i="6"/>
  <c r="U106" i="5"/>
  <c r="V214" i="4"/>
  <c r="V101" i="6"/>
  <c r="V107" i="5"/>
  <c r="N216" i="4"/>
  <c r="N103" i="6"/>
  <c r="N109" i="5"/>
  <c r="O218" i="4"/>
  <c r="O105" i="6"/>
  <c r="O111" i="5"/>
  <c r="R219" i="4"/>
  <c r="R106" i="6"/>
  <c r="R112" i="5"/>
  <c r="I196" i="4"/>
  <c r="I83" i="6"/>
  <c r="I89" i="5"/>
  <c r="K199" i="4"/>
  <c r="K86" i="6"/>
  <c r="E202" i="4"/>
  <c r="E89" i="6"/>
  <c r="E95" i="5"/>
  <c r="E229" i="4"/>
  <c r="D205" i="4"/>
  <c r="D92" i="6"/>
  <c r="D98" i="5"/>
  <c r="J206" i="4"/>
  <c r="J93" i="6"/>
  <c r="J99" i="5"/>
  <c r="E209" i="4"/>
  <c r="E96" i="6"/>
  <c r="I108" i="5"/>
  <c r="F218" i="4"/>
  <c r="E196" i="4"/>
  <c r="E83" i="6"/>
  <c r="E89" i="5"/>
  <c r="I95" i="5"/>
  <c r="C213" i="4"/>
  <c r="C100" i="6"/>
  <c r="C106" i="5"/>
  <c r="E215" i="4"/>
  <c r="E102" i="6"/>
  <c r="E108" i="5"/>
  <c r="H218" i="4"/>
  <c r="H105" i="6"/>
  <c r="H111" i="5"/>
  <c r="O92" i="5"/>
  <c r="S95" i="5"/>
  <c r="M177" i="4"/>
  <c r="Q46" i="4"/>
  <c r="Q265" i="4" s="1"/>
  <c r="V184" i="4"/>
  <c r="V71" i="6"/>
  <c r="V213" i="7" s="1"/>
  <c r="V77" i="5"/>
  <c r="V132" i="7" s="1"/>
  <c r="D26" i="4"/>
  <c r="D218" i="4"/>
  <c r="D105" i="6"/>
  <c r="D111" i="5"/>
  <c r="P73" i="4"/>
  <c r="P19" i="7" s="1"/>
  <c r="P20" i="7"/>
  <c r="V127" i="4"/>
  <c r="V46" i="7" s="1"/>
  <c r="V47" i="7"/>
  <c r="R47" i="7"/>
  <c r="U91" i="5"/>
  <c r="M200" i="4"/>
  <c r="U89" i="6"/>
  <c r="U95" i="5"/>
  <c r="Q203" i="4"/>
  <c r="Q90" i="6"/>
  <c r="Q219" i="4"/>
  <c r="Q106" i="6"/>
  <c r="E250" i="4"/>
  <c r="R251" i="4"/>
  <c r="M199" i="4"/>
  <c r="M86" i="6"/>
  <c r="M92" i="5"/>
  <c r="S203" i="4"/>
  <c r="S90" i="6"/>
  <c r="S96" i="5"/>
  <c r="N212" i="4"/>
  <c r="N99" i="6"/>
  <c r="N105" i="5"/>
  <c r="S215" i="4"/>
  <c r="S102" i="6"/>
  <c r="S108" i="5"/>
  <c r="D203" i="4"/>
  <c r="D90" i="6"/>
  <c r="D96" i="5"/>
  <c r="D230" i="4"/>
  <c r="F212" i="4"/>
  <c r="F99" i="6"/>
  <c r="F105" i="5"/>
  <c r="U263" i="4"/>
  <c r="U250" i="4"/>
  <c r="U256" i="4"/>
  <c r="O47" i="7"/>
  <c r="M83" i="6"/>
  <c r="V203" i="4"/>
  <c r="V90" i="6"/>
  <c r="V96" i="5"/>
  <c r="R209" i="4"/>
  <c r="R96" i="6"/>
  <c r="R102" i="5"/>
  <c r="V215" i="4"/>
  <c r="V102" i="6"/>
  <c r="V108" i="5"/>
  <c r="C205" i="4"/>
  <c r="C92" i="6"/>
  <c r="C98" i="5"/>
  <c r="S199" i="4"/>
  <c r="S86" i="6"/>
  <c r="S92" i="5"/>
  <c r="O196" i="4"/>
  <c r="O83" i="6"/>
  <c r="O89" i="5"/>
  <c r="T199" i="4"/>
  <c r="T86" i="6"/>
  <c r="T92" i="5"/>
  <c r="M203" i="4"/>
  <c r="O206" i="4"/>
  <c r="O93" i="6"/>
  <c r="O99" i="5"/>
  <c r="Q208" i="4"/>
  <c r="Q95" i="6"/>
  <c r="Q101" i="5"/>
  <c r="T209" i="4"/>
  <c r="T96" i="6"/>
  <c r="T102" i="5"/>
  <c r="U212" i="4"/>
  <c r="U99" i="6"/>
  <c r="V213" i="4"/>
  <c r="V100" i="6"/>
  <c r="V106" i="5"/>
  <c r="M215" i="4"/>
  <c r="M102" i="6"/>
  <c r="M108" i="5"/>
  <c r="O216" i="4"/>
  <c r="O103" i="6"/>
  <c r="P218" i="4"/>
  <c r="P105" i="6"/>
  <c r="P111" i="5"/>
  <c r="J196" i="4"/>
  <c r="J83" i="6"/>
  <c r="J89" i="5"/>
  <c r="B87" i="6"/>
  <c r="B93" i="5"/>
  <c r="E205" i="4"/>
  <c r="E92" i="6"/>
  <c r="E98" i="5"/>
  <c r="B207" i="4"/>
  <c r="E213" i="4"/>
  <c r="E100" i="6"/>
  <c r="E106" i="5"/>
  <c r="K215" i="4"/>
  <c r="K102" i="6"/>
  <c r="K108" i="5"/>
  <c r="B219" i="4"/>
  <c r="B106" i="6"/>
  <c r="B112" i="5"/>
  <c r="H200" i="4"/>
  <c r="H87" i="6"/>
  <c r="H93" i="5"/>
  <c r="F213" i="4"/>
  <c r="F100" i="6"/>
  <c r="F106" i="5"/>
  <c r="F215" i="4"/>
  <c r="F102" i="6"/>
  <c r="F108" i="5"/>
  <c r="I218" i="4"/>
  <c r="I105" i="6"/>
  <c r="I111" i="5"/>
  <c r="D202" i="4"/>
  <c r="D95" i="5"/>
  <c r="D229" i="4"/>
  <c r="N177" i="4"/>
  <c r="N70" i="5"/>
  <c r="N125" i="7" s="1"/>
  <c r="R272" i="4"/>
  <c r="R270" i="4"/>
  <c r="R268" i="4"/>
  <c r="R266" i="4"/>
  <c r="M184" i="4"/>
  <c r="M71" i="6"/>
  <c r="M213" i="7" s="1"/>
  <c r="M77" i="5"/>
  <c r="M132" i="7" s="1"/>
  <c r="S212" i="4"/>
  <c r="S99" i="6"/>
  <c r="S105" i="5"/>
  <c r="O213" i="4"/>
  <c r="O100" i="6"/>
  <c r="O106" i="5"/>
  <c r="S214" i="4"/>
  <c r="S101" i="6"/>
  <c r="S107" i="5"/>
  <c r="N271" i="4"/>
  <c r="N83" i="5"/>
  <c r="E190" i="4"/>
  <c r="U46" i="4"/>
  <c r="U265" i="4" s="1"/>
  <c r="U83" i="5"/>
  <c r="D73" i="4"/>
  <c r="D26" i="7"/>
  <c r="M73" i="4"/>
  <c r="M26" i="7"/>
  <c r="S47" i="7"/>
  <c r="I214" i="4"/>
  <c r="I101" i="6"/>
  <c r="I107" i="5"/>
  <c r="R196" i="4"/>
  <c r="R83" i="6"/>
  <c r="R89" i="5"/>
  <c r="O202" i="4"/>
  <c r="O89" i="6"/>
  <c r="O95" i="5"/>
  <c r="N213" i="4"/>
  <c r="N100" i="6"/>
  <c r="N106" i="5"/>
  <c r="R216" i="4"/>
  <c r="R103" i="6"/>
  <c r="R109" i="5"/>
  <c r="B206" i="4"/>
  <c r="B93" i="6"/>
  <c r="B99" i="5"/>
  <c r="F214" i="4"/>
  <c r="F101" i="6"/>
  <c r="F107" i="5"/>
  <c r="J209" i="4"/>
  <c r="J96" i="6"/>
  <c r="J102" i="5"/>
  <c r="O31" i="4"/>
  <c r="P46" i="4"/>
  <c r="P265" i="4" s="1"/>
  <c r="P184" i="4"/>
  <c r="O198" i="4"/>
  <c r="O85" i="6"/>
  <c r="O91" i="5"/>
  <c r="R202" i="4"/>
  <c r="R89" i="6"/>
  <c r="R95" i="5"/>
  <c r="O208" i="4"/>
  <c r="O95" i="6"/>
  <c r="O101" i="5"/>
  <c r="U214" i="4"/>
  <c r="U101" i="6"/>
  <c r="U107" i="5"/>
  <c r="N26" i="4"/>
  <c r="N218" i="4"/>
  <c r="N105" i="6"/>
  <c r="N111" i="5"/>
  <c r="D199" i="4"/>
  <c r="D86" i="6"/>
  <c r="D92" i="5"/>
  <c r="N196" i="4"/>
  <c r="N83" i="6"/>
  <c r="N89" i="5"/>
  <c r="R200" i="4"/>
  <c r="R87" i="6"/>
  <c r="R93" i="5"/>
  <c r="V200" i="4"/>
  <c r="V87" i="6"/>
  <c r="V93" i="5"/>
  <c r="P196" i="4"/>
  <c r="P83" i="6"/>
  <c r="P89" i="5"/>
  <c r="R198" i="4"/>
  <c r="R85" i="6"/>
  <c r="R91" i="5"/>
  <c r="U199" i="4"/>
  <c r="U86" i="6"/>
  <c r="U92" i="5"/>
  <c r="M201" i="4"/>
  <c r="M88" i="6"/>
  <c r="M94" i="5"/>
  <c r="M202" i="4"/>
  <c r="M89" i="6"/>
  <c r="M95" i="5"/>
  <c r="N203" i="4"/>
  <c r="N90" i="6"/>
  <c r="N96" i="5"/>
  <c r="R205" i="4"/>
  <c r="R92" i="6"/>
  <c r="R98" i="5"/>
  <c r="P206" i="4"/>
  <c r="P93" i="6"/>
  <c r="P99" i="5"/>
  <c r="S207" i="4"/>
  <c r="S94" i="6"/>
  <c r="S100" i="5"/>
  <c r="R208" i="4"/>
  <c r="R95" i="6"/>
  <c r="R101" i="5"/>
  <c r="U209" i="4"/>
  <c r="U96" i="6"/>
  <c r="U102" i="5"/>
  <c r="V212" i="4"/>
  <c r="V99" i="6"/>
  <c r="V105" i="5"/>
  <c r="N214" i="4"/>
  <c r="N101" i="6"/>
  <c r="N215" i="4"/>
  <c r="N102" i="6"/>
  <c r="N108" i="5"/>
  <c r="P216" i="4"/>
  <c r="P103" i="6"/>
  <c r="P109" i="5"/>
  <c r="Q218" i="4"/>
  <c r="Q105" i="6"/>
  <c r="Q111" i="5"/>
  <c r="T219" i="4"/>
  <c r="T106" i="6"/>
  <c r="T112" i="5"/>
  <c r="B198" i="4"/>
  <c r="B85" i="6"/>
  <c r="B91" i="5"/>
  <c r="F200" i="4"/>
  <c r="F87" i="6"/>
  <c r="F93" i="5"/>
  <c r="J202" i="4"/>
  <c r="J89" i="6"/>
  <c r="J95" i="5"/>
  <c r="F205" i="4"/>
  <c r="F92" i="6"/>
  <c r="F98" i="5"/>
  <c r="C207" i="4"/>
  <c r="C94" i="6"/>
  <c r="C100" i="5"/>
  <c r="G208" i="4"/>
  <c r="G95" i="6"/>
  <c r="G101" i="5"/>
  <c r="K209" i="4"/>
  <c r="K96" i="6"/>
  <c r="K102" i="5"/>
  <c r="B214" i="4"/>
  <c r="B101" i="6"/>
  <c r="B107" i="5"/>
  <c r="B216" i="4"/>
  <c r="B103" i="6"/>
  <c r="B109" i="5"/>
  <c r="C219" i="4"/>
  <c r="C106" i="6"/>
  <c r="C112" i="5"/>
  <c r="E203" i="4"/>
  <c r="E90" i="6"/>
  <c r="E96" i="5"/>
  <c r="I213" i="4"/>
  <c r="I100" i="6"/>
  <c r="I106" i="5"/>
  <c r="J215" i="4"/>
  <c r="J102" i="6"/>
  <c r="J108" i="5"/>
  <c r="J218" i="4"/>
  <c r="J105" i="6"/>
  <c r="J111" i="5"/>
  <c r="Q31" i="4"/>
  <c r="Q258" i="4" s="1"/>
  <c r="E251" i="4"/>
  <c r="O170" i="4"/>
  <c r="E177" i="4"/>
  <c r="E258" i="4"/>
  <c r="Q177" i="4"/>
  <c r="Q64" i="6"/>
  <c r="Q206" i="7" s="1"/>
  <c r="V46" i="4"/>
  <c r="N71" i="6"/>
  <c r="N265" i="4"/>
  <c r="N77" i="5"/>
  <c r="O77" i="6"/>
  <c r="O271" i="4"/>
  <c r="O83" i="5"/>
  <c r="I13" i="7"/>
  <c r="R58" i="4"/>
  <c r="R73" i="4"/>
  <c r="R19" i="7" s="1"/>
  <c r="R20" i="7"/>
  <c r="G112" i="4"/>
  <c r="N250" i="4"/>
  <c r="E252" i="4"/>
  <c r="R253" i="4"/>
  <c r="O109" i="5"/>
  <c r="V83" i="6"/>
  <c r="M216" i="4"/>
  <c r="O4" i="6"/>
  <c r="O47" i="6" s="1"/>
  <c r="N18" i="5"/>
  <c r="Q4" i="5"/>
  <c r="F4" i="5"/>
  <c r="G10" i="4"/>
  <c r="P28" i="4"/>
  <c r="R20" i="4"/>
  <c r="P8" i="4"/>
  <c r="T9" i="4"/>
  <c r="H12" i="4"/>
  <c r="P12" i="4"/>
  <c r="C21" i="4"/>
  <c r="G22" i="4"/>
  <c r="C23" i="4"/>
  <c r="K23" i="4"/>
  <c r="C25" i="4"/>
  <c r="K25" i="4"/>
  <c r="K7" i="4"/>
  <c r="G12" i="4"/>
  <c r="D9" i="4"/>
  <c r="H10" i="4"/>
  <c r="T11" i="4"/>
  <c r="G24" i="4"/>
  <c r="H22" i="4"/>
  <c r="T23" i="4"/>
  <c r="H24" i="4"/>
  <c r="P24" i="4"/>
  <c r="D25" i="4"/>
  <c r="T25" i="4"/>
  <c r="G8" i="4"/>
  <c r="T7" i="4"/>
  <c r="T27" i="4"/>
  <c r="E20" i="4"/>
  <c r="C15" i="4"/>
  <c r="K15" i="4"/>
  <c r="G16" i="4"/>
  <c r="K17" i="4"/>
  <c r="G18" i="4"/>
  <c r="K11" i="4"/>
  <c r="H16" i="4"/>
  <c r="P16" i="4"/>
  <c r="T17" i="4"/>
  <c r="H18" i="4"/>
  <c r="P18" i="4"/>
  <c r="S112" i="4"/>
  <c r="C100" i="4"/>
  <c r="B73" i="4"/>
  <c r="B19" i="7" s="1"/>
  <c r="H53" i="4"/>
  <c r="P14" i="4"/>
  <c r="T21" i="4"/>
  <c r="D5" i="4"/>
  <c r="I26" i="4"/>
  <c r="O14" i="4"/>
  <c r="L27" i="4"/>
  <c r="S5" i="4"/>
  <c r="G14" i="4"/>
  <c r="C7" i="4"/>
  <c r="C5" i="4"/>
  <c r="T5" i="4"/>
  <c r="N20" i="4"/>
  <c r="V20" i="4"/>
  <c r="R26" i="4"/>
  <c r="H14" i="4"/>
  <c r="K33" i="4"/>
  <c r="S33" i="4"/>
  <c r="C47" i="4"/>
  <c r="S47" i="4"/>
  <c r="C53" i="4"/>
  <c r="K53" i="4"/>
  <c r="S53" i="4"/>
  <c r="R6" i="4"/>
  <c r="Q26" i="4"/>
  <c r="L31" i="4"/>
  <c r="T33" i="4"/>
  <c r="D53" i="4"/>
  <c r="T53" i="4"/>
  <c r="U26" i="4"/>
  <c r="F20" i="4"/>
  <c r="H5" i="4"/>
  <c r="D7" i="4"/>
  <c r="H21" i="4"/>
  <c r="B40" i="4"/>
  <c r="G7" i="4"/>
  <c r="K9" i="4"/>
  <c r="K5" i="4"/>
  <c r="E26" i="4"/>
  <c r="E16" i="4"/>
  <c r="B22" i="4"/>
  <c r="J26" i="4"/>
  <c r="C9" i="4"/>
  <c r="K21" i="4"/>
  <c r="F8" i="4"/>
  <c r="J22" i="4"/>
  <c r="H15" i="4"/>
  <c r="G27" i="4"/>
  <c r="F28" i="4"/>
  <c r="T18" i="5" l="1"/>
  <c r="D105" i="5"/>
  <c r="D99" i="6"/>
  <c r="R59" i="7"/>
  <c r="M99" i="6"/>
  <c r="R13" i="7"/>
  <c r="T125" i="6"/>
  <c r="K18" i="5"/>
  <c r="R61" i="5"/>
  <c r="I58" i="4"/>
  <c r="I4" i="7" s="1"/>
  <c r="R177" i="4"/>
  <c r="B77" i="5"/>
  <c r="B132" i="7" s="1"/>
  <c r="I199" i="4"/>
  <c r="Q125" i="7"/>
  <c r="J127" i="4"/>
  <c r="J46" i="7" s="1"/>
  <c r="I268" i="4"/>
  <c r="J112" i="4"/>
  <c r="F89" i="6"/>
  <c r="V201" i="4"/>
  <c r="C177" i="4"/>
  <c r="M205" i="4"/>
  <c r="H214" i="4"/>
  <c r="G46" i="4"/>
  <c r="G271" i="4" s="1"/>
  <c r="H216" i="4"/>
  <c r="Q205" i="4"/>
  <c r="R127" i="4"/>
  <c r="R46" i="7" s="1"/>
  <c r="S89" i="6"/>
  <c r="Q18" i="5"/>
  <c r="J47" i="7"/>
  <c r="B98" i="5"/>
  <c r="H86" i="6"/>
  <c r="I202" i="4"/>
  <c r="O219" i="4"/>
  <c r="T112" i="4"/>
  <c r="P31" i="4"/>
  <c r="I270" i="4"/>
  <c r="U77" i="6"/>
  <c r="U219" i="7" s="1"/>
  <c r="V131" i="5"/>
  <c r="I89" i="6"/>
  <c r="O106" i="6"/>
  <c r="B92" i="6"/>
  <c r="H199" i="4"/>
  <c r="I99" i="5"/>
  <c r="Q100" i="6"/>
  <c r="I272" i="4"/>
  <c r="C118" i="6"/>
  <c r="D47" i="6"/>
  <c r="O70" i="5"/>
  <c r="O125" i="7" s="1"/>
  <c r="T47" i="6"/>
  <c r="Q213" i="4"/>
  <c r="D71" i="6"/>
  <c r="D213" i="7" s="1"/>
  <c r="C58" i="4"/>
  <c r="C4" i="7" s="1"/>
  <c r="N112" i="4"/>
  <c r="N31" i="7" s="1"/>
  <c r="F229" i="4"/>
  <c r="V94" i="5"/>
  <c r="U85" i="6"/>
  <c r="S85" i="6"/>
  <c r="M98" i="5"/>
  <c r="I206" i="4"/>
  <c r="V219" i="7"/>
  <c r="H107" i="5"/>
  <c r="H109" i="5"/>
  <c r="Q98" i="5"/>
  <c r="G77" i="5"/>
  <c r="G132" i="7" s="1"/>
  <c r="F206" i="7"/>
  <c r="C111" i="6"/>
  <c r="U132" i="7"/>
  <c r="E58" i="4"/>
  <c r="E168" i="4" s="1"/>
  <c r="S91" i="5"/>
  <c r="V73" i="4"/>
  <c r="V19" i="7" s="1"/>
  <c r="F95" i="5"/>
  <c r="F125" i="7"/>
  <c r="Q117" i="5"/>
  <c r="U59" i="7"/>
  <c r="I88" i="6"/>
  <c r="I64" i="6"/>
  <c r="I206" i="7" s="1"/>
  <c r="Q108" i="5"/>
  <c r="M47" i="7"/>
  <c r="T111" i="6"/>
  <c r="B88" i="6"/>
  <c r="Q102" i="6"/>
  <c r="J219" i="7"/>
  <c r="U98" i="5"/>
  <c r="T73" i="4"/>
  <c r="J251" i="4"/>
  <c r="B63" i="5"/>
  <c r="T184" i="4"/>
  <c r="U73" i="4"/>
  <c r="J254" i="4"/>
  <c r="O207" i="4"/>
  <c r="G184" i="4"/>
  <c r="E184" i="4"/>
  <c r="U213" i="7"/>
  <c r="J213" i="7"/>
  <c r="U125" i="7"/>
  <c r="U118" i="7"/>
  <c r="T213" i="7"/>
  <c r="M13" i="4"/>
  <c r="M150" i="4" s="1"/>
  <c r="K184" i="4"/>
  <c r="B57" i="6"/>
  <c r="P71" i="6"/>
  <c r="P213" i="7" s="1"/>
  <c r="O6" i="4"/>
  <c r="S42" i="5"/>
  <c r="W231" i="4"/>
  <c r="Q91" i="5"/>
  <c r="M196" i="4"/>
  <c r="U20" i="4"/>
  <c r="O138" i="7"/>
  <c r="Q85" i="6"/>
  <c r="B127" i="4"/>
  <c r="B46" i="7" s="1"/>
  <c r="K71" i="6"/>
  <c r="K213" i="7" s="1"/>
  <c r="B230" i="4"/>
  <c r="S106" i="6"/>
  <c r="O86" i="6"/>
  <c r="S177" i="4"/>
  <c r="G112" i="5"/>
  <c r="C105" i="6"/>
  <c r="T106" i="5"/>
  <c r="I63" i="5"/>
  <c r="I118" i="7" s="1"/>
  <c r="H177" i="4"/>
  <c r="J198" i="4"/>
  <c r="P213" i="4"/>
  <c r="V254" i="4"/>
  <c r="V259" i="4"/>
  <c r="S118" i="6"/>
  <c r="J13" i="4"/>
  <c r="K77" i="5"/>
  <c r="K132" i="7" s="1"/>
  <c r="J190" i="4"/>
  <c r="S206" i="7"/>
  <c r="M26" i="4"/>
  <c r="M104" i="6" s="1"/>
  <c r="O20" i="4"/>
  <c r="N138" i="7"/>
  <c r="B96" i="5"/>
  <c r="S219" i="4"/>
  <c r="O127" i="4"/>
  <c r="O46" i="7" s="1"/>
  <c r="M91" i="5"/>
  <c r="H112" i="5"/>
  <c r="O96" i="5"/>
  <c r="O199" i="4"/>
  <c r="M99" i="5"/>
  <c r="G106" i="6"/>
  <c r="C218" i="4"/>
  <c r="V258" i="4"/>
  <c r="T100" i="6"/>
  <c r="I170" i="4"/>
  <c r="J101" i="5"/>
  <c r="J94" i="5"/>
  <c r="V249" i="4"/>
  <c r="V261" i="4"/>
  <c r="O137" i="5"/>
  <c r="E18" i="5"/>
  <c r="E61" i="5" s="1"/>
  <c r="B112" i="4"/>
  <c r="B31" i="7" s="1"/>
  <c r="O219" i="7"/>
  <c r="V30" i="4"/>
  <c r="B90" i="6"/>
  <c r="Q93" i="5"/>
  <c r="S99" i="5"/>
  <c r="M111" i="5"/>
  <c r="M85" i="6"/>
  <c r="O90" i="6"/>
  <c r="M93" i="6"/>
  <c r="V177" i="4"/>
  <c r="J95" i="6"/>
  <c r="P107" i="5"/>
  <c r="J88" i="6"/>
  <c r="V253" i="4"/>
  <c r="V263" i="4"/>
  <c r="J83" i="5"/>
  <c r="J138" i="7" s="1"/>
  <c r="S13" i="4"/>
  <c r="S58" i="4"/>
  <c r="S4" i="7" s="1"/>
  <c r="O190" i="4"/>
  <c r="D107" i="5"/>
  <c r="N219" i="7"/>
  <c r="Q87" i="6"/>
  <c r="S93" i="6"/>
  <c r="M105" i="6"/>
  <c r="G89" i="5"/>
  <c r="M206" i="4"/>
  <c r="O40" i="7"/>
  <c r="F96" i="5"/>
  <c r="M100" i="5"/>
  <c r="G138" i="7"/>
  <c r="J125" i="7"/>
  <c r="P101" i="6"/>
  <c r="V255" i="4"/>
  <c r="V125" i="7"/>
  <c r="N137" i="5"/>
  <c r="R18" i="6"/>
  <c r="R55" i="6" s="1"/>
  <c r="T77" i="5"/>
  <c r="T132" i="7" s="1"/>
  <c r="P77" i="5"/>
  <c r="P132" i="7" s="1"/>
  <c r="N190" i="4"/>
  <c r="F111" i="5"/>
  <c r="N93" i="6"/>
  <c r="G83" i="6"/>
  <c r="F90" i="6"/>
  <c r="M94" i="6"/>
  <c r="G219" i="7"/>
  <c r="J177" i="4"/>
  <c r="V256" i="4"/>
  <c r="O131" i="6"/>
  <c r="I127" i="4"/>
  <c r="I46" i="7" s="1"/>
  <c r="B18" i="5"/>
  <c r="T46" i="4"/>
  <c r="S216" i="4"/>
  <c r="G190" i="4"/>
  <c r="Q57" i="6"/>
  <c r="Q199" i="7" s="1"/>
  <c r="N200" i="4"/>
  <c r="V206" i="7"/>
  <c r="G137" i="5"/>
  <c r="V6" i="4"/>
  <c r="V143" i="4" s="1"/>
  <c r="U6" i="4"/>
  <c r="G213" i="7"/>
  <c r="Q96" i="6"/>
  <c r="O73" i="4"/>
  <c r="O19" i="7" s="1"/>
  <c r="R30" i="4"/>
  <c r="Q20" i="4"/>
  <c r="Q98" i="6" s="1"/>
  <c r="K13" i="4"/>
  <c r="H206" i="7"/>
  <c r="J18" i="5"/>
  <c r="J61" i="5" s="1"/>
  <c r="F77" i="5"/>
  <c r="F132" i="7" s="1"/>
  <c r="S6" i="4"/>
  <c r="S197" i="4" s="1"/>
  <c r="I20" i="4"/>
  <c r="C70" i="5"/>
  <c r="C125" i="7" s="1"/>
  <c r="M83" i="5"/>
  <c r="M138" i="7" s="1"/>
  <c r="R47" i="6"/>
  <c r="S18" i="5"/>
  <c r="D57" i="6"/>
  <c r="D199" i="7" s="1"/>
  <c r="C31" i="4"/>
  <c r="C251" i="4" s="1"/>
  <c r="R13" i="4"/>
  <c r="R204" i="4" s="1"/>
  <c r="E46" i="4"/>
  <c r="E265" i="4" s="1"/>
  <c r="I102" i="6"/>
  <c r="N20" i="7"/>
  <c r="J92" i="6"/>
  <c r="F94" i="5"/>
  <c r="J199" i="7"/>
  <c r="J256" i="4"/>
  <c r="U112" i="4"/>
  <c r="U31" i="7" s="1"/>
  <c r="H31" i="4"/>
  <c r="H258" i="4" s="1"/>
  <c r="M70" i="5"/>
  <c r="M125" i="7" s="1"/>
  <c r="L46" i="4"/>
  <c r="L30" i="4" s="1"/>
  <c r="R76" i="5"/>
  <c r="I47" i="6"/>
  <c r="J6" i="4"/>
  <c r="J197" i="4" s="1"/>
  <c r="Q6" i="4"/>
  <c r="Q42" i="5"/>
  <c r="Q17" i="5" s="1"/>
  <c r="Q157" i="5" s="1"/>
  <c r="O102" i="6"/>
  <c r="D63" i="5"/>
  <c r="D118" i="7" s="1"/>
  <c r="J205" i="4"/>
  <c r="F88" i="6"/>
  <c r="J170" i="4"/>
  <c r="J257" i="4"/>
  <c r="M40" i="7"/>
  <c r="P125" i="7"/>
  <c r="J55" i="6"/>
  <c r="N47" i="6"/>
  <c r="H127" i="4"/>
  <c r="H46" i="7" s="1"/>
  <c r="J118" i="7"/>
  <c r="D127" i="4"/>
  <c r="D46" i="7" s="1"/>
  <c r="T125" i="7"/>
  <c r="D13" i="4"/>
  <c r="I177" i="4"/>
  <c r="H106" i="6"/>
  <c r="S73" i="4"/>
  <c r="S19" i="7" s="1"/>
  <c r="R100" i="5"/>
  <c r="H219" i="4"/>
  <c r="H18" i="6"/>
  <c r="R94" i="6"/>
  <c r="S93" i="5"/>
  <c r="J249" i="4"/>
  <c r="P206" i="7"/>
  <c r="G20" i="7"/>
  <c r="E77" i="5"/>
  <c r="E132" i="7" s="1"/>
  <c r="O59" i="7"/>
  <c r="D170" i="4"/>
  <c r="C101" i="5"/>
  <c r="G73" i="4"/>
  <c r="G19" i="7" s="1"/>
  <c r="E71" i="6"/>
  <c r="E213" i="7" s="1"/>
  <c r="I102" i="5"/>
  <c r="I267" i="4"/>
  <c r="I57" i="6"/>
  <c r="I199" i="7" s="1"/>
  <c r="K73" i="4"/>
  <c r="K57" i="4" s="1"/>
  <c r="K3" i="7" s="1"/>
  <c r="O108" i="5"/>
  <c r="N73" i="4"/>
  <c r="N19" i="7" s="1"/>
  <c r="N213" i="7"/>
  <c r="F96" i="6"/>
  <c r="Q94" i="5"/>
  <c r="V58" i="4"/>
  <c r="V168" i="4" s="1"/>
  <c r="Q100" i="5"/>
  <c r="M101" i="5"/>
  <c r="Q88" i="6"/>
  <c r="J261" i="4"/>
  <c r="P30" i="4"/>
  <c r="B102" i="5"/>
  <c r="Q94" i="6"/>
  <c r="O177" i="4"/>
  <c r="S20" i="4"/>
  <c r="S19" i="4" s="1"/>
  <c r="S246" i="4" s="1"/>
  <c r="R269" i="4"/>
  <c r="N63" i="5"/>
  <c r="N118" i="7" s="1"/>
  <c r="M95" i="6"/>
  <c r="F71" i="6"/>
  <c r="F213" i="7" s="1"/>
  <c r="S200" i="4"/>
  <c r="E95" i="6"/>
  <c r="Q127" i="4"/>
  <c r="Q46" i="7" s="1"/>
  <c r="O13" i="7"/>
  <c r="I265" i="4"/>
  <c r="V118" i="7"/>
  <c r="J255" i="4"/>
  <c r="J263" i="4"/>
  <c r="E112" i="4"/>
  <c r="E31" i="7" s="1"/>
  <c r="R265" i="4"/>
  <c r="U177" i="4"/>
  <c r="U58" i="4"/>
  <c r="U57" i="4" s="1"/>
  <c r="U3" i="7" s="1"/>
  <c r="G265" i="4"/>
  <c r="J258" i="4"/>
  <c r="C95" i="6"/>
  <c r="I96" i="6"/>
  <c r="I269" i="4"/>
  <c r="F59" i="7"/>
  <c r="N125" i="6"/>
  <c r="E83" i="5"/>
  <c r="E138" i="7" s="1"/>
  <c r="I201" i="4"/>
  <c r="O30" i="4"/>
  <c r="E101" i="5"/>
  <c r="S87" i="6"/>
  <c r="J253" i="4"/>
  <c r="M109" i="5"/>
  <c r="B96" i="6"/>
  <c r="S109" i="5"/>
  <c r="R273" i="4"/>
  <c r="N257" i="4"/>
  <c r="F184" i="4"/>
  <c r="P13" i="7"/>
  <c r="J184" i="4"/>
  <c r="V199" i="7"/>
  <c r="J250" i="4"/>
  <c r="J260" i="4"/>
  <c r="N6" i="4"/>
  <c r="N143" i="4" s="1"/>
  <c r="R271" i="4"/>
  <c r="H70" i="5"/>
  <c r="H125" i="7" s="1"/>
  <c r="J64" i="6"/>
  <c r="J206" i="7" s="1"/>
  <c r="J91" i="5"/>
  <c r="N93" i="5"/>
  <c r="I273" i="4"/>
  <c r="C18" i="5"/>
  <c r="N132" i="7"/>
  <c r="F102" i="5"/>
  <c r="I215" i="4"/>
  <c r="J259" i="4"/>
  <c r="R267" i="4"/>
  <c r="J132" i="7"/>
  <c r="P177" i="4"/>
  <c r="H170" i="4"/>
  <c r="J58" i="4"/>
  <c r="J168" i="4" s="1"/>
  <c r="R264" i="4"/>
  <c r="P58" i="4"/>
  <c r="P57" i="4" s="1"/>
  <c r="I271" i="4"/>
  <c r="V170" i="4"/>
  <c r="J252" i="4"/>
  <c r="I205" i="4"/>
  <c r="T99" i="5"/>
  <c r="K131" i="5"/>
  <c r="U47" i="6"/>
  <c r="B58" i="4"/>
  <c r="B57" i="4" s="1"/>
  <c r="B3" i="7" s="1"/>
  <c r="N258" i="4"/>
  <c r="N58" i="4"/>
  <c r="N13" i="4"/>
  <c r="D101" i="6"/>
  <c r="S127" i="4"/>
  <c r="S46" i="7" s="1"/>
  <c r="M190" i="4"/>
  <c r="N170" i="4"/>
  <c r="N261" i="4"/>
  <c r="U252" i="4"/>
  <c r="C63" i="5"/>
  <c r="C118" i="7" s="1"/>
  <c r="D95" i="6"/>
  <c r="H73" i="4"/>
  <c r="H19" i="7" s="1"/>
  <c r="K105" i="6"/>
  <c r="I219" i="7"/>
  <c r="E127" i="4"/>
  <c r="E46" i="7" s="1"/>
  <c r="U92" i="6"/>
  <c r="T206" i="4"/>
  <c r="F100" i="5"/>
  <c r="G258" i="4"/>
  <c r="G84" i="4"/>
  <c r="F13" i="4"/>
  <c r="F91" i="6" s="1"/>
  <c r="J42" i="5"/>
  <c r="E87" i="6"/>
  <c r="M46" i="4"/>
  <c r="M271" i="4" s="1"/>
  <c r="N249" i="4"/>
  <c r="N263" i="4"/>
  <c r="F101" i="5"/>
  <c r="N98" i="5"/>
  <c r="U254" i="4"/>
  <c r="U93" i="5"/>
  <c r="M6" i="4"/>
  <c r="C57" i="6"/>
  <c r="C199" i="7" s="1"/>
  <c r="D208" i="4"/>
  <c r="C127" i="4"/>
  <c r="C46" i="7" s="1"/>
  <c r="K218" i="4"/>
  <c r="I190" i="4"/>
  <c r="E94" i="5"/>
  <c r="U205" i="4"/>
  <c r="Q13" i="4"/>
  <c r="Q204" i="4" s="1"/>
  <c r="F94" i="6"/>
  <c r="Q99" i="5"/>
  <c r="G64" i="6"/>
  <c r="G206" i="7" s="1"/>
  <c r="M77" i="6"/>
  <c r="M219" i="7" s="1"/>
  <c r="P47" i="6"/>
  <c r="I13" i="4"/>
  <c r="I150" i="4" s="1"/>
  <c r="N259" i="4"/>
  <c r="P59" i="7"/>
  <c r="D31" i="4"/>
  <c r="D258" i="4" s="1"/>
  <c r="C73" i="4"/>
  <c r="C19" i="7" s="1"/>
  <c r="C84" i="4"/>
  <c r="K26" i="4"/>
  <c r="E93" i="5"/>
  <c r="N253" i="4"/>
  <c r="B118" i="7"/>
  <c r="F95" i="6"/>
  <c r="N92" i="6"/>
  <c r="M107" i="5"/>
  <c r="U262" i="4"/>
  <c r="U87" i="6"/>
  <c r="C170" i="4"/>
  <c r="D106" i="5"/>
  <c r="I31" i="4"/>
  <c r="I168" i="4" s="1"/>
  <c r="E88" i="6"/>
  <c r="D40" i="7"/>
  <c r="F83" i="5"/>
  <c r="F138" i="7" s="1"/>
  <c r="T108" i="5"/>
  <c r="I70" i="5"/>
  <c r="I125" i="7" s="1"/>
  <c r="Q93" i="6"/>
  <c r="G177" i="4"/>
  <c r="J47" i="6"/>
  <c r="C47" i="6"/>
  <c r="M47" i="6"/>
  <c r="I137" i="5"/>
  <c r="B26" i="4"/>
  <c r="B163" i="4" s="1"/>
  <c r="K6" i="4"/>
  <c r="B6" i="4"/>
  <c r="B197" i="4" s="1"/>
  <c r="M20" i="4"/>
  <c r="M211" i="4" s="1"/>
  <c r="I73" i="4"/>
  <c r="I183" i="4" s="1"/>
  <c r="V111" i="4"/>
  <c r="V30" i="7" s="1"/>
  <c r="T13" i="4"/>
  <c r="T97" i="5" s="1"/>
  <c r="G20" i="4"/>
  <c r="G211" i="4" s="1"/>
  <c r="U138" i="7"/>
  <c r="D70" i="5"/>
  <c r="D125" i="7" s="1"/>
  <c r="N255" i="4"/>
  <c r="B199" i="7"/>
  <c r="M101" i="6"/>
  <c r="U249" i="4"/>
  <c r="U257" i="4"/>
  <c r="B13" i="4"/>
  <c r="B91" i="6" s="1"/>
  <c r="U200" i="4"/>
  <c r="C95" i="5"/>
  <c r="M118" i="7"/>
  <c r="D100" i="6"/>
  <c r="H47" i="7"/>
  <c r="B111" i="5"/>
  <c r="U251" i="4"/>
  <c r="F77" i="6"/>
  <c r="F219" i="7" s="1"/>
  <c r="T102" i="6"/>
  <c r="R125" i="7"/>
  <c r="E91" i="5"/>
  <c r="C131" i="5"/>
  <c r="N111" i="6"/>
  <c r="B118" i="6"/>
  <c r="B201" i="4"/>
  <c r="N57" i="6"/>
  <c r="N199" i="7" s="1"/>
  <c r="G70" i="5"/>
  <c r="G125" i="7" s="1"/>
  <c r="F20" i="7"/>
  <c r="I92" i="5"/>
  <c r="D64" i="6"/>
  <c r="D206" i="7" s="1"/>
  <c r="N260" i="4"/>
  <c r="B170" i="4"/>
  <c r="B100" i="5"/>
  <c r="M96" i="5"/>
  <c r="U253" i="4"/>
  <c r="U259" i="4"/>
  <c r="M93" i="5"/>
  <c r="I47" i="7"/>
  <c r="G13" i="7"/>
  <c r="C89" i="6"/>
  <c r="M170" i="4"/>
  <c r="E20" i="7"/>
  <c r="B105" i="6"/>
  <c r="O100" i="5"/>
  <c r="D47" i="7"/>
  <c r="I98" i="5"/>
  <c r="E85" i="6"/>
  <c r="F125" i="6"/>
  <c r="N59" i="7"/>
  <c r="I6" i="4"/>
  <c r="I143" i="4" s="1"/>
  <c r="E6" i="4"/>
  <c r="J73" i="4"/>
  <c r="J19" i="7" s="1"/>
  <c r="D20" i="4"/>
  <c r="D98" i="6" s="1"/>
  <c r="V18" i="5"/>
  <c r="V61" i="5" s="1"/>
  <c r="U26" i="7"/>
  <c r="U190" i="4"/>
  <c r="N251" i="4"/>
  <c r="N262" i="4"/>
  <c r="U255" i="4"/>
  <c r="G58" i="4"/>
  <c r="G4" i="7" s="1"/>
  <c r="C202" i="4"/>
  <c r="F112" i="4"/>
  <c r="F111" i="4" s="1"/>
  <c r="F30" i="7" s="1"/>
  <c r="E73" i="4"/>
  <c r="E19" i="7" s="1"/>
  <c r="N254" i="4"/>
  <c r="U57" i="6"/>
  <c r="U199" i="7" s="1"/>
  <c r="R206" i="7"/>
  <c r="J268" i="4"/>
  <c r="J271" i="4"/>
  <c r="J266" i="4"/>
  <c r="J265" i="4"/>
  <c r="J264" i="4"/>
  <c r="J273" i="4"/>
  <c r="J269" i="4"/>
  <c r="J267" i="4"/>
  <c r="J272" i="4"/>
  <c r="J30" i="4"/>
  <c r="J270" i="4"/>
  <c r="W167" i="4"/>
  <c r="W54" i="6"/>
  <c r="W82" i="6"/>
  <c r="W88" i="5"/>
  <c r="W228" i="4"/>
  <c r="W235" i="4"/>
  <c r="W230" i="4"/>
  <c r="W236" i="4"/>
  <c r="W225" i="4"/>
  <c r="W234" i="4"/>
  <c r="W223" i="4"/>
  <c r="W226" i="4"/>
  <c r="W233" i="4"/>
  <c r="W229" i="4"/>
  <c r="W232" i="4"/>
  <c r="W227" i="4"/>
  <c r="W97" i="6"/>
  <c r="W103" i="5"/>
  <c r="W242" i="4"/>
  <c r="W243" i="4"/>
  <c r="W241" i="4"/>
  <c r="W239" i="4"/>
  <c r="W244" i="4"/>
  <c r="W245" i="4"/>
  <c r="W246" i="4"/>
  <c r="W240" i="4"/>
  <c r="Q58" i="4"/>
  <c r="E77" i="6"/>
  <c r="E219" i="7" s="1"/>
  <c r="B42" i="5"/>
  <c r="B76" i="5" s="1"/>
  <c r="W157" i="5"/>
  <c r="M59" i="7"/>
  <c r="W135" i="6"/>
  <c r="W155" i="6"/>
  <c r="W154" i="6"/>
  <c r="W142" i="6"/>
  <c r="W143" i="6"/>
  <c r="W141" i="6"/>
  <c r="W159" i="6"/>
  <c r="W149" i="6"/>
  <c r="W140" i="6"/>
  <c r="W148" i="6"/>
  <c r="W139" i="6"/>
  <c r="W147" i="6"/>
  <c r="W137" i="6"/>
  <c r="W152" i="6"/>
  <c r="W160" i="6"/>
  <c r="W146" i="6"/>
  <c r="W145" i="6"/>
  <c r="W153" i="6"/>
  <c r="W156" i="6"/>
  <c r="W151" i="6"/>
  <c r="W138" i="6"/>
  <c r="W158" i="6"/>
  <c r="D77" i="5"/>
  <c r="D132" i="7" s="1"/>
  <c r="W161" i="5"/>
  <c r="W150" i="5"/>
  <c r="W149" i="5"/>
  <c r="W162" i="5"/>
  <c r="W148" i="5"/>
  <c r="W159" i="5"/>
  <c r="W156" i="5"/>
  <c r="W147" i="5"/>
  <c r="W152" i="5"/>
  <c r="W155" i="5"/>
  <c r="W146" i="5"/>
  <c r="W143" i="5"/>
  <c r="W166" i="5"/>
  <c r="W154" i="5"/>
  <c r="W145" i="5"/>
  <c r="W153" i="5"/>
  <c r="W163" i="5"/>
  <c r="W164" i="5"/>
  <c r="W165" i="5"/>
  <c r="W160" i="5"/>
  <c r="W144" i="5"/>
  <c r="W158" i="5"/>
  <c r="W151" i="5"/>
  <c r="W77" i="3"/>
  <c r="W64" i="3"/>
  <c r="W34" i="3"/>
  <c r="W47" i="3"/>
  <c r="W140" i="3" s="1"/>
  <c r="W141" i="5"/>
  <c r="W60" i="5"/>
  <c r="W231" i="3"/>
  <c r="W18" i="3"/>
  <c r="W200" i="3" s="1"/>
  <c r="W5" i="3"/>
  <c r="W187" i="3" s="1"/>
  <c r="W220" i="3"/>
  <c r="W222" i="4"/>
  <c r="W195" i="4"/>
  <c r="W141" i="4"/>
  <c r="W237" i="4"/>
  <c r="W210" i="4"/>
  <c r="W156" i="4"/>
  <c r="W219" i="3"/>
  <c r="B131" i="6"/>
  <c r="E137" i="5"/>
  <c r="P53" i="7"/>
  <c r="P127" i="4"/>
  <c r="B108" i="5"/>
  <c r="Q271" i="4"/>
  <c r="M18" i="6"/>
  <c r="M118" i="6"/>
  <c r="M111" i="6"/>
  <c r="H117" i="5"/>
  <c r="H18" i="5"/>
  <c r="H61" i="5" s="1"/>
  <c r="Q47" i="6"/>
  <c r="F47" i="6"/>
  <c r="E118" i="7"/>
  <c r="B102" i="6"/>
  <c r="H251" i="4"/>
  <c r="T75" i="7"/>
  <c r="T59" i="7" s="1"/>
  <c r="R111" i="6"/>
  <c r="R33" i="6"/>
  <c r="R17" i="6" s="1"/>
  <c r="R136" i="6" s="1"/>
  <c r="R125" i="6"/>
  <c r="C131" i="6"/>
  <c r="I112" i="4"/>
  <c r="D184" i="4"/>
  <c r="K17" i="5"/>
  <c r="K142" i="5" s="1"/>
  <c r="E199" i="7"/>
  <c r="S59" i="7"/>
  <c r="K75" i="7"/>
  <c r="K59" i="7" s="1"/>
  <c r="Q33" i="7"/>
  <c r="Q112" i="4"/>
  <c r="E170" i="4"/>
  <c r="S131" i="6"/>
  <c r="E18" i="6"/>
  <c r="E118" i="6"/>
  <c r="M33" i="6"/>
  <c r="M125" i="6"/>
  <c r="D137" i="5"/>
  <c r="U260" i="4"/>
  <c r="U258" i="4"/>
  <c r="Q13" i="7"/>
  <c r="Q118" i="6"/>
  <c r="K6" i="7"/>
  <c r="K111" i="6"/>
  <c r="T17" i="5"/>
  <c r="T151" i="5" s="1"/>
  <c r="N61" i="5"/>
  <c r="J131" i="6"/>
  <c r="Q33" i="6"/>
  <c r="Q125" i="6"/>
  <c r="R118" i="6"/>
  <c r="V26" i="7"/>
  <c r="V131" i="6"/>
  <c r="H13" i="7"/>
  <c r="H124" i="5"/>
  <c r="H118" i="6"/>
  <c r="M31" i="4"/>
  <c r="M258" i="4" s="1"/>
  <c r="K125" i="6"/>
  <c r="K33" i="6"/>
  <c r="M131" i="6"/>
  <c r="Q111" i="6"/>
  <c r="E124" i="5"/>
  <c r="F111" i="6"/>
  <c r="J111" i="6"/>
  <c r="H47" i="6"/>
  <c r="U42" i="5"/>
  <c r="U76" i="5" s="1"/>
  <c r="U131" i="5"/>
  <c r="G124" i="5"/>
  <c r="B124" i="5"/>
  <c r="M124" i="5"/>
  <c r="T124" i="5"/>
  <c r="C124" i="5"/>
  <c r="C117" i="5"/>
  <c r="S137" i="5"/>
  <c r="B137" i="5"/>
  <c r="T131" i="5"/>
  <c r="Q124" i="5"/>
  <c r="T137" i="5"/>
  <c r="P42" i="5"/>
  <c r="P131" i="5"/>
  <c r="U131" i="6"/>
  <c r="O18" i="6"/>
  <c r="O55" i="6" s="1"/>
  <c r="O118" i="6"/>
  <c r="N131" i="6"/>
  <c r="R131" i="6"/>
  <c r="D111" i="6"/>
  <c r="J131" i="5"/>
  <c r="O42" i="5"/>
  <c r="O76" i="5" s="1"/>
  <c r="O131" i="5"/>
  <c r="D18" i="5"/>
  <c r="D117" i="5"/>
  <c r="P131" i="6"/>
  <c r="I118" i="6"/>
  <c r="V137" i="5"/>
  <c r="P18" i="5"/>
  <c r="P61" i="5" s="1"/>
  <c r="P117" i="5"/>
  <c r="S117" i="5"/>
  <c r="B117" i="5"/>
  <c r="O18" i="5"/>
  <c r="O61" i="5" s="1"/>
  <c r="O117" i="5"/>
  <c r="D6" i="7"/>
  <c r="D58" i="4"/>
  <c r="D4" i="7" s="1"/>
  <c r="I131" i="5"/>
  <c r="I42" i="5"/>
  <c r="I17" i="5" s="1"/>
  <c r="J124" i="5"/>
  <c r="S33" i="6"/>
  <c r="S17" i="6" s="1"/>
  <c r="S125" i="6"/>
  <c r="H33" i="6"/>
  <c r="H125" i="6"/>
  <c r="D18" i="6"/>
  <c r="D118" i="6"/>
  <c r="E111" i="6"/>
  <c r="I33" i="6"/>
  <c r="I125" i="6"/>
  <c r="D33" i="6"/>
  <c r="D125" i="6"/>
  <c r="F124" i="5"/>
  <c r="V117" i="5"/>
  <c r="E117" i="5"/>
  <c r="H112" i="4"/>
  <c r="Q131" i="5"/>
  <c r="Q137" i="5"/>
  <c r="C75" i="7"/>
  <c r="C59" i="7" s="1"/>
  <c r="V18" i="6"/>
  <c r="V118" i="6"/>
  <c r="I111" i="6"/>
  <c r="I18" i="6"/>
  <c r="C125" i="6"/>
  <c r="C33" i="6"/>
  <c r="K137" i="5"/>
  <c r="G42" i="5"/>
  <c r="G76" i="5" s="1"/>
  <c r="G131" i="5"/>
  <c r="G47" i="6"/>
  <c r="H111" i="6"/>
  <c r="U111" i="6"/>
  <c r="U18" i="5"/>
  <c r="U117" i="5"/>
  <c r="B111" i="6"/>
  <c r="M42" i="5"/>
  <c r="M76" i="5" s="1"/>
  <c r="M131" i="5"/>
  <c r="N256" i="4"/>
  <c r="N30" i="4"/>
  <c r="D124" i="5"/>
  <c r="I117" i="5"/>
  <c r="K124" i="5"/>
  <c r="J33" i="6"/>
  <c r="J125" i="6"/>
  <c r="Q131" i="6"/>
  <c r="U18" i="6"/>
  <c r="U118" i="6"/>
  <c r="S131" i="5"/>
  <c r="F18" i="6"/>
  <c r="F118" i="6"/>
  <c r="V124" i="5"/>
  <c r="T33" i="6"/>
  <c r="T131" i="6"/>
  <c r="E131" i="6"/>
  <c r="I131" i="6"/>
  <c r="F42" i="5"/>
  <c r="F131" i="5"/>
  <c r="K131" i="6"/>
  <c r="G131" i="6"/>
  <c r="P124" i="5"/>
  <c r="J117" i="5"/>
  <c r="F18" i="5"/>
  <c r="F117" i="5"/>
  <c r="V42" i="5"/>
  <c r="V76" i="5" s="1"/>
  <c r="U124" i="5"/>
  <c r="F46" i="4"/>
  <c r="J137" i="5"/>
  <c r="N131" i="5"/>
  <c r="N42" i="5"/>
  <c r="N17" i="5" s="1"/>
  <c r="V111" i="6"/>
  <c r="C137" i="5"/>
  <c r="E131" i="5"/>
  <c r="E42" i="5"/>
  <c r="E76" i="5" s="1"/>
  <c r="U33" i="6"/>
  <c r="U70" i="6" s="1"/>
  <c r="U125" i="6"/>
  <c r="B131" i="5"/>
  <c r="O111" i="6"/>
  <c r="S111" i="6"/>
  <c r="G18" i="5"/>
  <c r="G61" i="5" s="1"/>
  <c r="G117" i="5"/>
  <c r="K117" i="5"/>
  <c r="T47" i="7"/>
  <c r="T127" i="4"/>
  <c r="T46" i="7" s="1"/>
  <c r="R112" i="4"/>
  <c r="M137" i="5"/>
  <c r="G33" i="6"/>
  <c r="S124" i="5"/>
  <c r="R17" i="5"/>
  <c r="R142" i="5" s="1"/>
  <c r="T58" i="4"/>
  <c r="T4" i="7" s="1"/>
  <c r="H137" i="5"/>
  <c r="B33" i="6"/>
  <c r="B17" i="6" s="1"/>
  <c r="B125" i="6"/>
  <c r="H131" i="6"/>
  <c r="N18" i="6"/>
  <c r="N118" i="6"/>
  <c r="J118" i="6"/>
  <c r="P125" i="6"/>
  <c r="P33" i="6"/>
  <c r="P70" i="6" s="1"/>
  <c r="N124" i="5"/>
  <c r="N33" i="6"/>
  <c r="C42" i="5"/>
  <c r="M18" i="5"/>
  <c r="M117" i="5"/>
  <c r="D42" i="5"/>
  <c r="D131" i="5"/>
  <c r="O124" i="5"/>
  <c r="N117" i="5"/>
  <c r="T117" i="5"/>
  <c r="F26" i="4"/>
  <c r="F219" i="4"/>
  <c r="F106" i="6"/>
  <c r="F112" i="5"/>
  <c r="K190" i="4"/>
  <c r="K77" i="6"/>
  <c r="K219" i="7" s="1"/>
  <c r="K83" i="5"/>
  <c r="K138" i="7" s="1"/>
  <c r="C214" i="4"/>
  <c r="C101" i="6"/>
  <c r="C107" i="5"/>
  <c r="C200" i="4"/>
  <c r="C87" i="6"/>
  <c r="C93" i="5"/>
  <c r="D150" i="4"/>
  <c r="D204" i="4"/>
  <c r="D91" i="6"/>
  <c r="D97" i="5"/>
  <c r="B84" i="6"/>
  <c r="B90" i="5"/>
  <c r="M97" i="5"/>
  <c r="U211" i="4"/>
  <c r="U98" i="6"/>
  <c r="U104" i="5"/>
  <c r="C190" i="4"/>
  <c r="C77" i="6"/>
  <c r="C219" i="7" s="1"/>
  <c r="C83" i="5"/>
  <c r="C138" i="7" s="1"/>
  <c r="N211" i="4"/>
  <c r="N98" i="6"/>
  <c r="N104" i="5"/>
  <c r="O13" i="4"/>
  <c r="O4" i="4" s="1"/>
  <c r="O232" i="4" s="1"/>
  <c r="O205" i="4"/>
  <c r="O92" i="6"/>
  <c r="O98" i="5"/>
  <c r="G209" i="4"/>
  <c r="G96" i="6"/>
  <c r="G102" i="5"/>
  <c r="N150" i="4"/>
  <c r="N204" i="4"/>
  <c r="N91" i="6"/>
  <c r="N97" i="5"/>
  <c r="H215" i="4"/>
  <c r="H102" i="6"/>
  <c r="H108" i="5"/>
  <c r="D200" i="4"/>
  <c r="D87" i="6"/>
  <c r="D93" i="5"/>
  <c r="G213" i="4"/>
  <c r="G100" i="6"/>
  <c r="G106" i="5"/>
  <c r="P26" i="4"/>
  <c r="P219" i="4"/>
  <c r="P106" i="6"/>
  <c r="P112" i="5"/>
  <c r="O168" i="4"/>
  <c r="O263" i="4"/>
  <c r="O261" i="4"/>
  <c r="O259" i="4"/>
  <c r="O257" i="4"/>
  <c r="O262" i="4"/>
  <c r="O260" i="4"/>
  <c r="O255" i="4"/>
  <c r="O253" i="4"/>
  <c r="O249" i="4"/>
  <c r="O256" i="4"/>
  <c r="O254" i="4"/>
  <c r="O252" i="4"/>
  <c r="O250" i="4"/>
  <c r="M57" i="4"/>
  <c r="M3" i="7" s="1"/>
  <c r="M19" i="7"/>
  <c r="D163" i="4"/>
  <c r="D217" i="4"/>
  <c r="D104" i="6"/>
  <c r="D110" i="5"/>
  <c r="J150" i="4"/>
  <c r="J204" i="4"/>
  <c r="J91" i="6"/>
  <c r="J97" i="5"/>
  <c r="T31" i="7"/>
  <c r="P20" i="4"/>
  <c r="P157" i="4" s="1"/>
  <c r="P215" i="4"/>
  <c r="P102" i="6"/>
  <c r="P108" i="5"/>
  <c r="S143" i="4"/>
  <c r="O57" i="4"/>
  <c r="O3" i="7" s="1"/>
  <c r="O4" i="7"/>
  <c r="J163" i="4"/>
  <c r="J217" i="4"/>
  <c r="J104" i="6"/>
  <c r="J110" i="5"/>
  <c r="B177" i="4"/>
  <c r="B64" i="6"/>
  <c r="B206" i="7" s="1"/>
  <c r="B70" i="5"/>
  <c r="B125" i="7" s="1"/>
  <c r="I90" i="5"/>
  <c r="R150" i="4"/>
  <c r="S46" i="4"/>
  <c r="S156" i="4" s="1"/>
  <c r="S184" i="4"/>
  <c r="S71" i="6"/>
  <c r="S213" i="7" s="1"/>
  <c r="S77" i="5"/>
  <c r="S132" i="7" s="1"/>
  <c r="T196" i="4"/>
  <c r="T83" i="6"/>
  <c r="T89" i="5"/>
  <c r="I163" i="4"/>
  <c r="I217" i="4"/>
  <c r="I104" i="6"/>
  <c r="I110" i="5"/>
  <c r="S31" i="7"/>
  <c r="P209" i="4"/>
  <c r="P96" i="6"/>
  <c r="P102" i="5"/>
  <c r="K208" i="4"/>
  <c r="K95" i="6"/>
  <c r="K101" i="5"/>
  <c r="T26" i="4"/>
  <c r="T218" i="4"/>
  <c r="T105" i="6"/>
  <c r="T111" i="5"/>
  <c r="T214" i="4"/>
  <c r="T101" i="6"/>
  <c r="T107" i="5"/>
  <c r="G203" i="4"/>
  <c r="G90" i="6"/>
  <c r="G96" i="5"/>
  <c r="C212" i="4"/>
  <c r="C99" i="6"/>
  <c r="C105" i="5"/>
  <c r="G201" i="4"/>
  <c r="G88" i="6"/>
  <c r="G94" i="5"/>
  <c r="H4" i="7"/>
  <c r="H57" i="4"/>
  <c r="H3" i="7" s="1"/>
  <c r="E30" i="4"/>
  <c r="E70" i="6"/>
  <c r="E273" i="4"/>
  <c r="E269" i="4"/>
  <c r="E267" i="4"/>
  <c r="E272" i="4"/>
  <c r="E270" i="4"/>
  <c r="E268" i="4"/>
  <c r="E266" i="4"/>
  <c r="E264" i="4"/>
  <c r="C258" i="4"/>
  <c r="F57" i="4"/>
  <c r="F3" i="7" s="1"/>
  <c r="F4" i="7"/>
  <c r="P55" i="6"/>
  <c r="P262" i="4"/>
  <c r="P260" i="4"/>
  <c r="P263" i="4"/>
  <c r="P261" i="4"/>
  <c r="P259" i="4"/>
  <c r="P257" i="4"/>
  <c r="P255" i="4"/>
  <c r="P253" i="4"/>
  <c r="P249" i="4"/>
  <c r="P256" i="4"/>
  <c r="P254" i="4"/>
  <c r="P252" i="4"/>
  <c r="P250" i="4"/>
  <c r="K31" i="7"/>
  <c r="K111" i="4"/>
  <c r="K30" i="7" s="1"/>
  <c r="J183" i="4"/>
  <c r="U150" i="4"/>
  <c r="U204" i="4"/>
  <c r="U91" i="6"/>
  <c r="U97" i="5"/>
  <c r="O163" i="4"/>
  <c r="O217" i="4"/>
  <c r="O104" i="6"/>
  <c r="O110" i="5"/>
  <c r="U143" i="4"/>
  <c r="U197" i="4"/>
  <c r="U84" i="6"/>
  <c r="U90" i="5"/>
  <c r="K143" i="4"/>
  <c r="K197" i="4"/>
  <c r="K84" i="6"/>
  <c r="K90" i="5"/>
  <c r="B20" i="4"/>
  <c r="B213" i="4"/>
  <c r="B100" i="6"/>
  <c r="B106" i="5"/>
  <c r="H20" i="4"/>
  <c r="H19" i="4" s="1"/>
  <c r="H242" i="4" s="1"/>
  <c r="H212" i="4"/>
  <c r="H99" i="6"/>
  <c r="H105" i="5"/>
  <c r="F157" i="4"/>
  <c r="F211" i="4"/>
  <c r="F98" i="6"/>
  <c r="F104" i="5"/>
  <c r="O211" i="4"/>
  <c r="O98" i="6"/>
  <c r="O104" i="5"/>
  <c r="C184" i="4"/>
  <c r="C71" i="6"/>
  <c r="C213" i="7" s="1"/>
  <c r="C77" i="5"/>
  <c r="C132" i="7" s="1"/>
  <c r="C196" i="4"/>
  <c r="C83" i="6"/>
  <c r="C89" i="5"/>
  <c r="B183" i="4"/>
  <c r="B272" i="4"/>
  <c r="B270" i="4"/>
  <c r="B268" i="4"/>
  <c r="B266" i="4"/>
  <c r="B264" i="4"/>
  <c r="B273" i="4"/>
  <c r="B269" i="4"/>
  <c r="B267" i="4"/>
  <c r="K46" i="4"/>
  <c r="K271" i="4" s="1"/>
  <c r="T19" i="7"/>
  <c r="J111" i="4"/>
  <c r="J30" i="7" s="1"/>
  <c r="J31" i="7"/>
  <c r="H209" i="4"/>
  <c r="H96" i="6"/>
  <c r="H102" i="5"/>
  <c r="G207" i="4"/>
  <c r="G94" i="6"/>
  <c r="G100" i="5"/>
  <c r="T198" i="4"/>
  <c r="T85" i="6"/>
  <c r="T91" i="5"/>
  <c r="H213" i="4"/>
  <c r="H100" i="6"/>
  <c r="H106" i="5"/>
  <c r="K198" i="4"/>
  <c r="K85" i="6"/>
  <c r="K91" i="5"/>
  <c r="P203" i="4"/>
  <c r="P90" i="6"/>
  <c r="P96" i="5"/>
  <c r="D19" i="7"/>
  <c r="V163" i="4"/>
  <c r="V217" i="4"/>
  <c r="V104" i="6"/>
  <c r="V110" i="5"/>
  <c r="P251" i="4"/>
  <c r="U30" i="4"/>
  <c r="U183" i="4"/>
  <c r="U273" i="4"/>
  <c r="U269" i="4"/>
  <c r="U267" i="4"/>
  <c r="U268" i="4"/>
  <c r="U264" i="4"/>
  <c r="U270" i="4"/>
  <c r="U266" i="4"/>
  <c r="U272" i="4"/>
  <c r="O31" i="7"/>
  <c r="G26" i="4"/>
  <c r="G218" i="4"/>
  <c r="G105" i="6"/>
  <c r="G111" i="5"/>
  <c r="E13" i="4"/>
  <c r="E4" i="4" s="1"/>
  <c r="E207" i="4"/>
  <c r="E94" i="6"/>
  <c r="E100" i="5"/>
  <c r="D6" i="4"/>
  <c r="D4" i="4" s="1"/>
  <c r="D225" i="4" s="1"/>
  <c r="D198" i="4"/>
  <c r="D85" i="6"/>
  <c r="D91" i="5"/>
  <c r="K150" i="4"/>
  <c r="K204" i="4"/>
  <c r="K91" i="6"/>
  <c r="K97" i="5"/>
  <c r="T190" i="4"/>
  <c r="T77" i="6"/>
  <c r="T219" i="7" s="1"/>
  <c r="T271" i="4"/>
  <c r="T83" i="5"/>
  <c r="T138" i="7" s="1"/>
  <c r="R197" i="4"/>
  <c r="R84" i="6"/>
  <c r="R90" i="5"/>
  <c r="S170" i="4"/>
  <c r="S57" i="6"/>
  <c r="S199" i="7" s="1"/>
  <c r="S63" i="5"/>
  <c r="S118" i="7" s="1"/>
  <c r="C198" i="4"/>
  <c r="C85" i="6"/>
  <c r="C91" i="5"/>
  <c r="D196" i="4"/>
  <c r="D83" i="6"/>
  <c r="D89" i="5"/>
  <c r="E4" i="7"/>
  <c r="T208" i="4"/>
  <c r="T95" i="6"/>
  <c r="T101" i="5"/>
  <c r="S150" i="4"/>
  <c r="S204" i="4"/>
  <c r="S91" i="6"/>
  <c r="S97" i="5"/>
  <c r="G199" i="4"/>
  <c r="G86" i="6"/>
  <c r="G92" i="5"/>
  <c r="Q143" i="4"/>
  <c r="Q197" i="4"/>
  <c r="Q84" i="6"/>
  <c r="Q90" i="5"/>
  <c r="K163" i="4"/>
  <c r="K217" i="4"/>
  <c r="K104" i="6"/>
  <c r="K110" i="5"/>
  <c r="H6" i="4"/>
  <c r="H203" i="4"/>
  <c r="H90" i="6"/>
  <c r="H96" i="5"/>
  <c r="G31" i="7"/>
  <c r="G111" i="4"/>
  <c r="G30" i="7" s="1"/>
  <c r="V183" i="4"/>
  <c r="V70" i="6"/>
  <c r="V273" i="4"/>
  <c r="V269" i="4"/>
  <c r="V267" i="4"/>
  <c r="V272" i="4"/>
  <c r="V270" i="4"/>
  <c r="V268" i="4"/>
  <c r="V266" i="4"/>
  <c r="V264" i="4"/>
  <c r="N163" i="4"/>
  <c r="N217" i="4"/>
  <c r="N104" i="6"/>
  <c r="N110" i="5"/>
  <c r="P183" i="4"/>
  <c r="P272" i="4"/>
  <c r="P270" i="4"/>
  <c r="P268" i="4"/>
  <c r="P266" i="4"/>
  <c r="P264" i="4"/>
  <c r="P273" i="4"/>
  <c r="P269" i="4"/>
  <c r="P267" i="4"/>
  <c r="P76" i="5"/>
  <c r="N183" i="4"/>
  <c r="G30" i="4"/>
  <c r="G55" i="6"/>
  <c r="G262" i="4"/>
  <c r="G260" i="4"/>
  <c r="G263" i="4"/>
  <c r="G261" i="4"/>
  <c r="G259" i="4"/>
  <c r="G257" i="4"/>
  <c r="G255" i="4"/>
  <c r="G253" i="4"/>
  <c r="G249" i="4"/>
  <c r="G250" i="4"/>
  <c r="G254" i="4"/>
  <c r="G252" i="4"/>
  <c r="K20" i="4"/>
  <c r="K157" i="4" s="1"/>
  <c r="K212" i="4"/>
  <c r="K99" i="6"/>
  <c r="K105" i="5"/>
  <c r="V211" i="4"/>
  <c r="V98" i="6"/>
  <c r="V104" i="5"/>
  <c r="D31" i="7"/>
  <c r="H206" i="4"/>
  <c r="H93" i="6"/>
  <c r="H99" i="5"/>
  <c r="E163" i="4"/>
  <c r="E217" i="4"/>
  <c r="E104" i="6"/>
  <c r="E110" i="5"/>
  <c r="H196" i="4"/>
  <c r="H83" i="6"/>
  <c r="H89" i="5"/>
  <c r="U163" i="4"/>
  <c r="U217" i="4"/>
  <c r="U104" i="6"/>
  <c r="U110" i="5"/>
  <c r="D46" i="4"/>
  <c r="D190" i="4"/>
  <c r="D77" i="6"/>
  <c r="D219" i="7" s="1"/>
  <c r="D83" i="5"/>
  <c r="D138" i="7" s="1"/>
  <c r="H163" i="4"/>
  <c r="H217" i="4"/>
  <c r="H104" i="6"/>
  <c r="H110" i="5"/>
  <c r="K31" i="4"/>
  <c r="K251" i="4" s="1"/>
  <c r="K170" i="4"/>
  <c r="K57" i="6"/>
  <c r="K199" i="7" s="1"/>
  <c r="K63" i="5"/>
  <c r="K118" i="7" s="1"/>
  <c r="T212" i="4"/>
  <c r="T99" i="6"/>
  <c r="T105" i="5"/>
  <c r="S31" i="4"/>
  <c r="P207" i="4"/>
  <c r="P94" i="6"/>
  <c r="P100" i="5"/>
  <c r="K206" i="4"/>
  <c r="K93" i="6"/>
  <c r="K99" i="5"/>
  <c r="G215" i="4"/>
  <c r="G102" i="6"/>
  <c r="G108" i="5"/>
  <c r="K216" i="4"/>
  <c r="K103" i="6"/>
  <c r="K109" i="5"/>
  <c r="T200" i="4"/>
  <c r="T87" i="6"/>
  <c r="T93" i="5"/>
  <c r="O251" i="4"/>
  <c r="Q168" i="4"/>
  <c r="Q55" i="6"/>
  <c r="Q61" i="5"/>
  <c r="Q262" i="4"/>
  <c r="Q260" i="4"/>
  <c r="Q255" i="4"/>
  <c r="Q253" i="4"/>
  <c r="Q249" i="4"/>
  <c r="Q259" i="4"/>
  <c r="Q261" i="4"/>
  <c r="Q257" i="4"/>
  <c r="Q256" i="4"/>
  <c r="Q254" i="4"/>
  <c r="Q252" i="4"/>
  <c r="Q250" i="4"/>
  <c r="Q263" i="4"/>
  <c r="Q30" i="4"/>
  <c r="U271" i="4"/>
  <c r="B84" i="4"/>
  <c r="C163" i="4"/>
  <c r="C217" i="4"/>
  <c r="C104" i="6"/>
  <c r="C110" i="5"/>
  <c r="B271" i="4"/>
  <c r="G183" i="4"/>
  <c r="G70" i="6"/>
  <c r="G272" i="4"/>
  <c r="G270" i="4"/>
  <c r="G268" i="4"/>
  <c r="G266" i="4"/>
  <c r="G264" i="4"/>
  <c r="G273" i="4"/>
  <c r="G269" i="4"/>
  <c r="G267" i="4"/>
  <c r="F168" i="4"/>
  <c r="Q150" i="4"/>
  <c r="I157" i="4"/>
  <c r="I211" i="4"/>
  <c r="I98" i="6"/>
  <c r="I104" i="5"/>
  <c r="J20" i="4"/>
  <c r="J19" i="4" s="1"/>
  <c r="J244" i="4" s="1"/>
  <c r="J213" i="4"/>
  <c r="J100" i="6"/>
  <c r="J106" i="5"/>
  <c r="K196" i="4"/>
  <c r="K83" i="6"/>
  <c r="K89" i="5"/>
  <c r="C20" i="4"/>
  <c r="C19" i="4" s="1"/>
  <c r="C241" i="4" s="1"/>
  <c r="M163" i="4"/>
  <c r="M217" i="4"/>
  <c r="T31" i="4"/>
  <c r="T251" i="4" s="1"/>
  <c r="T170" i="4"/>
  <c r="T57" i="6"/>
  <c r="T199" i="7" s="1"/>
  <c r="T63" i="5"/>
  <c r="T118" i="7" s="1"/>
  <c r="O143" i="4"/>
  <c r="O197" i="4"/>
  <c r="O84" i="6"/>
  <c r="O90" i="5"/>
  <c r="H205" i="4"/>
  <c r="H92" i="6"/>
  <c r="H98" i="5"/>
  <c r="G13" i="4"/>
  <c r="G205" i="4"/>
  <c r="G92" i="6"/>
  <c r="G98" i="5"/>
  <c r="P205" i="4"/>
  <c r="P92" i="6"/>
  <c r="P98" i="5"/>
  <c r="C262" i="4"/>
  <c r="C61" i="5"/>
  <c r="H207" i="4"/>
  <c r="H94" i="6"/>
  <c r="H100" i="5"/>
  <c r="C13" i="4"/>
  <c r="C206" i="4"/>
  <c r="C93" i="6"/>
  <c r="C99" i="5"/>
  <c r="T216" i="4"/>
  <c r="T103" i="6"/>
  <c r="T109" i="5"/>
  <c r="C216" i="4"/>
  <c r="C103" i="6"/>
  <c r="C109" i="5"/>
  <c r="P6" i="4"/>
  <c r="P199" i="4"/>
  <c r="P86" i="6"/>
  <c r="P92" i="5"/>
  <c r="O258" i="4"/>
  <c r="R183" i="4"/>
  <c r="Q183" i="4"/>
  <c r="Q70" i="6"/>
  <c r="Q272" i="4"/>
  <c r="Q270" i="4"/>
  <c r="Q268" i="4"/>
  <c r="Q266" i="4"/>
  <c r="Q264" i="4"/>
  <c r="Q267" i="4"/>
  <c r="Q273" i="4"/>
  <c r="Q269" i="4"/>
  <c r="S163" i="4"/>
  <c r="S217" i="4"/>
  <c r="S104" i="6"/>
  <c r="S110" i="5"/>
  <c r="S244" i="4"/>
  <c r="B265" i="4"/>
  <c r="V271" i="4"/>
  <c r="V150" i="4"/>
  <c r="V204" i="4"/>
  <c r="V91" i="6"/>
  <c r="V97" i="5"/>
  <c r="M111" i="4"/>
  <c r="M30" i="7" s="1"/>
  <c r="M31" i="7"/>
  <c r="P258" i="4"/>
  <c r="Q251" i="4"/>
  <c r="P271" i="4"/>
  <c r="O183" i="4"/>
  <c r="O70" i="6"/>
  <c r="O273" i="4"/>
  <c r="O269" i="4"/>
  <c r="O267" i="4"/>
  <c r="O272" i="4"/>
  <c r="O270" i="4"/>
  <c r="O268" i="4"/>
  <c r="O266" i="4"/>
  <c r="O264" i="4"/>
  <c r="G6" i="4"/>
  <c r="G143" i="4" s="1"/>
  <c r="G198" i="4"/>
  <c r="G85" i="6"/>
  <c r="G91" i="5"/>
  <c r="Q163" i="4"/>
  <c r="Q217" i="4"/>
  <c r="Q104" i="6"/>
  <c r="Q110" i="5"/>
  <c r="T183" i="4"/>
  <c r="T76" i="5"/>
  <c r="T273" i="4"/>
  <c r="T269" i="4"/>
  <c r="T267" i="4"/>
  <c r="T272" i="4"/>
  <c r="T270" i="4"/>
  <c r="T268" i="4"/>
  <c r="T266" i="4"/>
  <c r="T264" i="4"/>
  <c r="H201" i="4"/>
  <c r="H88" i="6"/>
  <c r="H94" i="5"/>
  <c r="T265" i="4"/>
  <c r="E143" i="4"/>
  <c r="E197" i="4"/>
  <c r="E84" i="6"/>
  <c r="E90" i="5"/>
  <c r="F6" i="4"/>
  <c r="F199" i="4"/>
  <c r="F86" i="6"/>
  <c r="F92" i="5"/>
  <c r="K200" i="4"/>
  <c r="K87" i="6"/>
  <c r="K93" i="5"/>
  <c r="B31" i="4"/>
  <c r="B258" i="4" s="1"/>
  <c r="Q211" i="4"/>
  <c r="S190" i="4"/>
  <c r="S77" i="6"/>
  <c r="S219" i="7" s="1"/>
  <c r="S83" i="5"/>
  <c r="S138" i="7" s="1"/>
  <c r="R163" i="4"/>
  <c r="R217" i="4"/>
  <c r="R104" i="6"/>
  <c r="R110" i="5"/>
  <c r="S196" i="4"/>
  <c r="S83" i="6"/>
  <c r="S89" i="5"/>
  <c r="H46" i="4"/>
  <c r="H271" i="4" s="1"/>
  <c r="H190" i="4"/>
  <c r="H77" i="6"/>
  <c r="H219" i="7" s="1"/>
  <c r="H83" i="5"/>
  <c r="H138" i="7" s="1"/>
  <c r="K202" i="4"/>
  <c r="K89" i="6"/>
  <c r="K95" i="5"/>
  <c r="E157" i="4"/>
  <c r="E211" i="4"/>
  <c r="E98" i="6"/>
  <c r="E104" i="5"/>
  <c r="D216" i="4"/>
  <c r="D103" i="6"/>
  <c r="D109" i="5"/>
  <c r="T202" i="4"/>
  <c r="T89" i="6"/>
  <c r="T95" i="5"/>
  <c r="K214" i="4"/>
  <c r="K101" i="6"/>
  <c r="K107" i="5"/>
  <c r="R157" i="4"/>
  <c r="R211" i="4"/>
  <c r="R98" i="6"/>
  <c r="R104" i="5"/>
  <c r="R57" i="4"/>
  <c r="R4" i="7"/>
  <c r="U19" i="7"/>
  <c r="E271" i="4"/>
  <c r="S242" i="4"/>
  <c r="V265" i="4"/>
  <c r="H168" i="4"/>
  <c r="H262" i="4"/>
  <c r="H260" i="4"/>
  <c r="H255" i="4"/>
  <c r="H253" i="4"/>
  <c r="H249" i="4"/>
  <c r="H259" i="4"/>
  <c r="H261" i="4"/>
  <c r="H254" i="4"/>
  <c r="H252" i="4"/>
  <c r="H250" i="4"/>
  <c r="H263" i="4"/>
  <c r="H257" i="4"/>
  <c r="R168" i="4"/>
  <c r="F183" i="4"/>
  <c r="C6" i="4"/>
  <c r="T20" i="4"/>
  <c r="R4" i="4"/>
  <c r="R143" i="4"/>
  <c r="B143" i="4"/>
  <c r="P13" i="4"/>
  <c r="V19" i="4"/>
  <c r="V157" i="4"/>
  <c r="U4" i="4"/>
  <c r="H13" i="4"/>
  <c r="U19" i="4"/>
  <c r="U244" i="4" s="1"/>
  <c r="U157" i="4"/>
  <c r="N19" i="4"/>
  <c r="N244" i="4" s="1"/>
  <c r="N157" i="4"/>
  <c r="Q4" i="4"/>
  <c r="O19" i="4"/>
  <c r="O157" i="4"/>
  <c r="T6" i="4"/>
  <c r="K4" i="4"/>
  <c r="K223" i="4" s="1"/>
  <c r="C46" i="4"/>
  <c r="C271" i="4" s="1"/>
  <c r="R19" i="4"/>
  <c r="R244" i="4" s="1"/>
  <c r="I19" i="4"/>
  <c r="I244" i="4" s="1"/>
  <c r="F19" i="4"/>
  <c r="F238" i="4" s="1"/>
  <c r="E19" i="4"/>
  <c r="E238" i="4" s="1"/>
  <c r="F31" i="7" l="1"/>
  <c r="F204" i="4"/>
  <c r="H157" i="4"/>
  <c r="Q76" i="5"/>
  <c r="B204" i="4"/>
  <c r="S4" i="4"/>
  <c r="G98" i="6"/>
  <c r="N111" i="4"/>
  <c r="N30" i="7" s="1"/>
  <c r="C57" i="4"/>
  <c r="C3" i="7" s="1"/>
  <c r="R97" i="5"/>
  <c r="S90" i="5"/>
  <c r="B4" i="4"/>
  <c r="B231" i="4" s="1"/>
  <c r="R91" i="6"/>
  <c r="S84" i="6"/>
  <c r="B17" i="5"/>
  <c r="B144" i="5" s="1"/>
  <c r="J4" i="7"/>
  <c r="M91" i="6"/>
  <c r="V90" i="5"/>
  <c r="J57" i="4"/>
  <c r="J3" i="7" s="1"/>
  <c r="M204" i="4"/>
  <c r="V84" i="6"/>
  <c r="V4" i="4"/>
  <c r="V231" i="4" s="1"/>
  <c r="V197" i="4"/>
  <c r="F4" i="4"/>
  <c r="F231" i="4" s="1"/>
  <c r="M110" i="5"/>
  <c r="M4" i="4"/>
  <c r="M231" i="4" s="1"/>
  <c r="N57" i="4"/>
  <c r="C111" i="4"/>
  <c r="C30" i="7" s="1"/>
  <c r="D57" i="4"/>
  <c r="D3" i="7" s="1"/>
  <c r="I84" i="6"/>
  <c r="B110" i="5"/>
  <c r="I197" i="4"/>
  <c r="B104" i="6"/>
  <c r="B217" i="4"/>
  <c r="S17" i="5"/>
  <c r="S156" i="5" s="1"/>
  <c r="O111" i="4"/>
  <c r="O30" i="7" s="1"/>
  <c r="B19" i="4"/>
  <c r="P3" i="7"/>
  <c r="P167" i="4"/>
  <c r="C157" i="4"/>
  <c r="S241" i="4"/>
  <c r="M90" i="5"/>
  <c r="B111" i="4"/>
  <c r="B30" i="7" s="1"/>
  <c r="T91" i="6"/>
  <c r="P168" i="4"/>
  <c r="S240" i="4"/>
  <c r="S243" i="4"/>
  <c r="S271" i="4"/>
  <c r="M84" i="6"/>
  <c r="E111" i="4"/>
  <c r="E30" i="7" s="1"/>
  <c r="S238" i="4"/>
  <c r="T204" i="4"/>
  <c r="S245" i="4"/>
  <c r="S237" i="4"/>
  <c r="D253" i="4"/>
  <c r="S104" i="5"/>
  <c r="B4" i="7"/>
  <c r="Q157" i="4"/>
  <c r="S103" i="5"/>
  <c r="Q97" i="5"/>
  <c r="M143" i="4"/>
  <c r="D30" i="4"/>
  <c r="D255" i="4"/>
  <c r="S98" i="6"/>
  <c r="S239" i="4"/>
  <c r="M197" i="4"/>
  <c r="S97" i="6"/>
  <c r="Q91" i="6"/>
  <c r="M270" i="4"/>
  <c r="S157" i="4"/>
  <c r="P4" i="7"/>
  <c r="D263" i="4"/>
  <c r="S211" i="4"/>
  <c r="U111" i="4"/>
  <c r="U30" i="7" s="1"/>
  <c r="M70" i="6"/>
  <c r="Q19" i="4"/>
  <c r="Q244" i="4" s="1"/>
  <c r="Q104" i="5"/>
  <c r="M266" i="4"/>
  <c r="D55" i="6"/>
  <c r="H55" i="6"/>
  <c r="S160" i="5"/>
  <c r="S152" i="5"/>
  <c r="S141" i="5"/>
  <c r="S143" i="5"/>
  <c r="C253" i="4"/>
  <c r="G19" i="4"/>
  <c r="G240" i="4" s="1"/>
  <c r="C255" i="4"/>
  <c r="C263" i="4"/>
  <c r="M264" i="4"/>
  <c r="M183" i="4"/>
  <c r="D262" i="4"/>
  <c r="D168" i="4"/>
  <c r="J143" i="4"/>
  <c r="T150" i="4"/>
  <c r="G157" i="4"/>
  <c r="N84" i="6"/>
  <c r="C259" i="4"/>
  <c r="C55" i="6"/>
  <c r="M268" i="4"/>
  <c r="M30" i="4"/>
  <c r="M167" i="4" s="1"/>
  <c r="E57" i="4"/>
  <c r="E3" i="7" s="1"/>
  <c r="D250" i="4"/>
  <c r="N4" i="4"/>
  <c r="N224" i="4" s="1"/>
  <c r="E183" i="4"/>
  <c r="J17" i="5"/>
  <c r="J164" i="5" s="1"/>
  <c r="C261" i="4"/>
  <c r="K19" i="4"/>
  <c r="K243" i="4" s="1"/>
  <c r="N197" i="4"/>
  <c r="C250" i="4"/>
  <c r="C168" i="4"/>
  <c r="M272" i="4"/>
  <c r="K19" i="7"/>
  <c r="D252" i="4"/>
  <c r="C252" i="4"/>
  <c r="M267" i="4"/>
  <c r="D111" i="4"/>
  <c r="D30" i="7" s="1"/>
  <c r="D251" i="4"/>
  <c r="D254" i="4"/>
  <c r="H17" i="6"/>
  <c r="H153" i="6" s="1"/>
  <c r="J90" i="5"/>
  <c r="C254" i="4"/>
  <c r="M269" i="4"/>
  <c r="D260" i="4"/>
  <c r="D259" i="4"/>
  <c r="O150" i="4"/>
  <c r="C249" i="4"/>
  <c r="C260" i="4"/>
  <c r="M273" i="4"/>
  <c r="D249" i="4"/>
  <c r="D261" i="4"/>
  <c r="G104" i="5"/>
  <c r="K144" i="5"/>
  <c r="W156" i="3"/>
  <c r="W167" i="3"/>
  <c r="W166" i="3"/>
  <c r="W168" i="3"/>
  <c r="W158" i="3"/>
  <c r="W160" i="3"/>
  <c r="W163" i="3"/>
  <c r="W165" i="3"/>
  <c r="W159" i="3"/>
  <c r="W161" i="3"/>
  <c r="W169" i="3"/>
  <c r="W180" i="3"/>
  <c r="W175" i="3"/>
  <c r="W176" i="3"/>
  <c r="W177" i="3"/>
  <c r="W179" i="3"/>
  <c r="W171" i="3"/>
  <c r="W178" i="3"/>
  <c r="W174" i="3"/>
  <c r="W173" i="3"/>
  <c r="W172" i="3"/>
  <c r="W157" i="3"/>
  <c r="W170" i="3"/>
  <c r="W126" i="3"/>
  <c r="W138" i="3"/>
  <c r="W137" i="3"/>
  <c r="W132" i="3"/>
  <c r="W134" i="3"/>
  <c r="W136" i="3"/>
  <c r="W128" i="3"/>
  <c r="W135" i="3"/>
  <c r="W133" i="3"/>
  <c r="W131" i="3"/>
  <c r="W130" i="3"/>
  <c r="W129" i="3"/>
  <c r="W139" i="3"/>
  <c r="W150" i="3"/>
  <c r="W143" i="3"/>
  <c r="W146" i="3"/>
  <c r="W145" i="3"/>
  <c r="W149" i="3"/>
  <c r="W147" i="3"/>
  <c r="W148" i="3"/>
  <c r="W144" i="3"/>
  <c r="W142" i="3"/>
  <c r="W141" i="3"/>
  <c r="W127" i="3"/>
  <c r="N168" i="4"/>
  <c r="B150" i="4"/>
  <c r="J4" i="4"/>
  <c r="J231" i="4" s="1"/>
  <c r="J84" i="6"/>
  <c r="I30" i="4"/>
  <c r="S265" i="4"/>
  <c r="Q142" i="5"/>
  <c r="I4" i="4"/>
  <c r="I231" i="4" s="1"/>
  <c r="D211" i="4"/>
  <c r="N90" i="5"/>
  <c r="I259" i="4"/>
  <c r="S57" i="4"/>
  <c r="S3" i="7" s="1"/>
  <c r="U4" i="7"/>
  <c r="U168" i="4"/>
  <c r="P19" i="4"/>
  <c r="P242" i="4" s="1"/>
  <c r="G57" i="4"/>
  <c r="G3" i="7" s="1"/>
  <c r="N4" i="7"/>
  <c r="V4" i="7"/>
  <c r="F150" i="4"/>
  <c r="J76" i="5"/>
  <c r="V57" i="4"/>
  <c r="V3" i="7" s="1"/>
  <c r="D61" i="5"/>
  <c r="I251" i="4"/>
  <c r="B97" i="5"/>
  <c r="S210" i="4"/>
  <c r="D19" i="4"/>
  <c r="D243" i="4" s="1"/>
  <c r="M265" i="4"/>
  <c r="I97" i="5"/>
  <c r="I249" i="4"/>
  <c r="I263" i="4"/>
  <c r="I261" i="4"/>
  <c r="G168" i="4"/>
  <c r="I91" i="6"/>
  <c r="I258" i="4"/>
  <c r="I255" i="4"/>
  <c r="I260" i="4"/>
  <c r="S111" i="4"/>
  <c r="S30" i="7" s="1"/>
  <c r="M19" i="4"/>
  <c r="M244" i="4" s="1"/>
  <c r="I204" i="4"/>
  <c r="I250" i="4"/>
  <c r="I262" i="4"/>
  <c r="M104" i="5"/>
  <c r="M157" i="4"/>
  <c r="I19" i="7"/>
  <c r="I252" i="4"/>
  <c r="I61" i="5"/>
  <c r="M98" i="6"/>
  <c r="T111" i="4"/>
  <c r="T30" i="7" s="1"/>
  <c r="Q164" i="5"/>
  <c r="I57" i="4"/>
  <c r="I3" i="7" s="1"/>
  <c r="D104" i="5"/>
  <c r="I254" i="4"/>
  <c r="I55" i="6"/>
  <c r="F97" i="5"/>
  <c r="V17" i="5"/>
  <c r="V150" i="5" s="1"/>
  <c r="I253" i="4"/>
  <c r="D157" i="4"/>
  <c r="I257" i="4"/>
  <c r="B70" i="6"/>
  <c r="Q158" i="5"/>
  <c r="Q4" i="7"/>
  <c r="Q57" i="4"/>
  <c r="Q3" i="7" s="1"/>
  <c r="K229" i="4"/>
  <c r="Q151" i="5"/>
  <c r="R158" i="6"/>
  <c r="R145" i="6"/>
  <c r="K151" i="5"/>
  <c r="K164" i="5"/>
  <c r="K157" i="5"/>
  <c r="W4" i="3"/>
  <c r="W217" i="3"/>
  <c r="W230" i="3"/>
  <c r="W17" i="3"/>
  <c r="S135" i="6"/>
  <c r="S145" i="6"/>
  <c r="S143" i="6"/>
  <c r="S142" i="6"/>
  <c r="S146" i="6"/>
  <c r="S139" i="6"/>
  <c r="S148" i="6"/>
  <c r="S155" i="6"/>
  <c r="S154" i="6"/>
  <c r="S153" i="6"/>
  <c r="S137" i="6"/>
  <c r="S147" i="6"/>
  <c r="S141" i="6"/>
  <c r="S156" i="6"/>
  <c r="S149" i="6"/>
  <c r="S140" i="6"/>
  <c r="S160" i="6"/>
  <c r="S159" i="6"/>
  <c r="S138" i="6"/>
  <c r="S136" i="6"/>
  <c r="S158" i="6"/>
  <c r="S152" i="6"/>
  <c r="E234" i="4"/>
  <c r="E224" i="4"/>
  <c r="I163" i="5"/>
  <c r="I165" i="5"/>
  <c r="I153" i="5"/>
  <c r="I155" i="5"/>
  <c r="I141" i="5"/>
  <c r="I143" i="5"/>
  <c r="I161" i="5"/>
  <c r="I146" i="5"/>
  <c r="I160" i="5"/>
  <c r="I148" i="5"/>
  <c r="I154" i="5"/>
  <c r="I150" i="5"/>
  <c r="I164" i="5"/>
  <c r="I145" i="5"/>
  <c r="I159" i="5"/>
  <c r="I152" i="5"/>
  <c r="I151" i="5"/>
  <c r="I147" i="5"/>
  <c r="I166" i="5"/>
  <c r="I156" i="5"/>
  <c r="I162" i="5"/>
  <c r="I142" i="5"/>
  <c r="I144" i="5"/>
  <c r="I158" i="5"/>
  <c r="B135" i="6"/>
  <c r="B154" i="6"/>
  <c r="B147" i="6"/>
  <c r="B156" i="6"/>
  <c r="B155" i="6"/>
  <c r="B141" i="6"/>
  <c r="B149" i="6"/>
  <c r="B140" i="6"/>
  <c r="B153" i="6"/>
  <c r="B137" i="6"/>
  <c r="B139" i="6"/>
  <c r="B142" i="6"/>
  <c r="B146" i="6"/>
  <c r="B160" i="6"/>
  <c r="B148" i="6"/>
  <c r="B145" i="6"/>
  <c r="B159" i="6"/>
  <c r="B158" i="6"/>
  <c r="B138" i="6"/>
  <c r="B152" i="6"/>
  <c r="B136" i="6"/>
  <c r="N141" i="5"/>
  <c r="N152" i="5"/>
  <c r="N154" i="5"/>
  <c r="N156" i="5"/>
  <c r="N160" i="5"/>
  <c r="N150" i="5"/>
  <c r="N162" i="5"/>
  <c r="N163" i="5"/>
  <c r="N166" i="5"/>
  <c r="N145" i="5"/>
  <c r="N165" i="5"/>
  <c r="N159" i="5"/>
  <c r="N143" i="5"/>
  <c r="N146" i="5"/>
  <c r="N147" i="5"/>
  <c r="N164" i="5"/>
  <c r="N148" i="5"/>
  <c r="N149" i="5"/>
  <c r="N155" i="5"/>
  <c r="N153" i="5"/>
  <c r="N161" i="5"/>
  <c r="N60" i="5"/>
  <c r="N158" i="5"/>
  <c r="N144" i="5"/>
  <c r="N142" i="5"/>
  <c r="N151" i="5"/>
  <c r="R31" i="7"/>
  <c r="R111" i="4"/>
  <c r="R30" i="7" s="1"/>
  <c r="T17" i="6"/>
  <c r="T151" i="6" s="1"/>
  <c r="H146" i="6"/>
  <c r="T70" i="6"/>
  <c r="G17" i="5"/>
  <c r="G60" i="5" s="1"/>
  <c r="F266" i="4"/>
  <c r="F70" i="6"/>
  <c r="F264" i="4"/>
  <c r="F273" i="4"/>
  <c r="F30" i="4"/>
  <c r="F271" i="4"/>
  <c r="F269" i="4"/>
  <c r="F268" i="4"/>
  <c r="F265" i="4"/>
  <c r="F267" i="4"/>
  <c r="F272" i="4"/>
  <c r="F270" i="4"/>
  <c r="I17" i="6"/>
  <c r="I136" i="6" s="1"/>
  <c r="T157" i="5"/>
  <c r="J159" i="5"/>
  <c r="J152" i="5"/>
  <c r="J153" i="5"/>
  <c r="K17" i="6"/>
  <c r="K151" i="6" s="1"/>
  <c r="N17" i="6"/>
  <c r="N136" i="6" s="1"/>
  <c r="N55" i="6"/>
  <c r="T57" i="4"/>
  <c r="T3" i="7" s="1"/>
  <c r="F76" i="5"/>
  <c r="I70" i="6"/>
  <c r="E17" i="6"/>
  <c r="E136" i="6" s="1"/>
  <c r="E55" i="6"/>
  <c r="R152" i="6"/>
  <c r="U17" i="5"/>
  <c r="U157" i="5" s="1"/>
  <c r="U61" i="5"/>
  <c r="T141" i="5"/>
  <c r="T165" i="5"/>
  <c r="T163" i="5"/>
  <c r="T153" i="5"/>
  <c r="T154" i="5"/>
  <c r="T156" i="5"/>
  <c r="T144" i="5"/>
  <c r="T143" i="5"/>
  <c r="T161" i="5"/>
  <c r="T150" i="5"/>
  <c r="T162" i="5"/>
  <c r="T145" i="5"/>
  <c r="T155" i="5"/>
  <c r="T166" i="5"/>
  <c r="T146" i="5"/>
  <c r="T152" i="5"/>
  <c r="T147" i="5"/>
  <c r="T148" i="5"/>
  <c r="T160" i="5"/>
  <c r="T158" i="5"/>
  <c r="T149" i="5"/>
  <c r="T159" i="5"/>
  <c r="R153" i="5"/>
  <c r="R166" i="5"/>
  <c r="R155" i="5"/>
  <c r="R141" i="5"/>
  <c r="R163" i="5"/>
  <c r="R147" i="5"/>
  <c r="R159" i="5"/>
  <c r="R144" i="5"/>
  <c r="R156" i="5"/>
  <c r="R162" i="5"/>
  <c r="R161" i="5"/>
  <c r="R149" i="5"/>
  <c r="R154" i="5"/>
  <c r="R146" i="5"/>
  <c r="R143" i="5"/>
  <c r="R151" i="5"/>
  <c r="R160" i="5"/>
  <c r="R148" i="5"/>
  <c r="R158" i="5"/>
  <c r="R150" i="5"/>
  <c r="R164" i="5"/>
  <c r="R165" i="5"/>
  <c r="R60" i="5"/>
  <c r="R145" i="5"/>
  <c r="R152" i="5"/>
  <c r="U17" i="6"/>
  <c r="U136" i="6" s="1"/>
  <c r="U55" i="6"/>
  <c r="T164" i="5"/>
  <c r="Q163" i="5"/>
  <c r="Q149" i="5"/>
  <c r="Q155" i="5"/>
  <c r="Q141" i="5"/>
  <c r="Q145" i="5"/>
  <c r="Q144" i="5"/>
  <c r="Q154" i="5"/>
  <c r="Q148" i="5"/>
  <c r="Q143" i="5"/>
  <c r="Q160" i="5"/>
  <c r="Q161" i="5"/>
  <c r="Q152" i="5"/>
  <c r="Q153" i="5"/>
  <c r="Q166" i="5"/>
  <c r="Q162" i="5"/>
  <c r="Q156" i="5"/>
  <c r="Q165" i="5"/>
  <c r="Q159" i="5"/>
  <c r="Q150" i="5"/>
  <c r="Q146" i="5"/>
  <c r="Q147" i="5"/>
  <c r="Q17" i="6"/>
  <c r="Q54" i="6" s="1"/>
  <c r="I238" i="4"/>
  <c r="N157" i="5"/>
  <c r="N76" i="5"/>
  <c r="M256" i="4"/>
  <c r="M260" i="4"/>
  <c r="M168" i="4"/>
  <c r="M254" i="4"/>
  <c r="M55" i="6"/>
  <c r="M252" i="4"/>
  <c r="M263" i="4"/>
  <c r="M250" i="4"/>
  <c r="M261" i="4"/>
  <c r="M262" i="4"/>
  <c r="M251" i="4"/>
  <c r="M249" i="4"/>
  <c r="M259" i="4"/>
  <c r="M255" i="4"/>
  <c r="M257" i="4"/>
  <c r="M253" i="4"/>
  <c r="T142" i="5"/>
  <c r="R151" i="6"/>
  <c r="R70" i="6"/>
  <c r="P46" i="7"/>
  <c r="P111" i="4"/>
  <c r="P30" i="7" s="1"/>
  <c r="M17" i="5"/>
  <c r="M142" i="5" s="1"/>
  <c r="M61" i="5"/>
  <c r="H31" i="7"/>
  <c r="H111" i="4"/>
  <c r="H30" i="7" s="1"/>
  <c r="S151" i="6"/>
  <c r="O17" i="6"/>
  <c r="O136" i="6" s="1"/>
  <c r="C17" i="6"/>
  <c r="C151" i="6" s="1"/>
  <c r="Q31" i="7"/>
  <c r="Q111" i="4"/>
  <c r="Q30" i="7" s="1"/>
  <c r="B160" i="5"/>
  <c r="B162" i="5"/>
  <c r="B152" i="5"/>
  <c r="B161" i="5"/>
  <c r="B154" i="5"/>
  <c r="B148" i="5"/>
  <c r="M17" i="6"/>
  <c r="M151" i="6" s="1"/>
  <c r="J70" i="6"/>
  <c r="G4" i="4"/>
  <c r="G236" i="4" s="1"/>
  <c r="R238" i="4"/>
  <c r="K227" i="4"/>
  <c r="C17" i="5"/>
  <c r="C157" i="5" s="1"/>
  <c r="B151" i="6"/>
  <c r="G17" i="6"/>
  <c r="G54" i="6" s="1"/>
  <c r="F17" i="5"/>
  <c r="F142" i="5" s="1"/>
  <c r="F61" i="5"/>
  <c r="F17" i="6"/>
  <c r="F136" i="6" s="1"/>
  <c r="F55" i="6"/>
  <c r="P17" i="5"/>
  <c r="P142" i="5" s="1"/>
  <c r="P17" i="6"/>
  <c r="P151" i="6" s="1"/>
  <c r="R157" i="5"/>
  <c r="J17" i="6"/>
  <c r="H17" i="5"/>
  <c r="J240" i="4"/>
  <c r="N70" i="6"/>
  <c r="V17" i="6"/>
  <c r="V136" i="6" s="1"/>
  <c r="V55" i="6"/>
  <c r="D17" i="6"/>
  <c r="D151" i="6" s="1"/>
  <c r="I157" i="5"/>
  <c r="I76" i="5"/>
  <c r="O17" i="5"/>
  <c r="O142" i="5" s="1"/>
  <c r="D17" i="5"/>
  <c r="D142" i="5" s="1"/>
  <c r="R135" i="6"/>
  <c r="R160" i="6"/>
  <c r="R156" i="6"/>
  <c r="R146" i="6"/>
  <c r="R139" i="6"/>
  <c r="R153" i="6"/>
  <c r="R148" i="6"/>
  <c r="R141" i="6"/>
  <c r="R155" i="6"/>
  <c r="R149" i="6"/>
  <c r="R143" i="6"/>
  <c r="R140" i="6"/>
  <c r="R159" i="6"/>
  <c r="R142" i="6"/>
  <c r="R154" i="6"/>
  <c r="R137" i="6"/>
  <c r="R147" i="6"/>
  <c r="R54" i="6"/>
  <c r="K141" i="5"/>
  <c r="K165" i="5"/>
  <c r="K145" i="5"/>
  <c r="K152" i="5"/>
  <c r="K161" i="5"/>
  <c r="K158" i="5"/>
  <c r="K146" i="5"/>
  <c r="K166" i="5"/>
  <c r="K150" i="5"/>
  <c r="K162" i="5"/>
  <c r="K147" i="5"/>
  <c r="K155" i="5"/>
  <c r="K153" i="5"/>
  <c r="K154" i="5"/>
  <c r="K148" i="5"/>
  <c r="K160" i="5"/>
  <c r="K143" i="5"/>
  <c r="K149" i="5"/>
  <c r="K159" i="5"/>
  <c r="K156" i="5"/>
  <c r="K163" i="5"/>
  <c r="I31" i="7"/>
  <c r="I111" i="4"/>
  <c r="I30" i="7" s="1"/>
  <c r="R138" i="6"/>
  <c r="E17" i="5"/>
  <c r="E157" i="5" s="1"/>
  <c r="D143" i="4"/>
  <c r="D197" i="4"/>
  <c r="D84" i="6"/>
  <c r="D90" i="5"/>
  <c r="D224" i="4"/>
  <c r="C265" i="4"/>
  <c r="N233" i="4"/>
  <c r="N232" i="4"/>
  <c r="B156" i="4"/>
  <c r="B210" i="4"/>
  <c r="B97" i="6"/>
  <c r="B103" i="5"/>
  <c r="B237" i="4"/>
  <c r="B245" i="4"/>
  <c r="B239" i="4"/>
  <c r="B243" i="4"/>
  <c r="B241" i="4"/>
  <c r="B246" i="4"/>
  <c r="B242" i="4"/>
  <c r="R141" i="4"/>
  <c r="R195" i="4"/>
  <c r="R82" i="6"/>
  <c r="R88" i="5"/>
  <c r="R222" i="4"/>
  <c r="R228" i="4"/>
  <c r="R233" i="4"/>
  <c r="R227" i="4"/>
  <c r="R230" i="4"/>
  <c r="R236" i="4"/>
  <c r="R225" i="4"/>
  <c r="R223" i="4"/>
  <c r="R229" i="4"/>
  <c r="R232" i="4"/>
  <c r="R226" i="4"/>
  <c r="R235" i="4"/>
  <c r="R234" i="4"/>
  <c r="C197" i="4"/>
  <c r="C84" i="6"/>
  <c r="C90" i="5"/>
  <c r="F143" i="4"/>
  <c r="F197" i="4"/>
  <c r="F84" i="6"/>
  <c r="F90" i="5"/>
  <c r="F224" i="4"/>
  <c r="G242" i="4"/>
  <c r="S168" i="4"/>
  <c r="S55" i="6"/>
  <c r="S262" i="4"/>
  <c r="S260" i="4"/>
  <c r="S256" i="4"/>
  <c r="S263" i="4"/>
  <c r="S261" i="4"/>
  <c r="S259" i="4"/>
  <c r="S257" i="4"/>
  <c r="S61" i="5"/>
  <c r="S254" i="4"/>
  <c r="S252" i="4"/>
  <c r="S250" i="4"/>
  <c r="S255" i="4"/>
  <c r="S253" i="4"/>
  <c r="S249" i="4"/>
  <c r="S258" i="4"/>
  <c r="C30" i="4"/>
  <c r="R3" i="7"/>
  <c r="R167" i="4"/>
  <c r="G150" i="4"/>
  <c r="G204" i="4"/>
  <c r="G91" i="6"/>
  <c r="G97" i="5"/>
  <c r="E244" i="4"/>
  <c r="V224" i="4"/>
  <c r="U167" i="4"/>
  <c r="U60" i="5"/>
  <c r="H240" i="4"/>
  <c r="H239" i="4"/>
  <c r="P163" i="4"/>
  <c r="P217" i="4"/>
  <c r="P104" i="6"/>
  <c r="P110" i="5"/>
  <c r="R231" i="4"/>
  <c r="S141" i="4"/>
  <c r="S195" i="4"/>
  <c r="S82" i="6"/>
  <c r="S88" i="5"/>
  <c r="S222" i="4"/>
  <c r="S225" i="4"/>
  <c r="S228" i="4"/>
  <c r="S230" i="4"/>
  <c r="S233" i="4"/>
  <c r="S229" i="4"/>
  <c r="S234" i="4"/>
  <c r="S227" i="4"/>
  <c r="S232" i="4"/>
  <c r="S226" i="4"/>
  <c r="S235" i="4"/>
  <c r="S236" i="4"/>
  <c r="T143" i="4"/>
  <c r="T197" i="4"/>
  <c r="T84" i="6"/>
  <c r="T90" i="5"/>
  <c r="O156" i="4"/>
  <c r="O210" i="4"/>
  <c r="O97" i="6"/>
  <c r="O103" i="5"/>
  <c r="O237" i="4"/>
  <c r="O245" i="4"/>
  <c r="O239" i="4"/>
  <c r="O241" i="4"/>
  <c r="O246" i="4"/>
  <c r="O243" i="4"/>
  <c r="O240" i="4"/>
  <c r="O242" i="4"/>
  <c r="G156" i="4"/>
  <c r="G241" i="4"/>
  <c r="G246" i="4"/>
  <c r="P143" i="4"/>
  <c r="P197" i="4"/>
  <c r="P84" i="6"/>
  <c r="P90" i="5"/>
  <c r="E141" i="4"/>
  <c r="E195" i="4"/>
  <c r="E82" i="6"/>
  <c r="E88" i="5"/>
  <c r="E222" i="4"/>
  <c r="E236" i="4"/>
  <c r="E230" i="4"/>
  <c r="E227" i="4"/>
  <c r="E233" i="4"/>
  <c r="E228" i="4"/>
  <c r="E226" i="4"/>
  <c r="E235" i="4"/>
  <c r="E232" i="4"/>
  <c r="E225" i="4"/>
  <c r="E223" i="4"/>
  <c r="I156" i="4"/>
  <c r="I210" i="4"/>
  <c r="I97" i="6"/>
  <c r="I103" i="5"/>
  <c r="I237" i="4"/>
  <c r="I239" i="4"/>
  <c r="I245" i="4"/>
  <c r="I241" i="4"/>
  <c r="I243" i="4"/>
  <c r="I242" i="4"/>
  <c r="I240" i="4"/>
  <c r="I246" i="4"/>
  <c r="Q141" i="4"/>
  <c r="Q195" i="4"/>
  <c r="Q82" i="6"/>
  <c r="Q88" i="5"/>
  <c r="Q222" i="4"/>
  <c r="Q226" i="4"/>
  <c r="Q233" i="4"/>
  <c r="Q235" i="4"/>
  <c r="Q236" i="4"/>
  <c r="Q228" i="4"/>
  <c r="Q230" i="4"/>
  <c r="Q227" i="4"/>
  <c r="Q229" i="4"/>
  <c r="Q234" i="4"/>
  <c r="Q232" i="4"/>
  <c r="Q225" i="4"/>
  <c r="Q223" i="4"/>
  <c r="P204" i="4"/>
  <c r="P91" i="6"/>
  <c r="P97" i="5"/>
  <c r="T211" i="4"/>
  <c r="T98" i="6"/>
  <c r="T104" i="5"/>
  <c r="P103" i="5"/>
  <c r="H30" i="4"/>
  <c r="H183" i="4"/>
  <c r="H70" i="6"/>
  <c r="H272" i="4"/>
  <c r="H270" i="4"/>
  <c r="H268" i="4"/>
  <c r="H266" i="4"/>
  <c r="H264" i="4"/>
  <c r="H76" i="5"/>
  <c r="H269" i="4"/>
  <c r="H273" i="4"/>
  <c r="H267" i="4"/>
  <c r="H265" i="4"/>
  <c r="Q238" i="4"/>
  <c r="C243" i="4"/>
  <c r="D223" i="4"/>
  <c r="S251" i="4"/>
  <c r="J141" i="4"/>
  <c r="J195" i="4"/>
  <c r="J229" i="4"/>
  <c r="J228" i="4"/>
  <c r="J233" i="4"/>
  <c r="J225" i="4"/>
  <c r="J235" i="4"/>
  <c r="J232" i="4"/>
  <c r="J236" i="4"/>
  <c r="J230" i="4"/>
  <c r="J226" i="4"/>
  <c r="O238" i="4"/>
  <c r="K224" i="4"/>
  <c r="D231" i="4"/>
  <c r="F246" i="4"/>
  <c r="V156" i="4"/>
  <c r="V210" i="4"/>
  <c r="V97" i="6"/>
  <c r="V103" i="5"/>
  <c r="V237" i="4"/>
  <c r="V240" i="4"/>
  <c r="V245" i="4"/>
  <c r="V239" i="4"/>
  <c r="V243" i="4"/>
  <c r="V241" i="4"/>
  <c r="V246" i="4"/>
  <c r="V242" i="4"/>
  <c r="J156" i="4"/>
  <c r="J210" i="4"/>
  <c r="J97" i="6"/>
  <c r="J103" i="5"/>
  <c r="J237" i="4"/>
  <c r="J246" i="4"/>
  <c r="J241" i="4"/>
  <c r="J239" i="4"/>
  <c r="J242" i="4"/>
  <c r="J243" i="4"/>
  <c r="J245" i="4"/>
  <c r="R156" i="4"/>
  <c r="R210" i="4"/>
  <c r="R97" i="6"/>
  <c r="R103" i="5"/>
  <c r="R237" i="4"/>
  <c r="R245" i="4"/>
  <c r="R242" i="4"/>
  <c r="R243" i="4"/>
  <c r="R239" i="4"/>
  <c r="R241" i="4"/>
  <c r="R246" i="4"/>
  <c r="R240" i="4"/>
  <c r="V141" i="4"/>
  <c r="V195" i="4"/>
  <c r="V82" i="6"/>
  <c r="V88" i="5"/>
  <c r="V226" i="4"/>
  <c r="V222" i="4"/>
  <c r="V232" i="4"/>
  <c r="V233" i="4"/>
  <c r="V235" i="4"/>
  <c r="V228" i="4"/>
  <c r="V236" i="4"/>
  <c r="V227" i="4"/>
  <c r="V225" i="4"/>
  <c r="V230" i="4"/>
  <c r="V234" i="4"/>
  <c r="V229" i="4"/>
  <c r="V223" i="4"/>
  <c r="N156" i="4"/>
  <c r="N210" i="4"/>
  <c r="N97" i="6"/>
  <c r="N103" i="5"/>
  <c r="N237" i="4"/>
  <c r="N242" i="4"/>
  <c r="N241" i="4"/>
  <c r="N239" i="4"/>
  <c r="N246" i="4"/>
  <c r="N245" i="4"/>
  <c r="N243" i="4"/>
  <c r="N240" i="4"/>
  <c r="M141" i="4"/>
  <c r="M195" i="4"/>
  <c r="M88" i="5"/>
  <c r="M222" i="4"/>
  <c r="M232" i="4"/>
  <c r="M234" i="4"/>
  <c r="M228" i="4"/>
  <c r="M236" i="4"/>
  <c r="M235" i="4"/>
  <c r="M230" i="4"/>
  <c r="M225" i="4"/>
  <c r="M223" i="4"/>
  <c r="F226" i="4"/>
  <c r="C150" i="4"/>
  <c r="C204" i="4"/>
  <c r="C91" i="6"/>
  <c r="C97" i="5"/>
  <c r="Q231" i="4"/>
  <c r="M224" i="4"/>
  <c r="D271" i="4"/>
  <c r="N3" i="7"/>
  <c r="N167" i="4"/>
  <c r="G238" i="4"/>
  <c r="C156" i="4"/>
  <c r="C210" i="4"/>
  <c r="C97" i="6"/>
  <c r="C103" i="5"/>
  <c r="C237" i="4"/>
  <c r="C242" i="4"/>
  <c r="C245" i="4"/>
  <c r="C240" i="4"/>
  <c r="C246" i="4"/>
  <c r="D141" i="4"/>
  <c r="D195" i="4"/>
  <c r="D82" i="6"/>
  <c r="D88" i="5"/>
  <c r="D222" i="4"/>
  <c r="D235" i="4"/>
  <c r="D228" i="4"/>
  <c r="D233" i="4"/>
  <c r="D226" i="4"/>
  <c r="D232" i="4"/>
  <c r="D234" i="4"/>
  <c r="D236" i="4"/>
  <c r="G88" i="5"/>
  <c r="E156" i="4"/>
  <c r="E210" i="4"/>
  <c r="E97" i="6"/>
  <c r="E103" i="5"/>
  <c r="E237" i="4"/>
  <c r="E245" i="4"/>
  <c r="E242" i="4"/>
  <c r="E241" i="4"/>
  <c r="E239" i="4"/>
  <c r="E240" i="4"/>
  <c r="E246" i="4"/>
  <c r="E243" i="4"/>
  <c r="B141" i="4"/>
  <c r="B195" i="4"/>
  <c r="B82" i="6"/>
  <c r="B88" i="5"/>
  <c r="B222" i="4"/>
  <c r="B235" i="4"/>
  <c r="B236" i="4"/>
  <c r="B225" i="4"/>
  <c r="B228" i="4"/>
  <c r="B227" i="4"/>
  <c r="B226" i="4"/>
  <c r="B234" i="4"/>
  <c r="B232" i="4"/>
  <c r="B233" i="4"/>
  <c r="B223" i="4"/>
  <c r="D237" i="4"/>
  <c r="D240" i="4"/>
  <c r="D245" i="4"/>
  <c r="D241" i="4"/>
  <c r="D242" i="4"/>
  <c r="C211" i="4"/>
  <c r="C98" i="6"/>
  <c r="C104" i="5"/>
  <c r="C238" i="4"/>
  <c r="K233" i="4"/>
  <c r="K30" i="4"/>
  <c r="K168" i="4"/>
  <c r="K55" i="6"/>
  <c r="K263" i="4"/>
  <c r="K261" i="4"/>
  <c r="K262" i="4"/>
  <c r="K260" i="4"/>
  <c r="K256" i="4"/>
  <c r="K254" i="4"/>
  <c r="K252" i="4"/>
  <c r="K250" i="4"/>
  <c r="K259" i="4"/>
  <c r="K61" i="5"/>
  <c r="K257" i="4"/>
  <c r="K253" i="4"/>
  <c r="K249" i="4"/>
  <c r="K255" i="4"/>
  <c r="K258" i="4"/>
  <c r="Q224" i="4"/>
  <c r="E150" i="4"/>
  <c r="E204" i="4"/>
  <c r="E91" i="6"/>
  <c r="E97" i="5"/>
  <c r="E231" i="4"/>
  <c r="K225" i="4"/>
  <c r="H211" i="4"/>
  <c r="H98" i="6"/>
  <c r="H104" i="5"/>
  <c r="H238" i="4"/>
  <c r="S183" i="4"/>
  <c r="S70" i="6"/>
  <c r="S272" i="4"/>
  <c r="S270" i="4"/>
  <c r="S268" i="4"/>
  <c r="S266" i="4"/>
  <c r="S264" i="4"/>
  <c r="S76" i="5"/>
  <c r="S273" i="4"/>
  <c r="S269" i="4"/>
  <c r="S267" i="4"/>
  <c r="S224" i="4"/>
  <c r="P246" i="4"/>
  <c r="U141" i="4"/>
  <c r="U195" i="4"/>
  <c r="U82" i="6"/>
  <c r="U88" i="5"/>
  <c r="U222" i="4"/>
  <c r="U233" i="4"/>
  <c r="U230" i="4"/>
  <c r="U228" i="4"/>
  <c r="U235" i="4"/>
  <c r="U225" i="4"/>
  <c r="U236" i="4"/>
  <c r="U227" i="4"/>
  <c r="U232" i="4"/>
  <c r="U234" i="4"/>
  <c r="U223" i="4"/>
  <c r="U226" i="4"/>
  <c r="U229" i="4"/>
  <c r="O141" i="4"/>
  <c r="O195" i="4"/>
  <c r="O82" i="6"/>
  <c r="O88" i="5"/>
  <c r="O222" i="4"/>
  <c r="O230" i="4"/>
  <c r="O225" i="4"/>
  <c r="O223" i="4"/>
  <c r="O233" i="4"/>
  <c r="O228" i="4"/>
  <c r="O227" i="4"/>
  <c r="O234" i="4"/>
  <c r="O229" i="4"/>
  <c r="O236" i="4"/>
  <c r="O235" i="4"/>
  <c r="O226" i="4"/>
  <c r="B244" i="4"/>
  <c r="G163" i="4"/>
  <c r="G217" i="4"/>
  <c r="G104" i="6"/>
  <c r="G110" i="5"/>
  <c r="U224" i="4"/>
  <c r="S30" i="4"/>
  <c r="C183" i="4"/>
  <c r="C70" i="6"/>
  <c r="C76" i="5"/>
  <c r="C273" i="4"/>
  <c r="C269" i="4"/>
  <c r="C267" i="4"/>
  <c r="C272" i="4"/>
  <c r="C270" i="4"/>
  <c r="C268" i="4"/>
  <c r="C266" i="4"/>
  <c r="C264" i="4"/>
  <c r="M156" i="4"/>
  <c r="M239" i="4"/>
  <c r="M242" i="4"/>
  <c r="U156" i="4"/>
  <c r="U210" i="4"/>
  <c r="U97" i="6"/>
  <c r="U103" i="5"/>
  <c r="U237" i="4"/>
  <c r="U245" i="4"/>
  <c r="U239" i="4"/>
  <c r="U241" i="4"/>
  <c r="U246" i="4"/>
  <c r="U243" i="4"/>
  <c r="U242" i="4"/>
  <c r="U240" i="4"/>
  <c r="H156" i="4"/>
  <c r="H210" i="4"/>
  <c r="H97" i="6"/>
  <c r="H103" i="5"/>
  <c r="H237" i="4"/>
  <c r="H243" i="4"/>
  <c r="H241" i="4"/>
  <c r="H245" i="4"/>
  <c r="H246" i="4"/>
  <c r="I141" i="4"/>
  <c r="I195" i="4"/>
  <c r="I88" i="5"/>
  <c r="I235" i="4"/>
  <c r="I223" i="4"/>
  <c r="I236" i="4"/>
  <c r="I226" i="4"/>
  <c r="I233" i="4"/>
  <c r="O224" i="4"/>
  <c r="J157" i="4"/>
  <c r="J211" i="4"/>
  <c r="J98" i="6"/>
  <c r="J104" i="5"/>
  <c r="J238" i="4"/>
  <c r="C244" i="4"/>
  <c r="Q167" i="4"/>
  <c r="Q60" i="5"/>
  <c r="H244" i="4"/>
  <c r="V238" i="4"/>
  <c r="K211" i="4"/>
  <c r="K98" i="6"/>
  <c r="K104" i="5"/>
  <c r="G245" i="4"/>
  <c r="V244" i="4"/>
  <c r="B240" i="4"/>
  <c r="U231" i="4"/>
  <c r="C239" i="4"/>
  <c r="T163" i="4"/>
  <c r="T217" i="4"/>
  <c r="T104" i="6"/>
  <c r="T110" i="5"/>
  <c r="P211" i="4"/>
  <c r="P98" i="6"/>
  <c r="P104" i="5"/>
  <c r="D227" i="4"/>
  <c r="O204" i="4"/>
  <c r="O91" i="6"/>
  <c r="O97" i="5"/>
  <c r="O231" i="4"/>
  <c r="F141" i="4"/>
  <c r="F195" i="4"/>
  <c r="F82" i="6"/>
  <c r="F88" i="5"/>
  <c r="F223" i="4"/>
  <c r="F222" i="4"/>
  <c r="F228" i="4"/>
  <c r="F225" i="4"/>
  <c r="F227" i="4"/>
  <c r="F230" i="4"/>
  <c r="F233" i="4"/>
  <c r="F235" i="4"/>
  <c r="F232" i="4"/>
  <c r="F234" i="4"/>
  <c r="F236" i="4"/>
  <c r="K245" i="4"/>
  <c r="K240" i="4"/>
  <c r="B211" i="4"/>
  <c r="B98" i="6"/>
  <c r="B104" i="5"/>
  <c r="B238" i="4"/>
  <c r="F156" i="4"/>
  <c r="F210" i="4"/>
  <c r="F97" i="6"/>
  <c r="F237" i="4"/>
  <c r="F103" i="5"/>
  <c r="F239" i="4"/>
  <c r="F240" i="4"/>
  <c r="F241" i="4"/>
  <c r="F245" i="4"/>
  <c r="F243" i="4"/>
  <c r="F242" i="4"/>
  <c r="K141" i="4"/>
  <c r="K195" i="4"/>
  <c r="K82" i="6"/>
  <c r="K88" i="5"/>
  <c r="K222" i="4"/>
  <c r="K232" i="4"/>
  <c r="K236" i="4"/>
  <c r="K228" i="4"/>
  <c r="K226" i="4"/>
  <c r="K230" i="4"/>
  <c r="K234" i="4"/>
  <c r="H204" i="4"/>
  <c r="H91" i="6"/>
  <c r="H97" i="5"/>
  <c r="B157" i="4"/>
  <c r="Q156" i="4"/>
  <c r="Q210" i="4"/>
  <c r="Q97" i="6"/>
  <c r="Q103" i="5"/>
  <c r="Q237" i="4"/>
  <c r="Q240" i="4"/>
  <c r="Q241" i="4"/>
  <c r="Q246" i="4"/>
  <c r="Q243" i="4"/>
  <c r="Q239" i="4"/>
  <c r="Q245" i="4"/>
  <c r="Q242" i="4"/>
  <c r="B30" i="4"/>
  <c r="B168" i="4"/>
  <c r="B55" i="6"/>
  <c r="B262" i="4"/>
  <c r="B260" i="4"/>
  <c r="B263" i="4"/>
  <c r="B261" i="4"/>
  <c r="B259" i="4"/>
  <c r="B61" i="5"/>
  <c r="B254" i="4"/>
  <c r="B252" i="4"/>
  <c r="B250" i="4"/>
  <c r="B255" i="4"/>
  <c r="B253" i="4"/>
  <c r="B249" i="4"/>
  <c r="B251" i="4"/>
  <c r="G197" i="4"/>
  <c r="G84" i="6"/>
  <c r="G90" i="5"/>
  <c r="T30" i="4"/>
  <c r="T168" i="4"/>
  <c r="T55" i="6"/>
  <c r="T263" i="4"/>
  <c r="T261" i="4"/>
  <c r="T262" i="4"/>
  <c r="T260" i="4"/>
  <c r="T259" i="4"/>
  <c r="T254" i="4"/>
  <c r="T252" i="4"/>
  <c r="T250" i="4"/>
  <c r="T257" i="4"/>
  <c r="T256" i="4"/>
  <c r="T61" i="5"/>
  <c r="T249" i="4"/>
  <c r="T255" i="4"/>
  <c r="T253" i="4"/>
  <c r="T258" i="4"/>
  <c r="D183" i="4"/>
  <c r="D70" i="6"/>
  <c r="D76" i="5"/>
  <c r="D273" i="4"/>
  <c r="D269" i="4"/>
  <c r="D267" i="4"/>
  <c r="D266" i="4"/>
  <c r="D272" i="4"/>
  <c r="D268" i="4"/>
  <c r="D270" i="4"/>
  <c r="D264" i="4"/>
  <c r="D265" i="4"/>
  <c r="H143" i="4"/>
  <c r="H197" i="4"/>
  <c r="H84" i="6"/>
  <c r="H90" i="5"/>
  <c r="R224" i="4"/>
  <c r="K231" i="4"/>
  <c r="K183" i="4"/>
  <c r="K70" i="6"/>
  <c r="K76" i="5"/>
  <c r="K273" i="4"/>
  <c r="K269" i="4"/>
  <c r="K267" i="4"/>
  <c r="K272" i="4"/>
  <c r="K270" i="4"/>
  <c r="K268" i="4"/>
  <c r="K266" i="4"/>
  <c r="K264" i="4"/>
  <c r="K265" i="4"/>
  <c r="O244" i="4"/>
  <c r="E167" i="4"/>
  <c r="K235" i="4"/>
  <c r="O167" i="4"/>
  <c r="I224" i="4"/>
  <c r="N238" i="4"/>
  <c r="U238" i="4"/>
  <c r="B224" i="4"/>
  <c r="F163" i="4"/>
  <c r="F217" i="4"/>
  <c r="F104" i="6"/>
  <c r="F110" i="5"/>
  <c r="F244" i="4"/>
  <c r="H4" i="4"/>
  <c r="H224" i="4" s="1"/>
  <c r="H150" i="4"/>
  <c r="C4" i="4"/>
  <c r="C231" i="4" s="1"/>
  <c r="C143" i="4"/>
  <c r="P4" i="4"/>
  <c r="P150" i="4"/>
  <c r="T19" i="4"/>
  <c r="T238" i="4" s="1"/>
  <c r="T157" i="4"/>
  <c r="T4" i="4"/>
  <c r="T224" i="4" s="1"/>
  <c r="S154" i="5" l="1"/>
  <c r="B166" i="5"/>
  <c r="B165" i="5"/>
  <c r="H154" i="6"/>
  <c r="B142" i="5"/>
  <c r="B164" i="5"/>
  <c r="M229" i="4"/>
  <c r="B153" i="5"/>
  <c r="B146" i="5"/>
  <c r="B158" i="5"/>
  <c r="S151" i="5"/>
  <c r="B151" i="5"/>
  <c r="M226" i="4"/>
  <c r="M233" i="4"/>
  <c r="B156" i="5"/>
  <c r="S163" i="5"/>
  <c r="N235" i="4"/>
  <c r="B147" i="5"/>
  <c r="B163" i="5"/>
  <c r="B141" i="5"/>
  <c r="H138" i="6"/>
  <c r="S147" i="5"/>
  <c r="S223" i="4"/>
  <c r="S231" i="4"/>
  <c r="G224" i="4"/>
  <c r="G222" i="4"/>
  <c r="M227" i="4"/>
  <c r="M82" i="6"/>
  <c r="N234" i="4"/>
  <c r="B145" i="5"/>
  <c r="S162" i="5"/>
  <c r="N88" i="5"/>
  <c r="B159" i="5"/>
  <c r="H156" i="6"/>
  <c r="B157" i="5"/>
  <c r="N231" i="4"/>
  <c r="N82" i="6"/>
  <c r="B143" i="5"/>
  <c r="B155" i="5"/>
  <c r="H139" i="6"/>
  <c r="S153" i="5"/>
  <c r="S142" i="5"/>
  <c r="S155" i="5"/>
  <c r="S145" i="5"/>
  <c r="G228" i="4"/>
  <c r="H136" i="6"/>
  <c r="J167" i="4"/>
  <c r="S149" i="5"/>
  <c r="S159" i="5"/>
  <c r="S158" i="5"/>
  <c r="S166" i="5"/>
  <c r="S150" i="5"/>
  <c r="S164" i="5"/>
  <c r="S144" i="5"/>
  <c r="S161" i="5"/>
  <c r="S148" i="5"/>
  <c r="S157" i="5"/>
  <c r="S165" i="5"/>
  <c r="S146" i="5"/>
  <c r="D167" i="4"/>
  <c r="D103" i="5"/>
  <c r="G239" i="4"/>
  <c r="N223" i="4"/>
  <c r="N195" i="4"/>
  <c r="H145" i="6"/>
  <c r="D97" i="6"/>
  <c r="J227" i="4"/>
  <c r="G243" i="4"/>
  <c r="N228" i="4"/>
  <c r="N225" i="4"/>
  <c r="N141" i="4"/>
  <c r="D244" i="4"/>
  <c r="G244" i="4"/>
  <c r="D239" i="4"/>
  <c r="D210" i="4"/>
  <c r="J234" i="4"/>
  <c r="J222" i="4"/>
  <c r="N236" i="4"/>
  <c r="N226" i="4"/>
  <c r="H158" i="6"/>
  <c r="H149" i="6"/>
  <c r="D238" i="4"/>
  <c r="D156" i="4"/>
  <c r="J223" i="4"/>
  <c r="J88" i="5"/>
  <c r="G237" i="4"/>
  <c r="N227" i="4"/>
  <c r="N230" i="4"/>
  <c r="H155" i="6"/>
  <c r="H135" i="6"/>
  <c r="D246" i="4"/>
  <c r="J82" i="6"/>
  <c r="G103" i="5"/>
  <c r="N229" i="4"/>
  <c r="N222" i="4"/>
  <c r="H142" i="6"/>
  <c r="G97" i="6"/>
  <c r="G210" i="4"/>
  <c r="E54" i="6"/>
  <c r="U54" i="6"/>
  <c r="H151" i="6"/>
  <c r="H147" i="6"/>
  <c r="H159" i="6"/>
  <c r="H141" i="6"/>
  <c r="H140" i="6"/>
  <c r="H137" i="6"/>
  <c r="H152" i="6"/>
  <c r="H160" i="6"/>
  <c r="H148" i="6"/>
  <c r="J148" i="5"/>
  <c r="J144" i="5"/>
  <c r="J142" i="5"/>
  <c r="J146" i="5"/>
  <c r="J141" i="5"/>
  <c r="V147" i="5"/>
  <c r="J161" i="5"/>
  <c r="J155" i="5"/>
  <c r="I167" i="4"/>
  <c r="J224" i="4"/>
  <c r="I225" i="4"/>
  <c r="I82" i="6"/>
  <c r="V167" i="4"/>
  <c r="J151" i="5"/>
  <c r="J149" i="5"/>
  <c r="J162" i="5"/>
  <c r="J165" i="5"/>
  <c r="J166" i="5"/>
  <c r="J160" i="5"/>
  <c r="V163" i="5"/>
  <c r="G167" i="4"/>
  <c r="I227" i="4"/>
  <c r="I234" i="4"/>
  <c r="I60" i="5"/>
  <c r="J157" i="5"/>
  <c r="J145" i="5"/>
  <c r="J147" i="5"/>
  <c r="V156" i="5"/>
  <c r="I230" i="4"/>
  <c r="J156" i="5"/>
  <c r="J154" i="5"/>
  <c r="I232" i="4"/>
  <c r="I228" i="4"/>
  <c r="I222" i="4"/>
  <c r="J158" i="5"/>
  <c r="J143" i="5"/>
  <c r="J163" i="5"/>
  <c r="J150" i="5"/>
  <c r="J60" i="5"/>
  <c r="K246" i="4"/>
  <c r="P239" i="4"/>
  <c r="P210" i="4"/>
  <c r="P97" i="6"/>
  <c r="K237" i="4"/>
  <c r="P243" i="4"/>
  <c r="P156" i="4"/>
  <c r="E60" i="5"/>
  <c r="K241" i="4"/>
  <c r="K103" i="5"/>
  <c r="P241" i="4"/>
  <c r="K97" i="6"/>
  <c r="K238" i="4"/>
  <c r="P240" i="4"/>
  <c r="K210" i="4"/>
  <c r="P238" i="4"/>
  <c r="P245" i="4"/>
  <c r="K239" i="4"/>
  <c r="K242" i="4"/>
  <c r="K156" i="4"/>
  <c r="P237" i="4"/>
  <c r="P244" i="4"/>
  <c r="K244" i="4"/>
  <c r="W113" i="3"/>
  <c r="M54" i="6"/>
  <c r="M243" i="4"/>
  <c r="M210" i="4"/>
  <c r="G223" i="4"/>
  <c r="G230" i="4"/>
  <c r="G234" i="4"/>
  <c r="V146" i="5"/>
  <c r="V162" i="5"/>
  <c r="V160" i="5"/>
  <c r="M241" i="4"/>
  <c r="G82" i="6"/>
  <c r="V144" i="5"/>
  <c r="V153" i="5"/>
  <c r="V166" i="5"/>
  <c r="V152" i="5"/>
  <c r="V159" i="5"/>
  <c r="M238" i="4"/>
  <c r="M240" i="4"/>
  <c r="G195" i="4"/>
  <c r="G225" i="4"/>
  <c r="V142" i="5"/>
  <c r="V155" i="5"/>
  <c r="V158" i="5"/>
  <c r="V141" i="5"/>
  <c r="M237" i="4"/>
  <c r="G233" i="4"/>
  <c r="G141" i="4"/>
  <c r="V151" i="5"/>
  <c r="V165" i="5"/>
  <c r="V149" i="5"/>
  <c r="V154" i="5"/>
  <c r="M245" i="4"/>
  <c r="M103" i="5"/>
  <c r="G232" i="4"/>
  <c r="G227" i="4"/>
  <c r="V60" i="5"/>
  <c r="V143" i="5"/>
  <c r="V148" i="5"/>
  <c r="V161" i="5"/>
  <c r="M246" i="4"/>
  <c r="M97" i="6"/>
  <c r="G235" i="4"/>
  <c r="M60" i="5"/>
  <c r="G226" i="4"/>
  <c r="G231" i="4"/>
  <c r="V157" i="5"/>
  <c r="V164" i="5"/>
  <c r="V145" i="5"/>
  <c r="W97" i="3"/>
  <c r="W102" i="3"/>
  <c r="W103" i="3"/>
  <c r="W104" i="3"/>
  <c r="W101" i="3"/>
  <c r="W98" i="3"/>
  <c r="W100" i="3"/>
  <c r="W99" i="3"/>
  <c r="W112" i="3"/>
  <c r="W111" i="3"/>
  <c r="W110" i="3"/>
  <c r="D54" i="6"/>
  <c r="N151" i="6"/>
  <c r="N54" i="6"/>
  <c r="D136" i="6"/>
  <c r="D60" i="5"/>
  <c r="W116" i="3"/>
  <c r="W114" i="3"/>
  <c r="W119" i="3"/>
  <c r="W117" i="3"/>
  <c r="W115" i="3"/>
  <c r="W120" i="3"/>
  <c r="W109" i="3"/>
  <c r="W118" i="3"/>
  <c r="W229" i="3"/>
  <c r="W199" i="3"/>
  <c r="W105" i="3"/>
  <c r="W108" i="3"/>
  <c r="W106" i="3"/>
  <c r="W96" i="3"/>
  <c r="W107" i="3"/>
  <c r="W216" i="3"/>
  <c r="W186" i="3"/>
  <c r="J135" i="6"/>
  <c r="J139" i="6"/>
  <c r="J159" i="6"/>
  <c r="J148" i="6"/>
  <c r="J154" i="6"/>
  <c r="J147" i="6"/>
  <c r="J160" i="6"/>
  <c r="J156" i="6"/>
  <c r="J141" i="6"/>
  <c r="J149" i="6"/>
  <c r="J140" i="6"/>
  <c r="J142" i="6"/>
  <c r="J153" i="6"/>
  <c r="J155" i="6"/>
  <c r="J137" i="6"/>
  <c r="J143" i="6"/>
  <c r="J146" i="6"/>
  <c r="J152" i="6"/>
  <c r="J138" i="6"/>
  <c r="J136" i="6"/>
  <c r="J145" i="6"/>
  <c r="J158" i="6"/>
  <c r="J54" i="6"/>
  <c r="H141" i="5"/>
  <c r="H145" i="5"/>
  <c r="H163" i="5"/>
  <c r="H147" i="5"/>
  <c r="H155" i="5"/>
  <c r="H153" i="5"/>
  <c r="H160" i="5"/>
  <c r="H148" i="5"/>
  <c r="H152" i="5"/>
  <c r="H159" i="5"/>
  <c r="H166" i="5"/>
  <c r="H158" i="5"/>
  <c r="H165" i="5"/>
  <c r="H151" i="5"/>
  <c r="H162" i="5"/>
  <c r="H150" i="5"/>
  <c r="H156" i="5"/>
  <c r="H146" i="5"/>
  <c r="H154" i="5"/>
  <c r="H143" i="5"/>
  <c r="H161" i="5"/>
  <c r="H144" i="5"/>
  <c r="H164" i="5"/>
  <c r="H157" i="5"/>
  <c r="U141" i="5"/>
  <c r="U154" i="5"/>
  <c r="U160" i="5"/>
  <c r="U148" i="5"/>
  <c r="U159" i="5"/>
  <c r="U150" i="5"/>
  <c r="U146" i="5"/>
  <c r="U161" i="5"/>
  <c r="U164" i="5"/>
  <c r="U155" i="5"/>
  <c r="U162" i="5"/>
  <c r="U163" i="5"/>
  <c r="U149" i="5"/>
  <c r="U153" i="5"/>
  <c r="U156" i="5"/>
  <c r="U152" i="5"/>
  <c r="U145" i="5"/>
  <c r="U165" i="5"/>
  <c r="U166" i="5"/>
  <c r="U143" i="5"/>
  <c r="U147" i="5"/>
  <c r="U144" i="5"/>
  <c r="U151" i="5"/>
  <c r="U158" i="5"/>
  <c r="G141" i="5"/>
  <c r="G166" i="5"/>
  <c r="G147" i="5"/>
  <c r="G150" i="5"/>
  <c r="G154" i="5"/>
  <c r="G152" i="5"/>
  <c r="G156" i="5"/>
  <c r="G146" i="5"/>
  <c r="G148" i="5"/>
  <c r="G159" i="5"/>
  <c r="G155" i="5"/>
  <c r="G164" i="5"/>
  <c r="G145" i="5"/>
  <c r="G162" i="5"/>
  <c r="G153" i="5"/>
  <c r="G163" i="5"/>
  <c r="G165" i="5"/>
  <c r="G143" i="5"/>
  <c r="G161" i="5"/>
  <c r="G160" i="5"/>
  <c r="G144" i="5"/>
  <c r="G151" i="5"/>
  <c r="G158" i="5"/>
  <c r="I135" i="6"/>
  <c r="I154" i="6"/>
  <c r="I148" i="6"/>
  <c r="I141" i="6"/>
  <c r="I155" i="6"/>
  <c r="I140" i="6"/>
  <c r="I156" i="6"/>
  <c r="I146" i="6"/>
  <c r="I159" i="6"/>
  <c r="I137" i="6"/>
  <c r="I142" i="6"/>
  <c r="I153" i="6"/>
  <c r="I139" i="6"/>
  <c r="I147" i="6"/>
  <c r="I149" i="6"/>
  <c r="I160" i="6"/>
  <c r="I138" i="6"/>
  <c r="I158" i="6"/>
  <c r="I145" i="6"/>
  <c r="I152" i="6"/>
  <c r="I151" i="6"/>
  <c r="F167" i="4"/>
  <c r="F54" i="6"/>
  <c r="D141" i="5"/>
  <c r="D154" i="5"/>
  <c r="D160" i="5"/>
  <c r="D148" i="5"/>
  <c r="D166" i="5"/>
  <c r="D143" i="5"/>
  <c r="D159" i="5"/>
  <c r="D147" i="5"/>
  <c r="D152" i="5"/>
  <c r="D155" i="5"/>
  <c r="D162" i="5"/>
  <c r="D163" i="5"/>
  <c r="D156" i="5"/>
  <c r="D165" i="5"/>
  <c r="D161" i="5"/>
  <c r="D146" i="5"/>
  <c r="D145" i="5"/>
  <c r="D153" i="5"/>
  <c r="D151" i="5"/>
  <c r="D144" i="5"/>
  <c r="D164" i="5"/>
  <c r="D158" i="5"/>
  <c r="D157" i="5"/>
  <c r="H231" i="4"/>
  <c r="E141" i="5"/>
  <c r="E156" i="5"/>
  <c r="E160" i="5"/>
  <c r="E152" i="5"/>
  <c r="E154" i="5"/>
  <c r="E166" i="5"/>
  <c r="E146" i="5"/>
  <c r="E147" i="5"/>
  <c r="E143" i="5"/>
  <c r="E159" i="5"/>
  <c r="E148" i="5"/>
  <c r="E155" i="5"/>
  <c r="E153" i="5"/>
  <c r="E161" i="5"/>
  <c r="E165" i="5"/>
  <c r="E162" i="5"/>
  <c r="E145" i="5"/>
  <c r="E150" i="5"/>
  <c r="E163" i="5"/>
  <c r="E142" i="5"/>
  <c r="E144" i="5"/>
  <c r="E164" i="5"/>
  <c r="E158" i="5"/>
  <c r="E151" i="5"/>
  <c r="O163" i="5"/>
  <c r="O149" i="5"/>
  <c r="O141" i="5"/>
  <c r="O159" i="5"/>
  <c r="O143" i="5"/>
  <c r="O153" i="5"/>
  <c r="O155" i="5"/>
  <c r="O148" i="5"/>
  <c r="O161" i="5"/>
  <c r="O165" i="5"/>
  <c r="O152" i="5"/>
  <c r="O166" i="5"/>
  <c r="O147" i="5"/>
  <c r="O160" i="5"/>
  <c r="O150" i="5"/>
  <c r="O146" i="5"/>
  <c r="O154" i="5"/>
  <c r="O156" i="5"/>
  <c r="O145" i="5"/>
  <c r="O162" i="5"/>
  <c r="O164" i="5"/>
  <c r="O60" i="5"/>
  <c r="O144" i="5"/>
  <c r="O151" i="5"/>
  <c r="O158" i="5"/>
  <c r="V159" i="6"/>
  <c r="V155" i="6"/>
  <c r="V135" i="6"/>
  <c r="V149" i="6"/>
  <c r="V139" i="6"/>
  <c r="V142" i="6"/>
  <c r="V153" i="6"/>
  <c r="V158" i="6"/>
  <c r="V156" i="6"/>
  <c r="V152" i="6"/>
  <c r="V141" i="6"/>
  <c r="V143" i="6"/>
  <c r="V147" i="6"/>
  <c r="V137" i="6"/>
  <c r="V154" i="6"/>
  <c r="V140" i="6"/>
  <c r="V146" i="6"/>
  <c r="V148" i="6"/>
  <c r="V160" i="6"/>
  <c r="V145" i="6"/>
  <c r="V54" i="6"/>
  <c r="V138" i="6"/>
  <c r="V151" i="6"/>
  <c r="P135" i="6"/>
  <c r="P160" i="6"/>
  <c r="P143" i="6"/>
  <c r="P155" i="6"/>
  <c r="P147" i="6"/>
  <c r="P137" i="6"/>
  <c r="P142" i="6"/>
  <c r="P146" i="6"/>
  <c r="P159" i="6"/>
  <c r="P154" i="6"/>
  <c r="P149" i="6"/>
  <c r="P145" i="6"/>
  <c r="P138" i="6"/>
  <c r="P139" i="6"/>
  <c r="P156" i="6"/>
  <c r="P153" i="6"/>
  <c r="P148" i="6"/>
  <c r="P141" i="6"/>
  <c r="P140" i="6"/>
  <c r="P136" i="6"/>
  <c r="P54" i="6"/>
  <c r="P158" i="6"/>
  <c r="P152" i="6"/>
  <c r="F141" i="5"/>
  <c r="F159" i="5"/>
  <c r="F143" i="5"/>
  <c r="F161" i="5"/>
  <c r="F163" i="5"/>
  <c r="F165" i="5"/>
  <c r="F147" i="5"/>
  <c r="F150" i="5"/>
  <c r="F160" i="5"/>
  <c r="F146" i="5"/>
  <c r="F154" i="5"/>
  <c r="F153" i="5"/>
  <c r="F156" i="5"/>
  <c r="F145" i="5"/>
  <c r="F164" i="5"/>
  <c r="F155" i="5"/>
  <c r="F152" i="5"/>
  <c r="F148" i="5"/>
  <c r="F162" i="5"/>
  <c r="F166" i="5"/>
  <c r="F60" i="5"/>
  <c r="F144" i="5"/>
  <c r="F151" i="5"/>
  <c r="F158" i="5"/>
  <c r="Q159" i="6"/>
  <c r="Q155" i="6"/>
  <c r="Q135" i="6"/>
  <c r="Q156" i="6"/>
  <c r="Q139" i="6"/>
  <c r="Q147" i="6"/>
  <c r="Q142" i="6"/>
  <c r="Q160" i="6"/>
  <c r="Q141" i="6"/>
  <c r="Q149" i="6"/>
  <c r="Q143" i="6"/>
  <c r="Q146" i="6"/>
  <c r="Q153" i="6"/>
  <c r="Q137" i="6"/>
  <c r="Q154" i="6"/>
  <c r="Q148" i="6"/>
  <c r="Q140" i="6"/>
  <c r="Q145" i="6"/>
  <c r="Q158" i="6"/>
  <c r="Q138" i="6"/>
  <c r="Q136" i="6"/>
  <c r="Q152" i="6"/>
  <c r="G157" i="5"/>
  <c r="G135" i="6"/>
  <c r="G152" i="6"/>
  <c r="G155" i="6"/>
  <c r="G147" i="6"/>
  <c r="G136" i="6"/>
  <c r="G159" i="6"/>
  <c r="G137" i="6"/>
  <c r="G154" i="6"/>
  <c r="G149" i="6"/>
  <c r="G138" i="6"/>
  <c r="G139" i="6"/>
  <c r="G148" i="6"/>
  <c r="G156" i="6"/>
  <c r="G145" i="6"/>
  <c r="G153" i="6"/>
  <c r="G160" i="6"/>
  <c r="G141" i="6"/>
  <c r="G140" i="6"/>
  <c r="G146" i="6"/>
  <c r="G142" i="6"/>
  <c r="G158" i="6"/>
  <c r="C135" i="6"/>
  <c r="C142" i="6"/>
  <c r="C138" i="6"/>
  <c r="C154" i="6"/>
  <c r="C153" i="6"/>
  <c r="C146" i="6"/>
  <c r="C141" i="6"/>
  <c r="C137" i="6"/>
  <c r="C156" i="6"/>
  <c r="C148" i="6"/>
  <c r="C159" i="6"/>
  <c r="C155" i="6"/>
  <c r="C139" i="6"/>
  <c r="C147" i="6"/>
  <c r="C149" i="6"/>
  <c r="C160" i="6"/>
  <c r="C145" i="6"/>
  <c r="C140" i="6"/>
  <c r="C136" i="6"/>
  <c r="C152" i="6"/>
  <c r="C158" i="6"/>
  <c r="E159" i="6"/>
  <c r="E155" i="6"/>
  <c r="E135" i="6"/>
  <c r="E160" i="6"/>
  <c r="E147" i="6"/>
  <c r="E137" i="6"/>
  <c r="E140" i="6"/>
  <c r="E154" i="6"/>
  <c r="E139" i="6"/>
  <c r="E148" i="6"/>
  <c r="E149" i="6"/>
  <c r="E142" i="6"/>
  <c r="E152" i="6"/>
  <c r="E156" i="6"/>
  <c r="E153" i="6"/>
  <c r="E146" i="6"/>
  <c r="E141" i="6"/>
  <c r="E158" i="6"/>
  <c r="E151" i="6"/>
  <c r="E138" i="6"/>
  <c r="E145" i="6"/>
  <c r="T135" i="6"/>
  <c r="T156" i="6"/>
  <c r="T153" i="6"/>
  <c r="T148" i="6"/>
  <c r="T145" i="6"/>
  <c r="T137" i="6"/>
  <c r="T155" i="6"/>
  <c r="T140" i="6"/>
  <c r="T149" i="6"/>
  <c r="T160" i="6"/>
  <c r="T159" i="6"/>
  <c r="T152" i="6"/>
  <c r="T154" i="6"/>
  <c r="T146" i="6"/>
  <c r="T142" i="6"/>
  <c r="T138" i="6"/>
  <c r="T139" i="6"/>
  <c r="T141" i="6"/>
  <c r="T147" i="6"/>
  <c r="T143" i="6"/>
  <c r="T158" i="6"/>
  <c r="T136" i="6"/>
  <c r="P141" i="5"/>
  <c r="P166" i="5"/>
  <c r="P160" i="5"/>
  <c r="P149" i="5"/>
  <c r="P161" i="5"/>
  <c r="P143" i="5"/>
  <c r="P150" i="5"/>
  <c r="P154" i="5"/>
  <c r="P147" i="5"/>
  <c r="P148" i="5"/>
  <c r="P159" i="5"/>
  <c r="P162" i="5"/>
  <c r="P156" i="5"/>
  <c r="P146" i="5"/>
  <c r="P152" i="5"/>
  <c r="P164" i="5"/>
  <c r="P153" i="5"/>
  <c r="P163" i="5"/>
  <c r="P155" i="5"/>
  <c r="P145" i="5"/>
  <c r="P165" i="5"/>
  <c r="P60" i="5"/>
  <c r="P144" i="5"/>
  <c r="P151" i="5"/>
  <c r="P158" i="5"/>
  <c r="G151" i="6"/>
  <c r="J151" i="6"/>
  <c r="U135" i="6"/>
  <c r="U154" i="6"/>
  <c r="U137" i="6"/>
  <c r="U142" i="6"/>
  <c r="U156" i="6"/>
  <c r="U139" i="6"/>
  <c r="U153" i="6"/>
  <c r="U147" i="6"/>
  <c r="U155" i="6"/>
  <c r="U159" i="6"/>
  <c r="U149" i="6"/>
  <c r="U146" i="6"/>
  <c r="U141" i="6"/>
  <c r="U140" i="6"/>
  <c r="U148" i="6"/>
  <c r="U143" i="6"/>
  <c r="U160" i="6"/>
  <c r="U145" i="6"/>
  <c r="U158" i="6"/>
  <c r="U138" i="6"/>
  <c r="U152" i="6"/>
  <c r="Q151" i="6"/>
  <c r="F157" i="5"/>
  <c r="N153" i="6"/>
  <c r="N135" i="6"/>
  <c r="N141" i="6"/>
  <c r="N152" i="6"/>
  <c r="N146" i="6"/>
  <c r="N155" i="6"/>
  <c r="N138" i="6"/>
  <c r="N143" i="6"/>
  <c r="N147" i="6"/>
  <c r="N160" i="6"/>
  <c r="N137" i="6"/>
  <c r="N140" i="6"/>
  <c r="N154" i="6"/>
  <c r="N149" i="6"/>
  <c r="N139" i="6"/>
  <c r="N148" i="6"/>
  <c r="N159" i="6"/>
  <c r="N156" i="6"/>
  <c r="N142" i="6"/>
  <c r="N145" i="6"/>
  <c r="N158" i="6"/>
  <c r="M137" i="6"/>
  <c r="M160" i="6"/>
  <c r="M156" i="6"/>
  <c r="M135" i="6"/>
  <c r="M139" i="6"/>
  <c r="M147" i="6"/>
  <c r="M146" i="6"/>
  <c r="M155" i="6"/>
  <c r="M159" i="6"/>
  <c r="M149" i="6"/>
  <c r="M141" i="6"/>
  <c r="M140" i="6"/>
  <c r="M148" i="6"/>
  <c r="M143" i="6"/>
  <c r="M153" i="6"/>
  <c r="M142" i="6"/>
  <c r="M154" i="6"/>
  <c r="M158" i="6"/>
  <c r="M152" i="6"/>
  <c r="M145" i="6"/>
  <c r="M138" i="6"/>
  <c r="O135" i="6"/>
  <c r="O140" i="6"/>
  <c r="O137" i="6"/>
  <c r="O155" i="6"/>
  <c r="O148" i="6"/>
  <c r="O139" i="6"/>
  <c r="O158" i="6"/>
  <c r="O142" i="6"/>
  <c r="O141" i="6"/>
  <c r="O143" i="6"/>
  <c r="O147" i="6"/>
  <c r="O154" i="6"/>
  <c r="O149" i="6"/>
  <c r="O159" i="6"/>
  <c r="O152" i="6"/>
  <c r="O146" i="6"/>
  <c r="O160" i="6"/>
  <c r="O156" i="6"/>
  <c r="O153" i="6"/>
  <c r="O54" i="6"/>
  <c r="O151" i="6"/>
  <c r="O145" i="6"/>
  <c r="O138" i="6"/>
  <c r="M141" i="5"/>
  <c r="M160" i="5"/>
  <c r="M146" i="5"/>
  <c r="M148" i="5"/>
  <c r="M150" i="5"/>
  <c r="M154" i="5"/>
  <c r="M156" i="5"/>
  <c r="M152" i="5"/>
  <c r="M149" i="5"/>
  <c r="M145" i="5"/>
  <c r="M153" i="5"/>
  <c r="M165" i="5"/>
  <c r="M166" i="5"/>
  <c r="M143" i="5"/>
  <c r="M147" i="5"/>
  <c r="M159" i="5"/>
  <c r="M162" i="5"/>
  <c r="M155" i="5"/>
  <c r="M163" i="5"/>
  <c r="M161" i="5"/>
  <c r="M164" i="5"/>
  <c r="M151" i="5"/>
  <c r="M144" i="5"/>
  <c r="M158" i="5"/>
  <c r="M157" i="5"/>
  <c r="P157" i="5"/>
  <c r="U151" i="6"/>
  <c r="I54" i="6"/>
  <c r="D135" i="6"/>
  <c r="D154" i="6"/>
  <c r="D137" i="6"/>
  <c r="D155" i="6"/>
  <c r="D159" i="6"/>
  <c r="D156" i="6"/>
  <c r="D149" i="6"/>
  <c r="D141" i="6"/>
  <c r="D140" i="6"/>
  <c r="D148" i="6"/>
  <c r="D153" i="6"/>
  <c r="D139" i="6"/>
  <c r="D158" i="6"/>
  <c r="D142" i="6"/>
  <c r="D147" i="6"/>
  <c r="D160" i="6"/>
  <c r="D146" i="6"/>
  <c r="D138" i="6"/>
  <c r="D145" i="6"/>
  <c r="D152" i="6"/>
  <c r="H142" i="5"/>
  <c r="F135" i="6"/>
  <c r="F156" i="6"/>
  <c r="F152" i="6"/>
  <c r="F142" i="6"/>
  <c r="F141" i="6"/>
  <c r="F160" i="6"/>
  <c r="F147" i="6"/>
  <c r="F146" i="6"/>
  <c r="F153" i="6"/>
  <c r="F140" i="6"/>
  <c r="F149" i="6"/>
  <c r="F137" i="6"/>
  <c r="F158" i="6"/>
  <c r="F155" i="6"/>
  <c r="F154" i="6"/>
  <c r="F139" i="6"/>
  <c r="F148" i="6"/>
  <c r="F159" i="6"/>
  <c r="F151" i="6"/>
  <c r="F145" i="6"/>
  <c r="F138" i="6"/>
  <c r="C141" i="5"/>
  <c r="C147" i="5"/>
  <c r="C161" i="5"/>
  <c r="C166" i="5"/>
  <c r="C162" i="5"/>
  <c r="C153" i="5"/>
  <c r="C154" i="5"/>
  <c r="C143" i="5"/>
  <c r="C155" i="5"/>
  <c r="C158" i="5"/>
  <c r="C148" i="5"/>
  <c r="C160" i="5"/>
  <c r="C152" i="5"/>
  <c r="C165" i="5"/>
  <c r="C159" i="5"/>
  <c r="C163" i="5"/>
  <c r="C145" i="5"/>
  <c r="C156" i="5"/>
  <c r="C146" i="5"/>
  <c r="C164" i="5"/>
  <c r="C142" i="5"/>
  <c r="C144" i="5"/>
  <c r="C151" i="5"/>
  <c r="M136" i="6"/>
  <c r="U142" i="5"/>
  <c r="O157" i="5"/>
  <c r="K135" i="6"/>
  <c r="K155" i="6"/>
  <c r="K160" i="6"/>
  <c r="K159" i="6"/>
  <c r="K138" i="6"/>
  <c r="K140" i="6"/>
  <c r="K142" i="6"/>
  <c r="K139" i="6"/>
  <c r="K154" i="6"/>
  <c r="K146" i="6"/>
  <c r="K153" i="6"/>
  <c r="K137" i="6"/>
  <c r="K156" i="6"/>
  <c r="K148" i="6"/>
  <c r="K145" i="6"/>
  <c r="K141" i="6"/>
  <c r="K147" i="6"/>
  <c r="K143" i="6"/>
  <c r="K149" i="6"/>
  <c r="K158" i="6"/>
  <c r="K136" i="6"/>
  <c r="K152" i="6"/>
  <c r="G142" i="5"/>
  <c r="T156" i="4"/>
  <c r="T210" i="4"/>
  <c r="T97" i="6"/>
  <c r="T103" i="5"/>
  <c r="T237" i="4"/>
  <c r="T246" i="4"/>
  <c r="T242" i="4"/>
  <c r="T240" i="4"/>
  <c r="T241" i="4"/>
  <c r="T243" i="4"/>
  <c r="T245" i="4"/>
  <c r="T239" i="4"/>
  <c r="P141" i="4"/>
  <c r="P195" i="4"/>
  <c r="P82" i="6"/>
  <c r="P88" i="5"/>
  <c r="P222" i="4"/>
  <c r="P233" i="4"/>
  <c r="P228" i="4"/>
  <c r="P229" i="4"/>
  <c r="P235" i="4"/>
  <c r="P227" i="4"/>
  <c r="P225" i="4"/>
  <c r="P223" i="4"/>
  <c r="P226" i="4"/>
  <c r="P236" i="4"/>
  <c r="P230" i="4"/>
  <c r="P234" i="4"/>
  <c r="P232" i="4"/>
  <c r="B167" i="4"/>
  <c r="B54" i="6"/>
  <c r="B60" i="5"/>
  <c r="T244" i="4"/>
  <c r="P231" i="4"/>
  <c r="C141" i="4"/>
  <c r="C195" i="4"/>
  <c r="C82" i="6"/>
  <c r="C88" i="5"/>
  <c r="C222" i="4"/>
  <c r="C236" i="4"/>
  <c r="C232" i="4"/>
  <c r="C228" i="4"/>
  <c r="C234" i="4"/>
  <c r="C226" i="4"/>
  <c r="C235" i="4"/>
  <c r="C225" i="4"/>
  <c r="C223" i="4"/>
  <c r="C233" i="4"/>
  <c r="C227" i="4"/>
  <c r="S167" i="4"/>
  <c r="S54" i="6"/>
  <c r="S60" i="5"/>
  <c r="H167" i="4"/>
  <c r="H54" i="6"/>
  <c r="H60" i="5"/>
  <c r="C167" i="4"/>
  <c r="C60" i="5"/>
  <c r="C54" i="6"/>
  <c r="C224" i="4"/>
  <c r="P224" i="4"/>
  <c r="T141" i="4"/>
  <c r="T195" i="4"/>
  <c r="T82" i="6"/>
  <c r="T88" i="5"/>
  <c r="T222" i="4"/>
  <c r="T230" i="4"/>
  <c r="T233" i="4"/>
  <c r="T232" i="4"/>
  <c r="T228" i="4"/>
  <c r="T226" i="4"/>
  <c r="T234" i="4"/>
  <c r="T236" i="4"/>
  <c r="T231" i="4"/>
  <c r="T223" i="4"/>
  <c r="T225" i="4"/>
  <c r="T235" i="4"/>
  <c r="T229" i="4"/>
  <c r="T227" i="4"/>
  <c r="H141" i="4"/>
  <c r="H195" i="4"/>
  <c r="H82" i="6"/>
  <c r="H88" i="5"/>
  <c r="H222" i="4"/>
  <c r="H227" i="4"/>
  <c r="H226" i="4"/>
  <c r="H235" i="4"/>
  <c r="H225" i="4"/>
  <c r="H228" i="4"/>
  <c r="H233" i="4"/>
  <c r="H232" i="4"/>
  <c r="H236" i="4"/>
  <c r="H223" i="4"/>
  <c r="H234" i="4"/>
  <c r="H230" i="4"/>
  <c r="T167" i="4"/>
  <c r="T54" i="6"/>
  <c r="T60" i="5"/>
  <c r="K167" i="4"/>
  <c r="K54" i="6"/>
  <c r="K60" i="5"/>
  <c r="L114" i="6" l="1"/>
  <c r="L116" i="6"/>
  <c r="L117" i="6"/>
  <c r="L119" i="6"/>
  <c r="L123" i="6"/>
  <c r="L127" i="6"/>
  <c r="L128" i="6"/>
  <c r="L129" i="6"/>
  <c r="L130" i="6"/>
  <c r="L52" i="6"/>
  <c r="L150" i="6"/>
  <c r="L157" i="6"/>
  <c r="L50" i="6"/>
  <c r="L120" i="5"/>
  <c r="L121" i="5"/>
  <c r="L122" i="5"/>
  <c r="L125" i="5"/>
  <c r="L126" i="5"/>
  <c r="L129" i="5"/>
  <c r="L132" i="5"/>
  <c r="L133" i="5"/>
  <c r="L83" i="6"/>
  <c r="L106" i="6"/>
  <c r="L61" i="6"/>
  <c r="L203" i="7" s="1"/>
  <c r="L62" i="6"/>
  <c r="L204" i="7" s="1"/>
  <c r="L69" i="6"/>
  <c r="L78" i="5"/>
  <c r="L133" i="7" s="1"/>
  <c r="L78" i="6"/>
  <c r="L79" i="6"/>
  <c r="L171" i="4"/>
  <c r="L172" i="4"/>
  <c r="L173" i="4"/>
  <c r="L174" i="4"/>
  <c r="L175" i="4"/>
  <c r="L176" i="4"/>
  <c r="L178" i="4"/>
  <c r="L179" i="4"/>
  <c r="L180" i="4"/>
  <c r="L181" i="4"/>
  <c r="L182" i="4"/>
  <c r="L185" i="4"/>
  <c r="L186" i="4"/>
  <c r="L187" i="4"/>
  <c r="L188" i="4"/>
  <c r="L189" i="4"/>
  <c r="L32" i="7"/>
  <c r="L34" i="7"/>
  <c r="L35" i="7"/>
  <c r="L36" i="7"/>
  <c r="L37" i="7"/>
  <c r="L38" i="7"/>
  <c r="L39" i="7"/>
  <c r="L41" i="7"/>
  <c r="L42" i="7"/>
  <c r="L43" i="7"/>
  <c r="L44" i="7"/>
  <c r="L45" i="7"/>
  <c r="L48" i="7"/>
  <c r="L49" i="7"/>
  <c r="L50" i="7"/>
  <c r="L51" i="7"/>
  <c r="L52" i="7"/>
  <c r="L54" i="7"/>
  <c r="L55" i="7"/>
  <c r="L192" i="4" l="1"/>
  <c r="L219" i="4"/>
  <c r="L138" i="5"/>
  <c r="L221" i="7"/>
  <c r="L136" i="5"/>
  <c r="L123" i="5"/>
  <c r="L119" i="5"/>
  <c r="L144" i="6"/>
  <c r="L126" i="6"/>
  <c r="L115" i="6"/>
  <c r="L169" i="4"/>
  <c r="L196" i="4"/>
  <c r="L220" i="7"/>
  <c r="L82" i="5"/>
  <c r="L137" i="7" s="1"/>
  <c r="L135" i="5"/>
  <c r="L128" i="5"/>
  <c r="L118" i="5"/>
  <c r="L133" i="6"/>
  <c r="L122" i="6"/>
  <c r="L113" i="6"/>
  <c r="L80" i="4"/>
  <c r="L190" i="4" s="1"/>
  <c r="L191" i="4"/>
  <c r="L218" i="4"/>
  <c r="L52" i="5"/>
  <c r="L137" i="5" s="1"/>
  <c r="L75" i="6"/>
  <c r="L217" i="7" s="1"/>
  <c r="L134" i="5"/>
  <c r="L127" i="5"/>
  <c r="L132" i="6"/>
  <c r="L121" i="6"/>
  <c r="L112" i="6"/>
  <c r="L73" i="6"/>
  <c r="L215" i="7" s="1"/>
  <c r="L139" i="5"/>
  <c r="L116" i="5"/>
  <c r="L120" i="6"/>
  <c r="L110" i="6"/>
  <c r="L51" i="6"/>
  <c r="L43" i="5"/>
  <c r="L77" i="5" s="1"/>
  <c r="L33" i="5"/>
  <c r="L124" i="5" s="1"/>
  <c r="L121" i="4"/>
  <c r="L40" i="7" s="1"/>
  <c r="L134" i="4"/>
  <c r="L53" i="7" s="1"/>
  <c r="L67" i="4"/>
  <c r="L177" i="4" s="1"/>
  <c r="L67" i="6"/>
  <c r="L209" i="7" s="1"/>
  <c r="L73" i="5"/>
  <c r="L128" i="7" s="1"/>
  <c r="L65" i="6"/>
  <c r="L207" i="7" s="1"/>
  <c r="L71" i="5"/>
  <c r="L126" i="7" s="1"/>
  <c r="L60" i="6"/>
  <c r="L202" i="7" s="1"/>
  <c r="L66" i="5"/>
  <c r="L121" i="7" s="1"/>
  <c r="L58" i="6"/>
  <c r="L200" i="7" s="1"/>
  <c r="L64" i="5"/>
  <c r="L119" i="7" s="1"/>
  <c r="L85" i="5"/>
  <c r="L140" i="7" s="1"/>
  <c r="L81" i="5"/>
  <c r="L136" i="7" s="1"/>
  <c r="L79" i="5"/>
  <c r="L134" i="7" s="1"/>
  <c r="L68" i="6"/>
  <c r="L210" i="7" s="1"/>
  <c r="L74" i="5"/>
  <c r="L129" i="7" s="1"/>
  <c r="L66" i="6"/>
  <c r="L208" i="7" s="1"/>
  <c r="L72" i="5"/>
  <c r="L127" i="7" s="1"/>
  <c r="L112" i="5"/>
  <c r="L63" i="6"/>
  <c r="L69" i="5"/>
  <c r="L124" i="7" s="1"/>
  <c r="L59" i="6"/>
  <c r="L201" i="7" s="1"/>
  <c r="L65" i="5"/>
  <c r="L120" i="7" s="1"/>
  <c r="L25" i="4"/>
  <c r="L216" i="4" s="1"/>
  <c r="L76" i="6"/>
  <c r="L23" i="4"/>
  <c r="L214" i="4" s="1"/>
  <c r="L74" i="6"/>
  <c r="L216" i="7" s="1"/>
  <c r="L21" i="4"/>
  <c r="L212" i="4" s="1"/>
  <c r="L72" i="6"/>
  <c r="L214" i="7" s="1"/>
  <c r="L84" i="5"/>
  <c r="L139" i="7" s="1"/>
  <c r="L56" i="6"/>
  <c r="L198" i="7" s="1"/>
  <c r="L62" i="5"/>
  <c r="L117" i="7" s="1"/>
  <c r="L26" i="4"/>
  <c r="L217" i="4" s="1"/>
  <c r="L105" i="6"/>
  <c r="L111" i="5"/>
  <c r="L89" i="5"/>
  <c r="L80" i="5"/>
  <c r="L135" i="7" s="1"/>
  <c r="L49" i="6"/>
  <c r="L75" i="5"/>
  <c r="L130" i="7" s="1"/>
  <c r="L48" i="6"/>
  <c r="L27" i="6"/>
  <c r="L20" i="6"/>
  <c r="L34" i="6"/>
  <c r="L40" i="6"/>
  <c r="L82" i="7"/>
  <c r="L62" i="7"/>
  <c r="L76" i="7"/>
  <c r="L69" i="7"/>
  <c r="L33" i="6"/>
  <c r="L42" i="5"/>
  <c r="L68" i="5"/>
  <c r="L123" i="7" s="1"/>
  <c r="L21" i="5"/>
  <c r="L67" i="5"/>
  <c r="L122" i="7" s="1"/>
  <c r="L5" i="5"/>
  <c r="L4" i="5" s="1"/>
  <c r="L128" i="4"/>
  <c r="L74" i="4"/>
  <c r="L114" i="4"/>
  <c r="L18" i="4"/>
  <c r="L16" i="4"/>
  <c r="L207" i="4" s="1"/>
  <c r="L14" i="4"/>
  <c r="L205" i="4" s="1"/>
  <c r="L17" i="4"/>
  <c r="L208" i="4" s="1"/>
  <c r="L15" i="4"/>
  <c r="L206" i="4" s="1"/>
  <c r="L11" i="4"/>
  <c r="L9" i="4"/>
  <c r="L200" i="4" s="1"/>
  <c r="L7" i="4"/>
  <c r="L198" i="4" s="1"/>
  <c r="L60" i="4"/>
  <c r="L24" i="4"/>
  <c r="L215" i="4" s="1"/>
  <c r="L22" i="4"/>
  <c r="L213" i="4" s="1"/>
  <c r="L12" i="4"/>
  <c r="L203" i="4" s="1"/>
  <c r="L10" i="4"/>
  <c r="L201" i="4" s="1"/>
  <c r="L8" i="4"/>
  <c r="L199" i="4" s="1"/>
  <c r="L60" i="7" l="1"/>
  <c r="L111" i="6"/>
  <c r="L131" i="6"/>
  <c r="L18" i="5"/>
  <c r="L17" i="5" s="1"/>
  <c r="L144" i="5" s="1"/>
  <c r="L18" i="6"/>
  <c r="L118" i="6"/>
  <c r="L131" i="5"/>
  <c r="L83" i="5"/>
  <c r="L138" i="7" s="1"/>
  <c r="L117" i="5"/>
  <c r="L132" i="7"/>
  <c r="L57" i="6"/>
  <c r="L199" i="7" s="1"/>
  <c r="L125" i="6"/>
  <c r="L73" i="4"/>
  <c r="L183" i="4" s="1"/>
  <c r="L184" i="4"/>
  <c r="L89" i="6"/>
  <c r="L202" i="4"/>
  <c r="L127" i="4"/>
  <c r="L46" i="7" s="1"/>
  <c r="L47" i="7"/>
  <c r="L58" i="4"/>
  <c r="L170" i="4"/>
  <c r="L96" i="6"/>
  <c r="L209" i="4"/>
  <c r="L112" i="4"/>
  <c r="L33" i="7"/>
  <c r="L64" i="6"/>
  <c r="L206" i="7" s="1"/>
  <c r="L75" i="7"/>
  <c r="L59" i="7" s="1"/>
  <c r="L95" i="5"/>
  <c r="L104" i="6"/>
  <c r="L110" i="5"/>
  <c r="L85" i="6"/>
  <c r="L91" i="5"/>
  <c r="L93" i="6"/>
  <c r="L99" i="5"/>
  <c r="L47" i="6"/>
  <c r="L103" i="6"/>
  <c r="L109" i="5"/>
  <c r="L100" i="6"/>
  <c r="L106" i="5"/>
  <c r="L71" i="6"/>
  <c r="L213" i="7" s="1"/>
  <c r="L77" i="6"/>
  <c r="L219" i="7" s="1"/>
  <c r="L88" i="6"/>
  <c r="L94" i="5"/>
  <c r="L99" i="6"/>
  <c r="L105" i="5"/>
  <c r="L87" i="6"/>
  <c r="L93" i="5"/>
  <c r="L95" i="6"/>
  <c r="L101" i="5"/>
  <c r="L92" i="6"/>
  <c r="L98" i="5"/>
  <c r="L94" i="6"/>
  <c r="L100" i="5"/>
  <c r="L86" i="6"/>
  <c r="L92" i="5"/>
  <c r="L90" i="6"/>
  <c r="L96" i="5"/>
  <c r="L102" i="6"/>
  <c r="L108" i="5"/>
  <c r="L102" i="5"/>
  <c r="L70" i="5"/>
  <c r="L125" i="7" s="1"/>
  <c r="L101" i="6"/>
  <c r="L107" i="5"/>
  <c r="L17" i="6"/>
  <c r="L151" i="6" s="1"/>
  <c r="L63" i="5"/>
  <c r="L118" i="7" s="1"/>
  <c r="L76" i="5"/>
  <c r="L265" i="4"/>
  <c r="L20" i="4"/>
  <c r="L211" i="4" s="1"/>
  <c r="L13" i="4"/>
  <c r="L55" i="6"/>
  <c r="L6" i="4"/>
  <c r="L271" i="4"/>
  <c r="L163" i="4"/>
  <c r="L57" i="4" l="1"/>
  <c r="L167" i="4" s="1"/>
  <c r="L168" i="4"/>
  <c r="L111" i="4"/>
  <c r="L30" i="7" s="1"/>
  <c r="L31" i="7"/>
  <c r="L84" i="6"/>
  <c r="L197" i="4"/>
  <c r="L97" i="5"/>
  <c r="L204" i="4"/>
  <c r="L157" i="5"/>
  <c r="L251" i="4"/>
  <c r="L258" i="4"/>
  <c r="L91" i="6"/>
  <c r="L70" i="6"/>
  <c r="L90" i="5"/>
  <c r="L98" i="6"/>
  <c r="L104" i="5"/>
  <c r="L61" i="5"/>
  <c r="L140" i="6"/>
  <c r="L142" i="6"/>
  <c r="L146" i="6"/>
  <c r="L148" i="6"/>
  <c r="L137" i="6"/>
  <c r="L145" i="6"/>
  <c r="L152" i="6"/>
  <c r="L154" i="6"/>
  <c r="L156" i="6"/>
  <c r="L158" i="6"/>
  <c r="L160" i="6"/>
  <c r="L143" i="6"/>
  <c r="L139" i="6"/>
  <c r="L147" i="6"/>
  <c r="L135" i="6"/>
  <c r="L153" i="6"/>
  <c r="L155" i="6"/>
  <c r="L159" i="6"/>
  <c r="L141" i="6"/>
  <c r="L149" i="6"/>
  <c r="L138" i="6"/>
  <c r="L136" i="6"/>
  <c r="L142" i="5"/>
  <c r="L143" i="5"/>
  <c r="L153" i="5"/>
  <c r="L155" i="5"/>
  <c r="L159" i="5"/>
  <c r="L161" i="5"/>
  <c r="L163" i="5"/>
  <c r="L165" i="5"/>
  <c r="L156" i="5"/>
  <c r="L166" i="5"/>
  <c r="L154" i="5"/>
  <c r="L158" i="5"/>
  <c r="L146" i="5"/>
  <c r="L160" i="5"/>
  <c r="L141" i="5"/>
  <c r="L162" i="5"/>
  <c r="L148" i="5"/>
  <c r="L164" i="5"/>
  <c r="L145" i="5"/>
  <c r="L150" i="5"/>
  <c r="L147" i="5"/>
  <c r="L152" i="5"/>
  <c r="L149" i="5"/>
  <c r="L151" i="5"/>
  <c r="L250" i="4"/>
  <c r="L252" i="4"/>
  <c r="L254" i="4"/>
  <c r="L256" i="4"/>
  <c r="L260" i="4"/>
  <c r="L257" i="4"/>
  <c r="L262" i="4"/>
  <c r="L259" i="4"/>
  <c r="L263" i="4"/>
  <c r="L249" i="4"/>
  <c r="L261" i="4"/>
  <c r="L255" i="4"/>
  <c r="L253" i="4"/>
  <c r="L267" i="4"/>
  <c r="L269" i="4"/>
  <c r="L273" i="4"/>
  <c r="L264" i="4"/>
  <c r="L266" i="4"/>
  <c r="L268" i="4"/>
  <c r="L270" i="4"/>
  <c r="L272" i="4"/>
  <c r="L143" i="4"/>
  <c r="L4" i="4"/>
  <c r="L19" i="4"/>
  <c r="L157" i="4"/>
  <c r="L150" i="4"/>
  <c r="L231" i="4" l="1"/>
  <c r="L195" i="4"/>
  <c r="L238" i="4"/>
  <c r="L210" i="4"/>
  <c r="L54" i="6"/>
  <c r="L82" i="6"/>
  <c r="L88" i="5"/>
  <c r="L103" i="5"/>
  <c r="L97" i="6"/>
  <c r="L60" i="5"/>
  <c r="L156" i="4"/>
  <c r="L237" i="4"/>
  <c r="L239" i="4"/>
  <c r="L244" i="4"/>
  <c r="L246" i="4"/>
  <c r="L241" i="4"/>
  <c r="L243" i="4"/>
  <c r="L245" i="4"/>
  <c r="L240" i="4"/>
  <c r="L242" i="4"/>
  <c r="L223" i="4"/>
  <c r="L141" i="4"/>
  <c r="L222" i="4"/>
  <c r="L228" i="4"/>
  <c r="L230" i="4"/>
  <c r="L227" i="4"/>
  <c r="L232" i="4"/>
  <c r="L235" i="4"/>
  <c r="L225" i="4"/>
  <c r="L229" i="4"/>
  <c r="L233" i="4"/>
  <c r="L236" i="4"/>
  <c r="L226" i="4"/>
  <c r="L234" i="4"/>
  <c r="L224" i="4"/>
  <c r="B15" i="10" l="1"/>
  <c r="P13" i="9"/>
  <c r="P11" i="9" s="1"/>
  <c r="O13" i="9"/>
  <c r="O11" i="9" s="1"/>
  <c r="V13" i="9"/>
  <c r="V11" i="9" s="1"/>
  <c r="T13" i="9"/>
  <c r="S13" i="9"/>
  <c r="L13" i="9"/>
  <c r="L11" i="9" s="1"/>
  <c r="K13" i="9"/>
  <c r="F13" i="9"/>
  <c r="F11" i="9" s="1"/>
  <c r="E13" i="9"/>
  <c r="E11" i="9" s="1"/>
  <c r="D13" i="9"/>
  <c r="D11" i="9" s="1"/>
  <c r="C13" i="9"/>
  <c r="N13" i="9"/>
  <c r="N11" i="9" s="1"/>
  <c r="N10" i="9" s="1"/>
  <c r="H13" i="9"/>
  <c r="G13" i="9"/>
  <c r="G11" i="9" s="1"/>
  <c r="B13" i="9"/>
  <c r="B11" i="9" s="1"/>
  <c r="U5" i="9"/>
  <c r="M5" i="9"/>
  <c r="L5" i="9"/>
  <c r="J5" i="9"/>
  <c r="E5" i="9"/>
  <c r="D5" i="9"/>
  <c r="C5" i="9"/>
  <c r="R5" i="9"/>
  <c r="Q5" i="9"/>
  <c r="B5" i="9"/>
  <c r="R43" i="8"/>
  <c r="Q43" i="8"/>
  <c r="P43" i="8"/>
  <c r="J43" i="8"/>
  <c r="I43" i="8"/>
  <c r="H43" i="8"/>
  <c r="T43" i="8"/>
  <c r="S43" i="8"/>
  <c r="O43" i="8"/>
  <c r="L43" i="8"/>
  <c r="K43" i="8"/>
  <c r="G43" i="8"/>
  <c r="D43" i="8"/>
  <c r="U39" i="8"/>
  <c r="T39" i="8"/>
  <c r="R39" i="8"/>
  <c r="R37" i="8" s="1"/>
  <c r="M39" i="8"/>
  <c r="L39" i="8"/>
  <c r="J39" i="8"/>
  <c r="J37" i="8" s="1"/>
  <c r="H39" i="8"/>
  <c r="E39" i="8"/>
  <c r="D39" i="8"/>
  <c r="S39" i="8"/>
  <c r="P39" i="8"/>
  <c r="O39" i="8"/>
  <c r="K39" i="8"/>
  <c r="G39" i="8"/>
  <c r="C43" i="8"/>
  <c r="C39" i="8"/>
  <c r="R32" i="8"/>
  <c r="R67" i="8" s="1"/>
  <c r="V32" i="8"/>
  <c r="V67" i="8" s="1"/>
  <c r="U32" i="8"/>
  <c r="T32" i="8"/>
  <c r="N32" i="8"/>
  <c r="N67" i="8" s="1"/>
  <c r="M32" i="8"/>
  <c r="L32" i="8"/>
  <c r="G32" i="8"/>
  <c r="G67" i="8" s="1"/>
  <c r="F32" i="8"/>
  <c r="F67" i="8" s="1"/>
  <c r="E32" i="8"/>
  <c r="D32" i="8"/>
  <c r="Q32" i="8"/>
  <c r="Q67" i="8" s="1"/>
  <c r="P32" i="8"/>
  <c r="O32" i="8"/>
  <c r="O67" i="8" s="1"/>
  <c r="J32" i="8"/>
  <c r="J67" i="8" s="1"/>
  <c r="I32" i="8"/>
  <c r="I67" i="8" s="1"/>
  <c r="H32" i="8"/>
  <c r="O28" i="8"/>
  <c r="T28" i="8"/>
  <c r="S28" i="8"/>
  <c r="S26" i="8" s="1"/>
  <c r="L28" i="8"/>
  <c r="L26" i="8" s="1"/>
  <c r="K28" i="8"/>
  <c r="K26" i="8" s="1"/>
  <c r="J28" i="8"/>
  <c r="I28" i="8"/>
  <c r="H28" i="8"/>
  <c r="D28" i="8"/>
  <c r="D26" i="8" s="1"/>
  <c r="C28" i="8"/>
  <c r="C26" i="8" s="1"/>
  <c r="R28" i="8"/>
  <c r="R63" i="8" s="1"/>
  <c r="Q28" i="8"/>
  <c r="Q26" i="8" s="1"/>
  <c r="Q25" i="8" s="1"/>
  <c r="P28" i="8"/>
  <c r="P26" i="8" s="1"/>
  <c r="G28" i="8"/>
  <c r="G63" i="8" s="1"/>
  <c r="G26" i="8"/>
  <c r="B28" i="8"/>
  <c r="B63" i="8" s="1"/>
  <c r="N21" i="8"/>
  <c r="N33" i="10" s="1"/>
  <c r="S21" i="8"/>
  <c r="S33" i="10" s="1"/>
  <c r="K21" i="8"/>
  <c r="K33" i="10" s="1"/>
  <c r="I21" i="8"/>
  <c r="I33" i="10" s="1"/>
  <c r="H21" i="8"/>
  <c r="H33" i="10" s="1"/>
  <c r="E21" i="8"/>
  <c r="E33" i="10" s="1"/>
  <c r="C21" i="8"/>
  <c r="C33" i="10" s="1"/>
  <c r="P21" i="8"/>
  <c r="P33" i="10" s="1"/>
  <c r="O21" i="8"/>
  <c r="O33" i="10" s="1"/>
  <c r="G21" i="8"/>
  <c r="G33" i="10" s="1"/>
  <c r="P17" i="8"/>
  <c r="N17" i="8"/>
  <c r="N29" i="10" s="1"/>
  <c r="H17" i="8"/>
  <c r="H29" i="10" s="1"/>
  <c r="U17" i="8"/>
  <c r="U29" i="10" s="1"/>
  <c r="T17" i="8"/>
  <c r="T29" i="10" s="1"/>
  <c r="S17" i="8"/>
  <c r="R17" i="8"/>
  <c r="R29" i="10" s="1"/>
  <c r="M17" i="8"/>
  <c r="M29" i="10" s="1"/>
  <c r="L17" i="8"/>
  <c r="L29" i="10" s="1"/>
  <c r="K17" i="8"/>
  <c r="J17" i="8"/>
  <c r="J29" i="10" s="1"/>
  <c r="E17" i="8"/>
  <c r="E29" i="10" s="1"/>
  <c r="D17" i="8"/>
  <c r="D29" i="10" s="1"/>
  <c r="C17" i="8"/>
  <c r="V17" i="8"/>
  <c r="V29" i="10" s="1"/>
  <c r="Q17" i="8"/>
  <c r="O17" i="8"/>
  <c r="I17" i="8"/>
  <c r="G17" i="8"/>
  <c r="G29" i="10" s="1"/>
  <c r="F17" i="8"/>
  <c r="I10" i="8"/>
  <c r="U10" i="8"/>
  <c r="T10" i="8"/>
  <c r="S10" i="8"/>
  <c r="R10" i="8"/>
  <c r="P10" i="8"/>
  <c r="M10" i="8"/>
  <c r="L10" i="8"/>
  <c r="K10" i="8"/>
  <c r="J10" i="8"/>
  <c r="H10" i="8"/>
  <c r="E10" i="8"/>
  <c r="D10" i="8"/>
  <c r="C10" i="8"/>
  <c r="Q10" i="8"/>
  <c r="R6" i="8"/>
  <c r="R4" i="8" s="1"/>
  <c r="Q6" i="8"/>
  <c r="S6" i="8"/>
  <c r="S4" i="8" s="1"/>
  <c r="K6" i="8"/>
  <c r="K4" i="8" s="1"/>
  <c r="J6" i="8"/>
  <c r="J4" i="8" s="1"/>
  <c r="I6" i="8"/>
  <c r="C6" i="8"/>
  <c r="C4" i="8" s="1"/>
  <c r="B10" i="8"/>
  <c r="J36" i="8" l="1"/>
  <c r="F15" i="8"/>
  <c r="F27" i="10" s="1"/>
  <c r="F29" i="10"/>
  <c r="I15" i="8"/>
  <c r="I27" i="10" s="1"/>
  <c r="I29" i="10"/>
  <c r="K15" i="8"/>
  <c r="K27" i="10" s="1"/>
  <c r="K29" i="10"/>
  <c r="S15" i="8"/>
  <c r="S27" i="10" s="1"/>
  <c r="S29" i="10"/>
  <c r="O15" i="8"/>
  <c r="O27" i="10" s="1"/>
  <c r="O29" i="10"/>
  <c r="P15" i="8"/>
  <c r="P27" i="10" s="1"/>
  <c r="P29" i="10"/>
  <c r="Q15" i="8"/>
  <c r="Q27" i="10" s="1"/>
  <c r="Q29" i="10"/>
  <c r="C15" i="8"/>
  <c r="C29" i="10"/>
  <c r="L25" i="8"/>
  <c r="R36" i="8"/>
  <c r="E10" i="9"/>
  <c r="D25" i="8"/>
  <c r="J4" i="9"/>
  <c r="J23" i="10"/>
  <c r="L4" i="9"/>
  <c r="L23" i="10"/>
  <c r="B4" i="9"/>
  <c r="B23" i="10"/>
  <c r="M4" i="9"/>
  <c r="M23" i="10"/>
  <c r="E4" i="9"/>
  <c r="E23" i="10"/>
  <c r="Q4" i="9"/>
  <c r="Q23" i="10"/>
  <c r="U4" i="9"/>
  <c r="U23" i="10"/>
  <c r="R4" i="9"/>
  <c r="R23" i="10"/>
  <c r="C4" i="9"/>
  <c r="C23" i="10"/>
  <c r="D4" i="9"/>
  <c r="D23" i="10"/>
  <c r="O10" i="9"/>
  <c r="P10" i="9"/>
  <c r="P25" i="8"/>
  <c r="V15" i="8"/>
  <c r="V27" i="10" s="1"/>
  <c r="V10" i="9"/>
  <c r="O63" i="8"/>
  <c r="O26" i="8"/>
  <c r="O25" i="8" s="1"/>
  <c r="F10" i="9"/>
  <c r="H63" i="8"/>
  <c r="H26" i="8"/>
  <c r="H25" i="8" s="1"/>
  <c r="J63" i="8"/>
  <c r="J26" i="8"/>
  <c r="J25" i="8" s="1"/>
  <c r="G10" i="9"/>
  <c r="Q4" i="8"/>
  <c r="P37" i="8"/>
  <c r="P36" i="8" s="1"/>
  <c r="H15" i="8"/>
  <c r="G6" i="8"/>
  <c r="G4" i="8" s="1"/>
  <c r="O6" i="8"/>
  <c r="O4" i="8" s="1"/>
  <c r="D21" i="8"/>
  <c r="D33" i="10" s="1"/>
  <c r="L21" i="8"/>
  <c r="L33" i="10" s="1"/>
  <c r="T21" i="8"/>
  <c r="T33" i="10" s="1"/>
  <c r="P67" i="8"/>
  <c r="K37" i="8"/>
  <c r="K36" i="8" s="1"/>
  <c r="S37" i="8"/>
  <c r="S36" i="8" s="1"/>
  <c r="K11" i="9"/>
  <c r="K10" i="9" s="1"/>
  <c r="S11" i="9"/>
  <c r="S10" i="9" s="1"/>
  <c r="I4" i="8"/>
  <c r="H6" i="8"/>
  <c r="H4" i="8" s="1"/>
  <c r="P6" i="8"/>
  <c r="P4" i="8" s="1"/>
  <c r="M21" i="8"/>
  <c r="M33" i="10" s="1"/>
  <c r="U21" i="8"/>
  <c r="U33" i="10" s="1"/>
  <c r="Q21" i="8"/>
  <c r="B11" i="10"/>
  <c r="D15" i="8"/>
  <c r="D27" i="10" s="1"/>
  <c r="L15" i="8"/>
  <c r="L27" i="10" s="1"/>
  <c r="T15" i="8"/>
  <c r="T27" i="10" s="1"/>
  <c r="F21" i="8"/>
  <c r="F33" i="10" s="1"/>
  <c r="V21" i="8"/>
  <c r="V33" i="10" s="1"/>
  <c r="F28" i="8"/>
  <c r="F63" i="8" s="1"/>
  <c r="N28" i="8"/>
  <c r="N63" i="8" s="1"/>
  <c r="V28" i="8"/>
  <c r="V63" i="8" s="1"/>
  <c r="E37" i="8"/>
  <c r="G5" i="9"/>
  <c r="O5" i="9"/>
  <c r="B32" i="8"/>
  <c r="B67" i="8" s="1"/>
  <c r="R26" i="8"/>
  <c r="R25" i="8" s="1"/>
  <c r="C32" i="8"/>
  <c r="C25" i="8" s="1"/>
  <c r="K32" i="8"/>
  <c r="K67" i="8" s="1"/>
  <c r="S32" i="8"/>
  <c r="S67" i="8" s="1"/>
  <c r="F39" i="8"/>
  <c r="F37" i="8" s="1"/>
  <c r="N39" i="8"/>
  <c r="N37" i="8" s="1"/>
  <c r="V39" i="8"/>
  <c r="V37" i="8" s="1"/>
  <c r="H5" i="9"/>
  <c r="P5" i="9"/>
  <c r="N15" i="8"/>
  <c r="P63" i="8"/>
  <c r="H67" i="8"/>
  <c r="I5" i="9"/>
  <c r="I13" i="9"/>
  <c r="I11" i="9" s="1"/>
  <c r="Q13" i="9"/>
  <c r="Q11" i="9" s="1"/>
  <c r="G15" i="8"/>
  <c r="G25" i="8"/>
  <c r="H37" i="8"/>
  <c r="H36" i="8" s="1"/>
  <c r="H11" i="9"/>
  <c r="H10" i="9" s="1"/>
  <c r="J13" i="9"/>
  <c r="J11" i="9" s="1"/>
  <c r="J10" i="9" s="1"/>
  <c r="R13" i="9"/>
  <c r="R11" i="9" s="1"/>
  <c r="R10" i="9" s="1"/>
  <c r="C11" i="9"/>
  <c r="C10" i="9" s="1"/>
  <c r="I26" i="8"/>
  <c r="I63" i="8"/>
  <c r="D6" i="8"/>
  <c r="D4" i="8" s="1"/>
  <c r="L6" i="8"/>
  <c r="L4" i="8" s="1"/>
  <c r="T6" i="8"/>
  <c r="T4" i="8" s="1"/>
  <c r="G10" i="8"/>
  <c r="O10" i="8"/>
  <c r="J21" i="8"/>
  <c r="J33" i="10" s="1"/>
  <c r="R21" i="8"/>
  <c r="R33" i="10" s="1"/>
  <c r="O37" i="8"/>
  <c r="O36" i="8" s="1"/>
  <c r="F43" i="8"/>
  <c r="N43" i="8"/>
  <c r="V43" i="8"/>
  <c r="P61" i="8"/>
  <c r="E6" i="8"/>
  <c r="E4" i="8" s="1"/>
  <c r="M6" i="8"/>
  <c r="M4" i="8" s="1"/>
  <c r="U6" i="8"/>
  <c r="U4" i="8" s="1"/>
  <c r="B21" i="8"/>
  <c r="B33" i="10" s="1"/>
  <c r="B26" i="8"/>
  <c r="E28" i="8"/>
  <c r="E26" i="8" s="1"/>
  <c r="E61" i="8" s="1"/>
  <c r="M28" i="8"/>
  <c r="M26" i="8" s="1"/>
  <c r="M61" i="8" s="1"/>
  <c r="U28" i="8"/>
  <c r="U26" i="8" s="1"/>
  <c r="U61" i="8" s="1"/>
  <c r="Q61" i="8"/>
  <c r="F6" i="8"/>
  <c r="F4" i="8" s="1"/>
  <c r="N6" i="8"/>
  <c r="N4" i="8" s="1"/>
  <c r="V6" i="8"/>
  <c r="V4" i="8" s="1"/>
  <c r="G61" i="8"/>
  <c r="C63" i="8"/>
  <c r="K63" i="8"/>
  <c r="S63" i="8"/>
  <c r="D67" i="8"/>
  <c r="L67" i="8"/>
  <c r="T67" i="8"/>
  <c r="M13" i="9"/>
  <c r="M11" i="9" s="1"/>
  <c r="M10" i="9" s="1"/>
  <c r="U13" i="9"/>
  <c r="U11" i="9" s="1"/>
  <c r="U10" i="9" s="1"/>
  <c r="C37" i="8"/>
  <c r="C36" i="8" s="1"/>
  <c r="I39" i="8"/>
  <c r="I37" i="8" s="1"/>
  <c r="I36" i="8" s="1"/>
  <c r="Q39" i="8"/>
  <c r="Q37" i="8" s="1"/>
  <c r="Q36" i="8" s="1"/>
  <c r="H61" i="8"/>
  <c r="D63" i="8"/>
  <c r="L63" i="8"/>
  <c r="T63" i="8"/>
  <c r="E67" i="8"/>
  <c r="M67" i="8"/>
  <c r="U67" i="8"/>
  <c r="B17" i="9"/>
  <c r="B10" i="9" s="1"/>
  <c r="M37" i="8"/>
  <c r="U37" i="8"/>
  <c r="C61" i="8"/>
  <c r="K61" i="8"/>
  <c r="S61" i="8"/>
  <c r="Q63" i="8"/>
  <c r="G37" i="8"/>
  <c r="G36" i="8" s="1"/>
  <c r="D61" i="8"/>
  <c r="L61" i="8"/>
  <c r="T11" i="9"/>
  <c r="T10" i="9" s="1"/>
  <c r="B6" i="8"/>
  <c r="B4" i="8" s="1"/>
  <c r="B17" i="8"/>
  <c r="B15" i="8" s="1"/>
  <c r="E15" i="8"/>
  <c r="M15" i="8"/>
  <c r="U15" i="8"/>
  <c r="U27" i="10" s="1"/>
  <c r="K5" i="9"/>
  <c r="S5" i="9"/>
  <c r="F10" i="8"/>
  <c r="N10" i="8"/>
  <c r="V10" i="8"/>
  <c r="E43" i="8"/>
  <c r="E36" i="8" s="1"/>
  <c r="M43" i="8"/>
  <c r="U43" i="8"/>
  <c r="T5" i="9"/>
  <c r="D10" i="9"/>
  <c r="L10" i="9"/>
  <c r="F5" i="9"/>
  <c r="N5" i="9"/>
  <c r="V5" i="9"/>
  <c r="D37" i="8"/>
  <c r="D36" i="8" s="1"/>
  <c r="L37" i="8"/>
  <c r="L36" i="8" s="1"/>
  <c r="T37" i="8"/>
  <c r="T36" i="8" s="1"/>
  <c r="T26" i="8"/>
  <c r="T25" i="8" s="1"/>
  <c r="J15" i="8"/>
  <c r="J27" i="10" s="1"/>
  <c r="R15" i="8"/>
  <c r="R27" i="10" s="1"/>
  <c r="E25" i="8" l="1"/>
  <c r="S25" i="8"/>
  <c r="O14" i="8"/>
  <c r="O26" i="10" s="1"/>
  <c r="O61" i="8"/>
  <c r="K25" i="8"/>
  <c r="K14" i="8"/>
  <c r="K26" i="10" s="1"/>
  <c r="J61" i="8"/>
  <c r="P14" i="8"/>
  <c r="P26" i="10" s="1"/>
  <c r="I14" i="8"/>
  <c r="I26" i="10" s="1"/>
  <c r="F14" i="8"/>
  <c r="F26" i="10" s="1"/>
  <c r="M25" i="8"/>
  <c r="M14" i="8"/>
  <c r="M26" i="10" s="1"/>
  <c r="M27" i="10"/>
  <c r="S14" i="8"/>
  <c r="S26" i="10" s="1"/>
  <c r="B9" i="10"/>
  <c r="B29" i="10"/>
  <c r="Q14" i="8"/>
  <c r="Q26" i="10" s="1"/>
  <c r="Q33" i="10"/>
  <c r="H14" i="8"/>
  <c r="H26" i="10" s="1"/>
  <c r="H27" i="10"/>
  <c r="C14" i="8"/>
  <c r="C26" i="10" s="1"/>
  <c r="C27" i="10"/>
  <c r="G14" i="8"/>
  <c r="G26" i="10" s="1"/>
  <c r="G27" i="10"/>
  <c r="N14" i="8"/>
  <c r="N26" i="10" s="1"/>
  <c r="N27" i="10"/>
  <c r="E14" i="8"/>
  <c r="E26" i="10" s="1"/>
  <c r="E27" i="10"/>
  <c r="N36" i="8"/>
  <c r="B14" i="8"/>
  <c r="F36" i="8"/>
  <c r="V14" i="8"/>
  <c r="V26" i="10" s="1"/>
  <c r="R14" i="8"/>
  <c r="R26" i="10" s="1"/>
  <c r="U14" i="8"/>
  <c r="U26" i="10" s="1"/>
  <c r="R61" i="8"/>
  <c r="U25" i="8"/>
  <c r="O4" i="9"/>
  <c r="O23" i="10"/>
  <c r="G4" i="9"/>
  <c r="G23" i="10"/>
  <c r="N4" i="9"/>
  <c r="N23" i="10"/>
  <c r="I10" i="9"/>
  <c r="P4" i="9"/>
  <c r="P23" i="10"/>
  <c r="I4" i="9"/>
  <c r="I23" i="10"/>
  <c r="H4" i="9"/>
  <c r="H23" i="10"/>
  <c r="K4" i="9"/>
  <c r="K23" i="10"/>
  <c r="V4" i="9"/>
  <c r="V23" i="10"/>
  <c r="Q10" i="9"/>
  <c r="F4" i="9"/>
  <c r="F23" i="10"/>
  <c r="T4" i="9"/>
  <c r="T23" i="10"/>
  <c r="S4" i="9"/>
  <c r="S23" i="10"/>
  <c r="C67" i="8"/>
  <c r="V36" i="8"/>
  <c r="N26" i="8"/>
  <c r="N25" i="8" s="1"/>
  <c r="L14" i="8"/>
  <c r="L26" i="10" s="1"/>
  <c r="U36" i="8"/>
  <c r="J14" i="8"/>
  <c r="J26" i="10" s="1"/>
  <c r="F26" i="8"/>
  <c r="F25" i="8" s="1"/>
  <c r="D14" i="8"/>
  <c r="D26" i="10" s="1"/>
  <c r="V26" i="8"/>
  <c r="V25" i="8" s="1"/>
  <c r="M36" i="8"/>
  <c r="B25" i="8"/>
  <c r="T61" i="8"/>
  <c r="U63" i="8"/>
  <c r="T14" i="8"/>
  <c r="T26" i="10" s="1"/>
  <c r="M63" i="8"/>
  <c r="E63" i="8"/>
  <c r="B61" i="8"/>
  <c r="I61" i="8"/>
  <c r="I25" i="8"/>
  <c r="B8" i="10" l="1"/>
  <c r="B26" i="10" s="1"/>
  <c r="B27" i="10"/>
  <c r="V61" i="8"/>
  <c r="F61" i="8"/>
  <c r="N61" i="8"/>
  <c r="Q10" i="16"/>
  <c r="G10" i="16"/>
  <c r="O10" i="16"/>
  <c r="S10" i="16"/>
  <c r="K4" i="16"/>
  <c r="J10" i="16"/>
  <c r="I10" i="16"/>
  <c r="M10" i="16"/>
  <c r="J4" i="16"/>
  <c r="F10" i="16"/>
  <c r="L4" i="16"/>
  <c r="M4" i="16"/>
  <c r="L10" i="16"/>
  <c r="I4" i="16"/>
  <c r="F4" i="16"/>
  <c r="O4" i="16"/>
  <c r="Q4" i="16"/>
  <c r="Q3" i="16" s="1"/>
  <c r="P10" i="16"/>
  <c r="P4" i="16"/>
  <c r="S4" i="16"/>
  <c r="K10" i="16"/>
  <c r="G4" i="16"/>
  <c r="S3" i="16" l="1"/>
  <c r="K3" i="16"/>
  <c r="O3" i="16"/>
  <c r="F3" i="16"/>
  <c r="P3" i="16"/>
  <c r="G3" i="16"/>
  <c r="B4" i="16"/>
  <c r="E10" i="16"/>
  <c r="J3" i="16"/>
  <c r="I3" i="16"/>
  <c r="M3" i="16"/>
  <c r="R10" i="16"/>
  <c r="L3" i="16"/>
  <c r="T10" i="16"/>
  <c r="R4" i="16"/>
  <c r="H10" i="16"/>
  <c r="B10" i="16"/>
  <c r="T4" i="16"/>
  <c r="N10" i="16"/>
  <c r="H4" i="16"/>
  <c r="E4" i="16"/>
  <c r="N4" i="16"/>
  <c r="R3" i="16" l="1"/>
  <c r="H3" i="16"/>
  <c r="E3" i="16"/>
  <c r="B3" i="16"/>
  <c r="T3" i="16"/>
  <c r="D10" i="16"/>
  <c r="N3" i="16"/>
  <c r="D4" i="16"/>
  <c r="U10" i="16"/>
  <c r="C4" i="16"/>
  <c r="C10" i="16"/>
  <c r="U4" i="16"/>
  <c r="D3" i="16" l="1"/>
  <c r="U3" i="16"/>
  <c r="C3" i="16"/>
  <c r="V10" i="16"/>
  <c r="V4" i="16"/>
  <c r="V3" i="16" s="1"/>
  <c r="V68" i="10" l="1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V67" i="10"/>
  <c r="U67" i="10"/>
  <c r="T67" i="10"/>
  <c r="S67" i="10"/>
  <c r="R67" i="10"/>
  <c r="Q67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V63" i="10"/>
  <c r="U63" i="10"/>
  <c r="T63" i="10"/>
  <c r="S63" i="10"/>
  <c r="R63" i="10"/>
  <c r="Q63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V65" i="9"/>
  <c r="U65" i="9"/>
  <c r="T65" i="9"/>
  <c r="S65" i="9"/>
  <c r="R65" i="9"/>
  <c r="V64" i="9"/>
  <c r="U64" i="9"/>
  <c r="T64" i="9"/>
  <c r="S64" i="9"/>
  <c r="R64" i="9"/>
  <c r="V62" i="9"/>
  <c r="U62" i="9"/>
  <c r="T62" i="9"/>
  <c r="S62" i="9"/>
  <c r="R62" i="9"/>
  <c r="V61" i="9"/>
  <c r="U61" i="9"/>
  <c r="T61" i="9"/>
  <c r="S61" i="9"/>
  <c r="R61" i="9"/>
  <c r="V60" i="9"/>
  <c r="U60" i="9"/>
  <c r="T60" i="9"/>
  <c r="S60" i="9"/>
  <c r="R60" i="9"/>
  <c r="V58" i="9"/>
  <c r="U58" i="9"/>
  <c r="T58" i="9"/>
  <c r="S58" i="9"/>
  <c r="R58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V58" i="8"/>
  <c r="V80" i="8" s="1"/>
  <c r="U58" i="8"/>
  <c r="U80" i="8" s="1"/>
  <c r="T58" i="8"/>
  <c r="T80" i="8" s="1"/>
  <c r="S58" i="8"/>
  <c r="S80" i="8" s="1"/>
  <c r="R58" i="8"/>
  <c r="R80" i="8" s="1"/>
  <c r="Q58" i="8"/>
  <c r="Q80" i="8" s="1"/>
  <c r="P58" i="8"/>
  <c r="P80" i="8" s="1"/>
  <c r="O58" i="8"/>
  <c r="N58" i="8"/>
  <c r="N80" i="8" s="1"/>
  <c r="M58" i="8"/>
  <c r="M80" i="8" s="1"/>
  <c r="L58" i="8"/>
  <c r="L80" i="8" s="1"/>
  <c r="K58" i="8"/>
  <c r="K80" i="8" s="1"/>
  <c r="V57" i="8"/>
  <c r="V79" i="8" s="1"/>
  <c r="U57" i="8"/>
  <c r="U79" i="8" s="1"/>
  <c r="T57" i="8"/>
  <c r="T79" i="8" s="1"/>
  <c r="S57" i="8"/>
  <c r="S79" i="8" s="1"/>
  <c r="R57" i="8"/>
  <c r="Q57" i="8"/>
  <c r="Q79" i="8" s="1"/>
  <c r="P57" i="8"/>
  <c r="P79" i="8" s="1"/>
  <c r="O57" i="8"/>
  <c r="O79" i="8" s="1"/>
  <c r="N57" i="8"/>
  <c r="N79" i="8" s="1"/>
  <c r="M57" i="8"/>
  <c r="M79" i="8" s="1"/>
  <c r="L57" i="8"/>
  <c r="L79" i="8" s="1"/>
  <c r="K57" i="8"/>
  <c r="V55" i="8"/>
  <c r="V77" i="8" s="1"/>
  <c r="U55" i="8"/>
  <c r="U77" i="8" s="1"/>
  <c r="T55" i="8"/>
  <c r="T77" i="8" s="1"/>
  <c r="S55" i="8"/>
  <c r="S77" i="8" s="1"/>
  <c r="R55" i="8"/>
  <c r="R77" i="8" s="1"/>
  <c r="Q55" i="8"/>
  <c r="Q77" i="8" s="1"/>
  <c r="P55" i="8"/>
  <c r="P77" i="8" s="1"/>
  <c r="O55" i="8"/>
  <c r="N55" i="8"/>
  <c r="N77" i="8" s="1"/>
  <c r="M55" i="8"/>
  <c r="M77" i="8" s="1"/>
  <c r="L55" i="8"/>
  <c r="L77" i="8" s="1"/>
  <c r="K55" i="8"/>
  <c r="K77" i="8" s="1"/>
  <c r="V54" i="8"/>
  <c r="V76" i="8" s="1"/>
  <c r="U54" i="8"/>
  <c r="U76" i="8" s="1"/>
  <c r="T54" i="8"/>
  <c r="T76" i="8" s="1"/>
  <c r="S54" i="8"/>
  <c r="R54" i="8"/>
  <c r="Q54" i="8"/>
  <c r="Q76" i="8" s="1"/>
  <c r="P54" i="8"/>
  <c r="O54" i="8"/>
  <c r="O76" i="8" s="1"/>
  <c r="N54" i="8"/>
  <c r="N76" i="8" s="1"/>
  <c r="M54" i="8"/>
  <c r="M76" i="8" s="1"/>
  <c r="L54" i="8"/>
  <c r="L76" i="8" s="1"/>
  <c r="K54" i="8"/>
  <c r="K76" i="8" s="1"/>
  <c r="V53" i="8"/>
  <c r="V75" i="8" s="1"/>
  <c r="U53" i="8"/>
  <c r="U75" i="8" s="1"/>
  <c r="T53" i="8"/>
  <c r="T75" i="8" s="1"/>
  <c r="S53" i="8"/>
  <c r="S75" i="8" s="1"/>
  <c r="R53" i="8"/>
  <c r="R75" i="8" s="1"/>
  <c r="Q53" i="8"/>
  <c r="Q75" i="8" s="1"/>
  <c r="P53" i="8"/>
  <c r="P75" i="8" s="1"/>
  <c r="O53" i="8"/>
  <c r="O75" i="8" s="1"/>
  <c r="N53" i="8"/>
  <c r="N75" i="8" s="1"/>
  <c r="M53" i="8"/>
  <c r="M75" i="8" s="1"/>
  <c r="L53" i="8"/>
  <c r="L75" i="8" s="1"/>
  <c r="K53" i="8"/>
  <c r="K75" i="8" s="1"/>
  <c r="V51" i="8"/>
  <c r="V73" i="8" s="1"/>
  <c r="U51" i="8"/>
  <c r="U73" i="8" s="1"/>
  <c r="T51" i="8"/>
  <c r="T73" i="8" s="1"/>
  <c r="S51" i="8"/>
  <c r="S73" i="8" s="1"/>
  <c r="R51" i="8"/>
  <c r="Q51" i="8"/>
  <c r="Q73" i="8" s="1"/>
  <c r="P51" i="8"/>
  <c r="P73" i="8" s="1"/>
  <c r="O51" i="8"/>
  <c r="O73" i="8" s="1"/>
  <c r="N51" i="8"/>
  <c r="N73" i="8" s="1"/>
  <c r="M51" i="8"/>
  <c r="M73" i="8" s="1"/>
  <c r="L51" i="8"/>
  <c r="L73" i="8" s="1"/>
  <c r="K51" i="8"/>
  <c r="K73" i="8" s="1"/>
  <c r="V124" i="8"/>
  <c r="U124" i="8"/>
  <c r="T124" i="8"/>
  <c r="S124" i="8"/>
  <c r="R124" i="8"/>
  <c r="V123" i="8"/>
  <c r="U123" i="8"/>
  <c r="T123" i="8"/>
  <c r="S123" i="8"/>
  <c r="R123" i="8"/>
  <c r="V121" i="8"/>
  <c r="U121" i="8"/>
  <c r="T121" i="8"/>
  <c r="S121" i="8"/>
  <c r="R121" i="8"/>
  <c r="V120" i="8"/>
  <c r="U120" i="8"/>
  <c r="T120" i="8"/>
  <c r="S120" i="8"/>
  <c r="R120" i="8"/>
  <c r="V119" i="8"/>
  <c r="U119" i="8"/>
  <c r="T119" i="8"/>
  <c r="S119" i="8"/>
  <c r="R119" i="8"/>
  <c r="V117" i="8"/>
  <c r="U117" i="8"/>
  <c r="T117" i="8"/>
  <c r="S117" i="8"/>
  <c r="R117" i="8"/>
  <c r="V113" i="8"/>
  <c r="U113" i="8"/>
  <c r="T113" i="8"/>
  <c r="S113" i="8"/>
  <c r="R113" i="8"/>
  <c r="V112" i="8"/>
  <c r="U112" i="8"/>
  <c r="T112" i="8"/>
  <c r="S112" i="8"/>
  <c r="R112" i="8"/>
  <c r="V110" i="8"/>
  <c r="U110" i="8"/>
  <c r="T110" i="8"/>
  <c r="S110" i="8"/>
  <c r="R110" i="8"/>
  <c r="V109" i="8"/>
  <c r="U109" i="8"/>
  <c r="T109" i="8"/>
  <c r="S109" i="8"/>
  <c r="R109" i="8"/>
  <c r="V108" i="8"/>
  <c r="U108" i="8"/>
  <c r="T108" i="8"/>
  <c r="S108" i="8"/>
  <c r="R108" i="8"/>
  <c r="V106" i="8"/>
  <c r="U106" i="8"/>
  <c r="T106" i="8"/>
  <c r="S106" i="8"/>
  <c r="R106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V99" i="8"/>
  <c r="U99" i="8"/>
  <c r="T99" i="8"/>
  <c r="S99" i="8"/>
  <c r="R99" i="8"/>
  <c r="Q99" i="8"/>
  <c r="P99" i="8"/>
  <c r="O99" i="8"/>
  <c r="N99" i="8"/>
  <c r="M99" i="8"/>
  <c r="L99" i="8"/>
  <c r="K99" i="8"/>
  <c r="V98" i="8"/>
  <c r="U98" i="8"/>
  <c r="T98" i="8"/>
  <c r="S98" i="8"/>
  <c r="R98" i="8"/>
  <c r="Q98" i="8"/>
  <c r="P98" i="8"/>
  <c r="O98" i="8"/>
  <c r="N98" i="8"/>
  <c r="M98" i="8"/>
  <c r="L98" i="8"/>
  <c r="K98" i="8"/>
  <c r="V97" i="8"/>
  <c r="U97" i="8"/>
  <c r="T97" i="8"/>
  <c r="S97" i="8"/>
  <c r="R97" i="8"/>
  <c r="Q97" i="8"/>
  <c r="P97" i="8"/>
  <c r="O97" i="8"/>
  <c r="N97" i="8"/>
  <c r="M97" i="8"/>
  <c r="L97" i="8"/>
  <c r="K97" i="8"/>
  <c r="V95" i="8"/>
  <c r="U95" i="8"/>
  <c r="T95" i="8"/>
  <c r="S95" i="8"/>
  <c r="R95" i="8"/>
  <c r="Q95" i="8"/>
  <c r="P95" i="8"/>
  <c r="O95" i="8"/>
  <c r="N95" i="8"/>
  <c r="M95" i="8"/>
  <c r="L95" i="8"/>
  <c r="K95" i="8"/>
  <c r="V91" i="8"/>
  <c r="U91" i="8"/>
  <c r="T91" i="8"/>
  <c r="S91" i="8"/>
  <c r="R91" i="8"/>
  <c r="Q91" i="8"/>
  <c r="P91" i="8"/>
  <c r="O91" i="8"/>
  <c r="N91" i="8"/>
  <c r="M91" i="8"/>
  <c r="L91" i="8"/>
  <c r="K91" i="8"/>
  <c r="V90" i="8"/>
  <c r="U90" i="8"/>
  <c r="T90" i="8"/>
  <c r="S90" i="8"/>
  <c r="R90" i="8"/>
  <c r="Q90" i="8"/>
  <c r="P90" i="8"/>
  <c r="O90" i="8"/>
  <c r="N90" i="8"/>
  <c r="M90" i="8"/>
  <c r="L90" i="8"/>
  <c r="K90" i="8"/>
  <c r="V88" i="8"/>
  <c r="U88" i="8"/>
  <c r="T88" i="8"/>
  <c r="S88" i="8"/>
  <c r="R88" i="8"/>
  <c r="Q88" i="8"/>
  <c r="P88" i="8"/>
  <c r="O88" i="8"/>
  <c r="N88" i="8"/>
  <c r="M88" i="8"/>
  <c r="L88" i="8"/>
  <c r="K88" i="8"/>
  <c r="V87" i="8"/>
  <c r="U87" i="8"/>
  <c r="T87" i="8"/>
  <c r="S87" i="8"/>
  <c r="R87" i="8"/>
  <c r="Q87" i="8"/>
  <c r="P87" i="8"/>
  <c r="O87" i="8"/>
  <c r="N87" i="8"/>
  <c r="M87" i="8"/>
  <c r="L87" i="8"/>
  <c r="K87" i="8"/>
  <c r="V86" i="8"/>
  <c r="U86" i="8"/>
  <c r="T86" i="8"/>
  <c r="S86" i="8"/>
  <c r="R86" i="8"/>
  <c r="Q86" i="8"/>
  <c r="P86" i="8"/>
  <c r="O86" i="8"/>
  <c r="N86" i="8"/>
  <c r="M86" i="8"/>
  <c r="L86" i="8"/>
  <c r="K86" i="8"/>
  <c r="V84" i="8"/>
  <c r="U84" i="8"/>
  <c r="T84" i="8"/>
  <c r="S84" i="8"/>
  <c r="R84" i="8"/>
  <c r="Q84" i="8"/>
  <c r="P84" i="8"/>
  <c r="O84" i="8"/>
  <c r="N84" i="8"/>
  <c r="M84" i="8"/>
  <c r="L84" i="8"/>
  <c r="K84" i="8"/>
  <c r="O80" i="8"/>
  <c r="R79" i="8"/>
  <c r="K79" i="8"/>
  <c r="O77" i="8"/>
  <c r="S76" i="8"/>
  <c r="R76" i="8"/>
  <c r="P76" i="8"/>
  <c r="R73" i="8"/>
  <c r="B57" i="10"/>
  <c r="B56" i="10"/>
  <c r="B54" i="10"/>
  <c r="B53" i="10"/>
  <c r="B52" i="10"/>
  <c r="B50" i="10"/>
  <c r="B46" i="10"/>
  <c r="B45" i="10"/>
  <c r="B43" i="10"/>
  <c r="B42" i="10"/>
  <c r="B41" i="10"/>
  <c r="B39" i="10"/>
  <c r="V22" i="10"/>
  <c r="U22" i="10"/>
  <c r="T22" i="10"/>
  <c r="S22" i="10"/>
  <c r="R22" i="10"/>
  <c r="Q22" i="10"/>
  <c r="B4" i="10"/>
  <c r="B54" i="9"/>
  <c r="B53" i="9"/>
  <c r="B51" i="9"/>
  <c r="B50" i="9"/>
  <c r="B49" i="9"/>
  <c r="B47" i="9"/>
  <c r="B43" i="9"/>
  <c r="B42" i="9"/>
  <c r="B40" i="9"/>
  <c r="B39" i="9"/>
  <c r="B38" i="9"/>
  <c r="B36" i="9"/>
  <c r="B32" i="9"/>
  <c r="B31" i="9"/>
  <c r="B29" i="9"/>
  <c r="B28" i="9"/>
  <c r="B27" i="9"/>
  <c r="B25" i="9"/>
  <c r="P22" i="10"/>
  <c r="H22" i="10"/>
  <c r="G22" i="10" l="1"/>
  <c r="O22" i="10"/>
  <c r="B22" i="10"/>
  <c r="J22" i="10"/>
  <c r="I22" i="10"/>
  <c r="C22" i="10"/>
  <c r="K22" i="10"/>
  <c r="D22" i="10"/>
  <c r="L22" i="10"/>
  <c r="E22" i="10"/>
  <c r="M22" i="10"/>
  <c r="F22" i="10"/>
  <c r="N22" i="10"/>
  <c r="L50" i="8"/>
  <c r="L72" i="8" s="1"/>
  <c r="L109" i="8"/>
  <c r="L105" i="8"/>
  <c r="L110" i="8"/>
  <c r="L108" i="8"/>
  <c r="L106" i="8"/>
  <c r="L85" i="8"/>
  <c r="L118" i="8"/>
  <c r="L123" i="8"/>
  <c r="L89" i="8"/>
  <c r="L124" i="8"/>
  <c r="L122" i="8"/>
  <c r="L121" i="8"/>
  <c r="L119" i="8"/>
  <c r="L117" i="8"/>
  <c r="L120" i="8"/>
  <c r="L116" i="8"/>
  <c r="L56" i="8"/>
  <c r="L78" i="8" s="1"/>
  <c r="L113" i="8"/>
  <c r="L111" i="8"/>
  <c r="L112" i="8"/>
  <c r="L100" i="8"/>
  <c r="L52" i="8"/>
  <c r="L74" i="8" s="1"/>
  <c r="L107" i="8"/>
  <c r="L96" i="8"/>
  <c r="J102" i="8"/>
  <c r="I102" i="8"/>
  <c r="H102" i="8"/>
  <c r="G102" i="8"/>
  <c r="F102" i="8"/>
  <c r="E102" i="8"/>
  <c r="D102" i="8"/>
  <c r="C102" i="8"/>
  <c r="B102" i="8"/>
  <c r="J101" i="8"/>
  <c r="I101" i="8"/>
  <c r="H101" i="8"/>
  <c r="G101" i="8"/>
  <c r="F101" i="8"/>
  <c r="E101" i="8"/>
  <c r="D101" i="8"/>
  <c r="C101" i="8"/>
  <c r="B101" i="8"/>
  <c r="J99" i="8"/>
  <c r="I99" i="8"/>
  <c r="H99" i="8"/>
  <c r="G99" i="8"/>
  <c r="F99" i="8"/>
  <c r="E99" i="8"/>
  <c r="D99" i="8"/>
  <c r="C99" i="8"/>
  <c r="B99" i="8"/>
  <c r="J98" i="8"/>
  <c r="I98" i="8"/>
  <c r="H98" i="8"/>
  <c r="G98" i="8"/>
  <c r="F98" i="8"/>
  <c r="E98" i="8"/>
  <c r="D98" i="8"/>
  <c r="C98" i="8"/>
  <c r="B98" i="8"/>
  <c r="J97" i="8"/>
  <c r="I97" i="8"/>
  <c r="H97" i="8"/>
  <c r="G97" i="8"/>
  <c r="F97" i="8"/>
  <c r="E97" i="8"/>
  <c r="D97" i="8"/>
  <c r="C97" i="8"/>
  <c r="B97" i="8"/>
  <c r="J95" i="8"/>
  <c r="I95" i="8"/>
  <c r="H95" i="8"/>
  <c r="G95" i="8"/>
  <c r="F95" i="8"/>
  <c r="E95" i="8"/>
  <c r="D95" i="8"/>
  <c r="C95" i="8"/>
  <c r="B95" i="8"/>
  <c r="J91" i="8"/>
  <c r="I91" i="8"/>
  <c r="H91" i="8"/>
  <c r="G91" i="8"/>
  <c r="F91" i="8"/>
  <c r="E91" i="8"/>
  <c r="D91" i="8"/>
  <c r="C91" i="8"/>
  <c r="B91" i="8"/>
  <c r="J90" i="8"/>
  <c r="I90" i="8"/>
  <c r="H90" i="8"/>
  <c r="G90" i="8"/>
  <c r="F90" i="8"/>
  <c r="E90" i="8"/>
  <c r="D90" i="8"/>
  <c r="C90" i="8"/>
  <c r="B90" i="8"/>
  <c r="J88" i="8"/>
  <c r="I88" i="8"/>
  <c r="H88" i="8"/>
  <c r="G88" i="8"/>
  <c r="F88" i="8"/>
  <c r="E88" i="8"/>
  <c r="D88" i="8"/>
  <c r="C88" i="8"/>
  <c r="B88" i="8"/>
  <c r="J87" i="8"/>
  <c r="I87" i="8"/>
  <c r="H87" i="8"/>
  <c r="G87" i="8"/>
  <c r="F87" i="8"/>
  <c r="E87" i="8"/>
  <c r="D87" i="8"/>
  <c r="C87" i="8"/>
  <c r="B87" i="8"/>
  <c r="J86" i="8"/>
  <c r="I86" i="8"/>
  <c r="H86" i="8"/>
  <c r="G86" i="8"/>
  <c r="F86" i="8"/>
  <c r="E86" i="8"/>
  <c r="D86" i="8"/>
  <c r="C86" i="8"/>
  <c r="B86" i="8"/>
  <c r="J84" i="8"/>
  <c r="I84" i="8"/>
  <c r="H84" i="8"/>
  <c r="G84" i="8"/>
  <c r="F84" i="8"/>
  <c r="E84" i="8"/>
  <c r="D84" i="8"/>
  <c r="C84" i="8"/>
  <c r="B84" i="8"/>
  <c r="L83" i="8" l="1"/>
  <c r="L94" i="8"/>
  <c r="L82" i="8" l="1"/>
  <c r="S50" i="3" l="1"/>
  <c r="U38" i="3"/>
  <c r="R37" i="3"/>
  <c r="U80" i="3"/>
  <c r="S51" i="3"/>
  <c r="V81" i="3"/>
  <c r="U81" i="3"/>
  <c r="T81" i="3"/>
  <c r="S81" i="3"/>
  <c r="V80" i="3"/>
  <c r="T80" i="3"/>
  <c r="S80" i="3"/>
  <c r="R80" i="3"/>
  <c r="V79" i="3"/>
  <c r="T79" i="3"/>
  <c r="S79" i="3"/>
  <c r="V72" i="3"/>
  <c r="V164" i="3" s="1"/>
  <c r="U72" i="3"/>
  <c r="U164" i="3" s="1"/>
  <c r="T72" i="3"/>
  <c r="T164" i="3" s="1"/>
  <c r="S72" i="3"/>
  <c r="S164" i="3" s="1"/>
  <c r="R72" i="3"/>
  <c r="R164" i="3" s="1"/>
  <c r="T71" i="3"/>
  <c r="S71" i="3"/>
  <c r="R71" i="3"/>
  <c r="V70" i="3"/>
  <c r="V162" i="3" s="1"/>
  <c r="U70" i="3"/>
  <c r="U162" i="3" s="1"/>
  <c r="T70" i="3"/>
  <c r="T162" i="3" s="1"/>
  <c r="S70" i="3"/>
  <c r="S162" i="3" s="1"/>
  <c r="R70" i="3"/>
  <c r="R162" i="3" s="1"/>
  <c r="V68" i="3"/>
  <c r="U68" i="3"/>
  <c r="T68" i="3"/>
  <c r="S68" i="3"/>
  <c r="R68" i="3"/>
  <c r="V67" i="3"/>
  <c r="U67" i="3"/>
  <c r="T67" i="3"/>
  <c r="S67" i="3"/>
  <c r="R67" i="3"/>
  <c r="V66" i="3"/>
  <c r="U66" i="3"/>
  <c r="T66" i="3"/>
  <c r="S66" i="3"/>
  <c r="R66" i="3"/>
  <c r="U51" i="3"/>
  <c r="T51" i="3"/>
  <c r="R51" i="3"/>
  <c r="V50" i="3"/>
  <c r="U50" i="3"/>
  <c r="R50" i="3"/>
  <c r="V49" i="3"/>
  <c r="U49" i="3"/>
  <c r="T49" i="3"/>
  <c r="S49" i="3"/>
  <c r="R49" i="3"/>
  <c r="V42" i="3"/>
  <c r="U42" i="3"/>
  <c r="T42" i="3"/>
  <c r="S42" i="3"/>
  <c r="R42" i="3"/>
  <c r="V41" i="3"/>
  <c r="T41" i="3"/>
  <c r="R41" i="3"/>
  <c r="V40" i="3"/>
  <c r="U40" i="3"/>
  <c r="T40" i="3"/>
  <c r="S40" i="3"/>
  <c r="R40" i="3"/>
  <c r="T38" i="3"/>
  <c r="S38" i="3"/>
  <c r="R38" i="3"/>
  <c r="V37" i="3"/>
  <c r="U37" i="3"/>
  <c r="T37" i="3"/>
  <c r="V36" i="3"/>
  <c r="U36" i="3"/>
  <c r="T36" i="3"/>
  <c r="S36" i="3"/>
  <c r="R36" i="3"/>
  <c r="V21" i="3"/>
  <c r="T21" i="3"/>
  <c r="S21" i="3"/>
  <c r="S233" i="3" s="1"/>
  <c r="V20" i="3"/>
  <c r="V232" i="3" s="1"/>
  <c r="U20" i="3"/>
  <c r="U232" i="3" s="1"/>
  <c r="T20" i="3"/>
  <c r="T232" i="3" s="1"/>
  <c r="S20" i="3"/>
  <c r="R20" i="3"/>
  <c r="V19" i="3"/>
  <c r="U19" i="3"/>
  <c r="T19" i="3"/>
  <c r="S19" i="3"/>
  <c r="R19" i="3"/>
  <c r="V12" i="3"/>
  <c r="U12" i="3"/>
  <c r="T12" i="3"/>
  <c r="T224" i="3" s="1"/>
  <c r="S12" i="3"/>
  <c r="S224" i="3" s="1"/>
  <c r="R12" i="3"/>
  <c r="V11" i="3"/>
  <c r="U11" i="3"/>
  <c r="T11" i="3"/>
  <c r="S11" i="3"/>
  <c r="V10" i="3"/>
  <c r="U10" i="3"/>
  <c r="T10" i="3"/>
  <c r="T222" i="3" s="1"/>
  <c r="S10" i="3"/>
  <c r="R10" i="3"/>
  <c r="V8" i="3"/>
  <c r="U8" i="3"/>
  <c r="T8" i="3"/>
  <c r="S8" i="3"/>
  <c r="R8" i="3"/>
  <c r="R220" i="3" s="1"/>
  <c r="V7" i="3"/>
  <c r="V219" i="3" s="1"/>
  <c r="U7" i="3"/>
  <c r="T7" i="3"/>
  <c r="S7" i="3"/>
  <c r="R7" i="3"/>
  <c r="V6" i="3"/>
  <c r="U6" i="3"/>
  <c r="T6" i="3"/>
  <c r="T218" i="3" s="1"/>
  <c r="S6" i="3"/>
  <c r="S218" i="3" s="1"/>
  <c r="R6" i="3"/>
  <c r="Q72" i="3"/>
  <c r="Q164" i="3" s="1"/>
  <c r="P72" i="3"/>
  <c r="P164" i="3" s="1"/>
  <c r="O72" i="3"/>
  <c r="O164" i="3" s="1"/>
  <c r="N72" i="3"/>
  <c r="N164" i="3" s="1"/>
  <c r="M72" i="3"/>
  <c r="M164" i="3" s="1"/>
  <c r="L72" i="3"/>
  <c r="L164" i="3" s="1"/>
  <c r="K72" i="3"/>
  <c r="K164" i="3" s="1"/>
  <c r="J72" i="3"/>
  <c r="J164" i="3" s="1"/>
  <c r="I72" i="3"/>
  <c r="I164" i="3" s="1"/>
  <c r="H72" i="3"/>
  <c r="H164" i="3" s="1"/>
  <c r="G72" i="3"/>
  <c r="G164" i="3" s="1"/>
  <c r="F72" i="3"/>
  <c r="F164" i="3" s="1"/>
  <c r="E72" i="3"/>
  <c r="E164" i="3" s="1"/>
  <c r="D72" i="3"/>
  <c r="D164" i="3" s="1"/>
  <c r="C72" i="3"/>
  <c r="C164" i="3" s="1"/>
  <c r="B72" i="3"/>
  <c r="B164" i="3" s="1"/>
  <c r="Q70" i="3"/>
  <c r="Q162" i="3" s="1"/>
  <c r="P70" i="3"/>
  <c r="P162" i="3" s="1"/>
  <c r="O70" i="3"/>
  <c r="O162" i="3" s="1"/>
  <c r="N70" i="3"/>
  <c r="N162" i="3" s="1"/>
  <c r="M70" i="3"/>
  <c r="M162" i="3" s="1"/>
  <c r="L70" i="3"/>
  <c r="L162" i="3" s="1"/>
  <c r="K70" i="3"/>
  <c r="K162" i="3" s="1"/>
  <c r="J70" i="3"/>
  <c r="J162" i="3" s="1"/>
  <c r="I70" i="3"/>
  <c r="I162" i="3" s="1"/>
  <c r="H70" i="3"/>
  <c r="H162" i="3" s="1"/>
  <c r="G70" i="3"/>
  <c r="G162" i="3" s="1"/>
  <c r="F70" i="3"/>
  <c r="F162" i="3" s="1"/>
  <c r="E70" i="3"/>
  <c r="E162" i="3" s="1"/>
  <c r="D70" i="3"/>
  <c r="D162" i="3" s="1"/>
  <c r="C70" i="3"/>
  <c r="C162" i="3" s="1"/>
  <c r="B70" i="3"/>
  <c r="B162" i="3" s="1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28" i="3"/>
  <c r="A27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42" i="3" s="1"/>
  <c r="A11" i="3"/>
  <c r="Q10" i="3"/>
  <c r="P10" i="3"/>
  <c r="O10" i="3"/>
  <c r="O222" i="3" s="1"/>
  <c r="N10" i="3"/>
  <c r="M10" i="3"/>
  <c r="L10" i="3"/>
  <c r="K10" i="3"/>
  <c r="J10" i="3"/>
  <c r="I10" i="3"/>
  <c r="H10" i="3"/>
  <c r="G10" i="3"/>
  <c r="G222" i="3" s="1"/>
  <c r="F10" i="3"/>
  <c r="E10" i="3"/>
  <c r="D10" i="3"/>
  <c r="C10" i="3"/>
  <c r="B10" i="3"/>
  <c r="A10" i="3"/>
  <c r="A192" i="3" s="1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Q19" i="3"/>
  <c r="P19" i="3"/>
  <c r="O19" i="3"/>
  <c r="N19" i="3"/>
  <c r="M19" i="3"/>
  <c r="K19" i="3"/>
  <c r="J19" i="3"/>
  <c r="I19" i="3"/>
  <c r="H19" i="3"/>
  <c r="G19" i="3"/>
  <c r="F19" i="3"/>
  <c r="E19" i="3"/>
  <c r="D19" i="3"/>
  <c r="C19" i="3"/>
  <c r="A19" i="3"/>
  <c r="A49" i="3" s="1"/>
  <c r="Q8" i="3"/>
  <c r="P8" i="3"/>
  <c r="O8" i="3"/>
  <c r="N8" i="3"/>
  <c r="M8" i="3"/>
  <c r="K8" i="3"/>
  <c r="J8" i="3"/>
  <c r="I8" i="3"/>
  <c r="H8" i="3"/>
  <c r="G8" i="3"/>
  <c r="F8" i="3"/>
  <c r="E8" i="3"/>
  <c r="D8" i="3"/>
  <c r="C8" i="3"/>
  <c r="A8" i="3"/>
  <c r="A100" i="3" s="1"/>
  <c r="Q7" i="3"/>
  <c r="P7" i="3"/>
  <c r="O7" i="3"/>
  <c r="N7" i="3"/>
  <c r="M7" i="3"/>
  <c r="K7" i="3"/>
  <c r="J7" i="3"/>
  <c r="I7" i="3"/>
  <c r="H7" i="3"/>
  <c r="G7" i="3"/>
  <c r="F7" i="3"/>
  <c r="E7" i="3"/>
  <c r="D7" i="3"/>
  <c r="C7" i="3"/>
  <c r="A7" i="3"/>
  <c r="A67" i="3" s="1"/>
  <c r="Q6" i="3"/>
  <c r="P6" i="3"/>
  <c r="O6" i="3"/>
  <c r="O218" i="3" s="1"/>
  <c r="N6" i="3"/>
  <c r="M6" i="3"/>
  <c r="L6" i="3"/>
  <c r="K6" i="3"/>
  <c r="J6" i="3"/>
  <c r="I6" i="3"/>
  <c r="H6" i="3"/>
  <c r="G6" i="3"/>
  <c r="G218" i="3" s="1"/>
  <c r="F6" i="3"/>
  <c r="E6" i="3"/>
  <c r="D6" i="3"/>
  <c r="C6" i="3"/>
  <c r="B6" i="3"/>
  <c r="A6" i="3"/>
  <c r="A66" i="3" s="1"/>
  <c r="L28" i="7"/>
  <c r="L27" i="7"/>
  <c r="L25" i="7"/>
  <c r="L24" i="7"/>
  <c r="L23" i="7"/>
  <c r="L22" i="7"/>
  <c r="L21" i="7"/>
  <c r="L18" i="7"/>
  <c r="L17" i="7"/>
  <c r="L16" i="7"/>
  <c r="L15" i="7"/>
  <c r="L14" i="7"/>
  <c r="L12" i="7"/>
  <c r="L11" i="7"/>
  <c r="L10" i="7"/>
  <c r="L9" i="7"/>
  <c r="L8" i="7"/>
  <c r="L7" i="7"/>
  <c r="L5" i="7"/>
  <c r="L26" i="7"/>
  <c r="L20" i="7"/>
  <c r="L19" i="7"/>
  <c r="L13" i="7"/>
  <c r="L6" i="7"/>
  <c r="L4" i="7"/>
  <c r="Q50" i="3"/>
  <c r="P50" i="3"/>
  <c r="N50" i="3"/>
  <c r="M50" i="3"/>
  <c r="L50" i="3"/>
  <c r="I50" i="3"/>
  <c r="H50" i="3"/>
  <c r="F50" i="3"/>
  <c r="E50" i="3"/>
  <c r="D50" i="3"/>
  <c r="Q49" i="3"/>
  <c r="P49" i="3"/>
  <c r="O49" i="3"/>
  <c r="N49" i="3"/>
  <c r="M49" i="3"/>
  <c r="L49" i="3"/>
  <c r="I49" i="3"/>
  <c r="H49" i="3"/>
  <c r="G49" i="3"/>
  <c r="F49" i="3"/>
  <c r="E49" i="3"/>
  <c r="D49" i="3"/>
  <c r="P38" i="3"/>
  <c r="O38" i="3"/>
  <c r="N38" i="3"/>
  <c r="M38" i="3"/>
  <c r="L38" i="3"/>
  <c r="I38" i="3"/>
  <c r="H38" i="3"/>
  <c r="G38" i="3"/>
  <c r="F38" i="3"/>
  <c r="E38" i="3"/>
  <c r="D38" i="3"/>
  <c r="Q37" i="3"/>
  <c r="O37" i="3"/>
  <c r="N37" i="3"/>
  <c r="M37" i="3"/>
  <c r="L37" i="3"/>
  <c r="I37" i="3"/>
  <c r="G37" i="3"/>
  <c r="F37" i="3"/>
  <c r="E37" i="3"/>
  <c r="D37" i="3"/>
  <c r="K80" i="3"/>
  <c r="C80" i="3"/>
  <c r="P79" i="3"/>
  <c r="K79" i="3"/>
  <c r="C79" i="3"/>
  <c r="K68" i="3"/>
  <c r="C68" i="3"/>
  <c r="K67" i="3"/>
  <c r="C67" i="3"/>
  <c r="G58" i="8"/>
  <c r="G80" i="8" s="1"/>
  <c r="J57" i="8"/>
  <c r="G57" i="8"/>
  <c r="J55" i="8"/>
  <c r="J77" i="8" s="1"/>
  <c r="G55" i="8"/>
  <c r="G77" i="8" s="1"/>
  <c r="G54" i="8"/>
  <c r="G76" i="8" s="1"/>
  <c r="J53" i="8"/>
  <c r="G53" i="8"/>
  <c r="J51" i="8"/>
  <c r="G51" i="8"/>
  <c r="G73" i="8" s="1"/>
  <c r="J58" i="8"/>
  <c r="J80" i="8" s="1"/>
  <c r="H58" i="8"/>
  <c r="H57" i="8"/>
  <c r="B55" i="8"/>
  <c r="J54" i="8"/>
  <c r="J76" i="8" s="1"/>
  <c r="H54" i="8"/>
  <c r="H53" i="8"/>
  <c r="L51" i="3"/>
  <c r="D51" i="3"/>
  <c r="B51" i="3"/>
  <c r="L41" i="3"/>
  <c r="D41" i="3"/>
  <c r="B68" i="10"/>
  <c r="B81" i="3"/>
  <c r="B65" i="10"/>
  <c r="B64" i="10"/>
  <c r="G71" i="3"/>
  <c r="B71" i="3"/>
  <c r="B61" i="10"/>
  <c r="A234" i="3"/>
  <c r="A233" i="3"/>
  <c r="A230" i="3"/>
  <c r="A225" i="3"/>
  <c r="A221" i="3"/>
  <c r="A217" i="3"/>
  <c r="A204" i="3"/>
  <c r="A203" i="3"/>
  <c r="A200" i="3"/>
  <c r="A195" i="3"/>
  <c r="A191" i="3"/>
  <c r="A187" i="3"/>
  <c r="A174" i="3"/>
  <c r="A173" i="3"/>
  <c r="A170" i="3"/>
  <c r="A165" i="3"/>
  <c r="A161" i="3"/>
  <c r="A157" i="3"/>
  <c r="A144" i="3"/>
  <c r="A143" i="3"/>
  <c r="A140" i="3"/>
  <c r="A135" i="3"/>
  <c r="A134" i="3"/>
  <c r="A131" i="3"/>
  <c r="A127" i="3"/>
  <c r="A114" i="3"/>
  <c r="A113" i="3"/>
  <c r="A110" i="3"/>
  <c r="A105" i="3"/>
  <c r="A101" i="3"/>
  <c r="A97" i="3"/>
  <c r="A82" i="3"/>
  <c r="A81" i="3"/>
  <c r="A78" i="3"/>
  <c r="A75" i="3"/>
  <c r="A73" i="3"/>
  <c r="A69" i="3"/>
  <c r="A65" i="3"/>
  <c r="A52" i="3"/>
  <c r="A51" i="3"/>
  <c r="A48" i="3"/>
  <c r="A44" i="3"/>
  <c r="A43" i="3"/>
  <c r="A39" i="3"/>
  <c r="A35" i="3"/>
  <c r="A137" i="3"/>
  <c r="A74" i="3"/>
  <c r="A71" i="3"/>
  <c r="B16" i="1"/>
  <c r="B17" i="1"/>
  <c r="B7" i="1"/>
  <c r="B12" i="1"/>
  <c r="B6" i="1"/>
  <c r="B21" i="1"/>
  <c r="B20" i="1"/>
  <c r="B18" i="1"/>
  <c r="B8" i="1"/>
  <c r="B9" i="1"/>
  <c r="B22" i="1"/>
  <c r="B15" i="1"/>
  <c r="B13" i="1"/>
  <c r="B11" i="1"/>
  <c r="B4" i="1"/>
  <c r="F218" i="3" l="1"/>
  <c r="N218" i="3"/>
  <c r="E224" i="3"/>
  <c r="M224" i="3"/>
  <c r="V233" i="3"/>
  <c r="U218" i="3"/>
  <c r="S220" i="3"/>
  <c r="V222" i="3"/>
  <c r="V224" i="3"/>
  <c r="B224" i="3"/>
  <c r="J224" i="3"/>
  <c r="N48" i="3"/>
  <c r="C78" i="3"/>
  <c r="H218" i="3"/>
  <c r="P218" i="3"/>
  <c r="S232" i="3"/>
  <c r="A149" i="3"/>
  <c r="A120" i="3"/>
  <c r="T193" i="3"/>
  <c r="T203" i="3"/>
  <c r="R222" i="3"/>
  <c r="N222" i="3"/>
  <c r="S222" i="3"/>
  <c r="R224" i="3"/>
  <c r="F222" i="3"/>
  <c r="V192" i="3"/>
  <c r="R218" i="3"/>
  <c r="U219" i="3"/>
  <c r="V194" i="3"/>
  <c r="V218" i="3"/>
  <c r="T220" i="3"/>
  <c r="S223" i="3"/>
  <c r="V193" i="3"/>
  <c r="S203" i="3"/>
  <c r="L35" i="3"/>
  <c r="R219" i="3"/>
  <c r="U220" i="3"/>
  <c r="S231" i="3"/>
  <c r="N35" i="3"/>
  <c r="F48" i="3"/>
  <c r="D218" i="3"/>
  <c r="L218" i="3"/>
  <c r="T223" i="3"/>
  <c r="R192" i="3"/>
  <c r="R194" i="3"/>
  <c r="S192" i="3"/>
  <c r="S194" i="3"/>
  <c r="T192" i="3"/>
  <c r="T194" i="3"/>
  <c r="T233" i="3"/>
  <c r="U192" i="3"/>
  <c r="U194" i="3"/>
  <c r="D35" i="3"/>
  <c r="H48" i="3"/>
  <c r="R232" i="3"/>
  <c r="T78" i="3"/>
  <c r="S219" i="3"/>
  <c r="V220" i="3"/>
  <c r="K78" i="3"/>
  <c r="V231" i="3"/>
  <c r="P48" i="3"/>
  <c r="F35" i="3"/>
  <c r="U222" i="3"/>
  <c r="U224" i="3"/>
  <c r="D222" i="3"/>
  <c r="L222" i="3"/>
  <c r="D224" i="3"/>
  <c r="L224" i="3"/>
  <c r="S78" i="3"/>
  <c r="R79" i="3"/>
  <c r="U79" i="3"/>
  <c r="E35" i="3"/>
  <c r="T50" i="3"/>
  <c r="S37" i="3"/>
  <c r="V38" i="3"/>
  <c r="L3" i="7"/>
  <c r="D67" i="3"/>
  <c r="L67" i="3"/>
  <c r="D68" i="3"/>
  <c r="L68" i="3"/>
  <c r="D79" i="3"/>
  <c r="L79" i="3"/>
  <c r="D80" i="3"/>
  <c r="L80" i="3"/>
  <c r="P231" i="3"/>
  <c r="E67" i="3"/>
  <c r="M67" i="3"/>
  <c r="E68" i="3"/>
  <c r="M68" i="3"/>
  <c r="E79" i="3"/>
  <c r="M79" i="3"/>
  <c r="E80" i="3"/>
  <c r="M80" i="3"/>
  <c r="F67" i="3"/>
  <c r="N67" i="3"/>
  <c r="F68" i="3"/>
  <c r="N68" i="3"/>
  <c r="F79" i="3"/>
  <c r="N79" i="3"/>
  <c r="F80" i="3"/>
  <c r="N80" i="3"/>
  <c r="G67" i="3"/>
  <c r="O67" i="3"/>
  <c r="G68" i="3"/>
  <c r="O68" i="3"/>
  <c r="G79" i="3"/>
  <c r="O79" i="3"/>
  <c r="G80" i="3"/>
  <c r="O80" i="3"/>
  <c r="H67" i="3"/>
  <c r="P67" i="3"/>
  <c r="H68" i="3"/>
  <c r="P68" i="3"/>
  <c r="H79" i="3"/>
  <c r="H80" i="3"/>
  <c r="P80" i="3"/>
  <c r="I67" i="3"/>
  <c r="Q67" i="3"/>
  <c r="Q219" i="3" s="1"/>
  <c r="I68" i="3"/>
  <c r="I220" i="3" s="1"/>
  <c r="Q68" i="3"/>
  <c r="I79" i="3"/>
  <c r="Q79" i="3"/>
  <c r="I80" i="3"/>
  <c r="Q80" i="3"/>
  <c r="B67" i="3"/>
  <c r="J67" i="3"/>
  <c r="J219" i="3" s="1"/>
  <c r="B68" i="3"/>
  <c r="J68" i="3"/>
  <c r="B79" i="3"/>
  <c r="J79" i="3"/>
  <c r="B80" i="3"/>
  <c r="J80" i="3"/>
  <c r="B37" i="3"/>
  <c r="J37" i="3"/>
  <c r="J189" i="3" s="1"/>
  <c r="B38" i="3"/>
  <c r="J38" i="3"/>
  <c r="B49" i="3"/>
  <c r="J49" i="3"/>
  <c r="B50" i="3"/>
  <c r="J50" i="3"/>
  <c r="C37" i="3"/>
  <c r="K37" i="3"/>
  <c r="C38" i="3"/>
  <c r="K38" i="3"/>
  <c r="C49" i="3"/>
  <c r="K49" i="3"/>
  <c r="C50" i="3"/>
  <c r="K50" i="3"/>
  <c r="K202" i="3" s="1"/>
  <c r="G35" i="3"/>
  <c r="O35" i="3"/>
  <c r="G50" i="3"/>
  <c r="O50" i="3"/>
  <c r="H37" i="3"/>
  <c r="P37" i="3"/>
  <c r="Q38" i="3"/>
  <c r="Q49" i="10"/>
  <c r="Q38" i="10"/>
  <c r="Q60" i="10"/>
  <c r="S57" i="9"/>
  <c r="S46" i="9"/>
  <c r="S35" i="9"/>
  <c r="S24" i="9"/>
  <c r="G67" i="10"/>
  <c r="G63" i="10"/>
  <c r="G59" i="10"/>
  <c r="F57" i="9"/>
  <c r="N57" i="9"/>
  <c r="L64" i="9"/>
  <c r="L62" i="9"/>
  <c r="L60" i="9"/>
  <c r="L58" i="9"/>
  <c r="L56" i="9"/>
  <c r="L65" i="9"/>
  <c r="L61" i="9"/>
  <c r="L23" i="9"/>
  <c r="L45" i="9"/>
  <c r="M67" i="10"/>
  <c r="M63" i="10"/>
  <c r="M59" i="10"/>
  <c r="K65" i="9"/>
  <c r="K61" i="9"/>
  <c r="K64" i="9"/>
  <c r="K62" i="9"/>
  <c r="K60" i="9"/>
  <c r="K58" i="9"/>
  <c r="K56" i="9"/>
  <c r="N51" i="3"/>
  <c r="R24" i="9"/>
  <c r="R57" i="9"/>
  <c r="R46" i="9"/>
  <c r="R35" i="9"/>
  <c r="C67" i="10"/>
  <c r="C59" i="10"/>
  <c r="C63" i="10"/>
  <c r="N67" i="10"/>
  <c r="N63" i="10"/>
  <c r="N59" i="10"/>
  <c r="H71" i="3"/>
  <c r="H62" i="10"/>
  <c r="P71" i="3"/>
  <c r="F81" i="3"/>
  <c r="F66" i="10"/>
  <c r="N81" i="3"/>
  <c r="N66" i="10"/>
  <c r="O24" i="9"/>
  <c r="F41" i="3"/>
  <c r="U62" i="10"/>
  <c r="U51" i="10"/>
  <c r="U40" i="10"/>
  <c r="T30" i="9"/>
  <c r="T41" i="9"/>
  <c r="T52" i="9"/>
  <c r="T63" i="9"/>
  <c r="E81" i="3"/>
  <c r="E66" i="10"/>
  <c r="F63" i="9"/>
  <c r="T62" i="10"/>
  <c r="T51" i="10"/>
  <c r="T40" i="10"/>
  <c r="S63" i="9"/>
  <c r="S52" i="9"/>
  <c r="S30" i="9"/>
  <c r="S41" i="9"/>
  <c r="I60" i="10"/>
  <c r="I62" i="10"/>
  <c r="Q40" i="10"/>
  <c r="Q62" i="10"/>
  <c r="Q51" i="10"/>
  <c r="G66" i="10"/>
  <c r="C57" i="9"/>
  <c r="H41" i="3"/>
  <c r="H59" i="9"/>
  <c r="P41" i="3"/>
  <c r="H63" i="9"/>
  <c r="P59" i="9"/>
  <c r="H222" i="3"/>
  <c r="P222" i="3"/>
  <c r="F224" i="3"/>
  <c r="N224" i="3"/>
  <c r="V51" i="10"/>
  <c r="V40" i="10"/>
  <c r="V62" i="10"/>
  <c r="R59" i="9"/>
  <c r="R26" i="9"/>
  <c r="R48" i="9"/>
  <c r="R37" i="9"/>
  <c r="U63" i="9"/>
  <c r="U30" i="9"/>
  <c r="U41" i="9"/>
  <c r="U52" i="9"/>
  <c r="P60" i="10"/>
  <c r="F67" i="10"/>
  <c r="F63" i="10"/>
  <c r="F59" i="10"/>
  <c r="H81" i="3"/>
  <c r="P81" i="3"/>
  <c r="P66" i="10"/>
  <c r="Q51" i="3"/>
  <c r="N41" i="3"/>
  <c r="O71" i="3"/>
  <c r="R66" i="10"/>
  <c r="R55" i="10"/>
  <c r="R44" i="10"/>
  <c r="S59" i="9"/>
  <c r="S37" i="9"/>
  <c r="S48" i="9"/>
  <c r="S26" i="9"/>
  <c r="V30" i="9"/>
  <c r="V41" i="9"/>
  <c r="V52" i="9"/>
  <c r="V63" i="9"/>
  <c r="P57" i="9"/>
  <c r="C60" i="10"/>
  <c r="L62" i="10"/>
  <c r="L38" i="10"/>
  <c r="L49" i="10"/>
  <c r="C71" i="3"/>
  <c r="C62" i="10"/>
  <c r="K71" i="3"/>
  <c r="I81" i="3"/>
  <c r="I66" i="10"/>
  <c r="Q66" i="10"/>
  <c r="Q55" i="10"/>
  <c r="Q44" i="10"/>
  <c r="E57" i="9"/>
  <c r="J46" i="9"/>
  <c r="J51" i="3"/>
  <c r="G81" i="3"/>
  <c r="V51" i="3"/>
  <c r="S66" i="10"/>
  <c r="S55" i="10"/>
  <c r="S44" i="10"/>
  <c r="T48" i="9"/>
  <c r="T26" i="9"/>
  <c r="T37" i="9"/>
  <c r="T59" i="9"/>
  <c r="L57" i="9"/>
  <c r="L24" i="9"/>
  <c r="L35" i="9"/>
  <c r="L46" i="9"/>
  <c r="H60" i="10"/>
  <c r="D60" i="10"/>
  <c r="M60" i="10"/>
  <c r="D71" i="3"/>
  <c r="D62" i="10"/>
  <c r="L71" i="3"/>
  <c r="L51" i="10"/>
  <c r="L40" i="10"/>
  <c r="J81" i="3"/>
  <c r="C59" i="9"/>
  <c r="K59" i="9"/>
  <c r="C63" i="9"/>
  <c r="K63" i="9"/>
  <c r="Q52" i="9"/>
  <c r="O81" i="3"/>
  <c r="R60" i="10"/>
  <c r="R49" i="10"/>
  <c r="R38" i="10"/>
  <c r="T66" i="10"/>
  <c r="T55" i="10"/>
  <c r="T44" i="10"/>
  <c r="U41" i="3"/>
  <c r="U59" i="9"/>
  <c r="U26" i="9"/>
  <c r="U37" i="9"/>
  <c r="U48" i="9"/>
  <c r="G62" i="10"/>
  <c r="M81" i="3"/>
  <c r="M66" i="10"/>
  <c r="I67" i="10"/>
  <c r="I63" i="10"/>
  <c r="I59" i="10"/>
  <c r="E60" i="10"/>
  <c r="N60" i="10"/>
  <c r="E71" i="3"/>
  <c r="E62" i="10"/>
  <c r="M71" i="3"/>
  <c r="M62" i="10"/>
  <c r="C81" i="3"/>
  <c r="C66" i="10"/>
  <c r="K81" i="3"/>
  <c r="C65" i="9"/>
  <c r="C61" i="9"/>
  <c r="C64" i="9"/>
  <c r="C62" i="9"/>
  <c r="C60" i="9"/>
  <c r="C58" i="9"/>
  <c r="C56" i="9"/>
  <c r="H57" i="9"/>
  <c r="L59" i="9"/>
  <c r="L26" i="9"/>
  <c r="L48" i="9"/>
  <c r="L37" i="9"/>
  <c r="L63" i="9"/>
  <c r="L30" i="9"/>
  <c r="L52" i="9"/>
  <c r="L41" i="9"/>
  <c r="Q48" i="9"/>
  <c r="R51" i="10"/>
  <c r="R62" i="10"/>
  <c r="R40" i="10"/>
  <c r="U66" i="10"/>
  <c r="U55" i="10"/>
  <c r="U44" i="10"/>
  <c r="V26" i="9"/>
  <c r="V59" i="9"/>
  <c r="V37" i="9"/>
  <c r="V48" i="9"/>
  <c r="G60" i="10"/>
  <c r="F59" i="9"/>
  <c r="Q63" i="9"/>
  <c r="F60" i="10"/>
  <c r="O38" i="10"/>
  <c r="F71" i="3"/>
  <c r="F62" i="10"/>
  <c r="N71" i="3"/>
  <c r="N62" i="10"/>
  <c r="D81" i="3"/>
  <c r="D66" i="10"/>
  <c r="L81" i="3"/>
  <c r="L44" i="10"/>
  <c r="L55" i="10"/>
  <c r="D63" i="9"/>
  <c r="K57" i="9"/>
  <c r="E41" i="3"/>
  <c r="M41" i="3"/>
  <c r="E51" i="3"/>
  <c r="M51" i="3"/>
  <c r="S41" i="3"/>
  <c r="S62" i="10"/>
  <c r="S51" i="10"/>
  <c r="S40" i="10"/>
  <c r="V66" i="10"/>
  <c r="V55" i="10"/>
  <c r="V44" i="10"/>
  <c r="R63" i="9"/>
  <c r="R52" i="9"/>
  <c r="R30" i="9"/>
  <c r="R41" i="9"/>
  <c r="O120" i="8"/>
  <c r="O116" i="8"/>
  <c r="O121" i="8"/>
  <c r="O119" i="8"/>
  <c r="O117" i="8"/>
  <c r="O83" i="8"/>
  <c r="M48" i="10"/>
  <c r="P23" i="9"/>
  <c r="H49" i="10"/>
  <c r="H46" i="9"/>
  <c r="E49" i="10"/>
  <c r="E46" i="9"/>
  <c r="G44" i="10"/>
  <c r="G41" i="9"/>
  <c r="K85" i="8"/>
  <c r="K26" i="9"/>
  <c r="N51" i="10"/>
  <c r="N48" i="9"/>
  <c r="R100" i="8"/>
  <c r="R56" i="8"/>
  <c r="R78" i="8" s="1"/>
  <c r="R111" i="8"/>
  <c r="T85" i="8"/>
  <c r="T118" i="8"/>
  <c r="C40" i="10"/>
  <c r="C37" i="9"/>
  <c r="K40" i="10"/>
  <c r="K37" i="9"/>
  <c r="K52" i="8"/>
  <c r="K74" i="8" s="1"/>
  <c r="K96" i="8"/>
  <c r="H100" i="8"/>
  <c r="H44" i="10"/>
  <c r="H41" i="9"/>
  <c r="Q112" i="8"/>
  <c r="Q41" i="9"/>
  <c r="Q56" i="8"/>
  <c r="Q78" i="8" s="1"/>
  <c r="Q113" i="8"/>
  <c r="Q111" i="8"/>
  <c r="Q100" i="8"/>
  <c r="D85" i="8"/>
  <c r="D26" i="9"/>
  <c r="M26" i="9"/>
  <c r="M85" i="8"/>
  <c r="E30" i="9"/>
  <c r="N123" i="8"/>
  <c r="N89" i="8"/>
  <c r="N30" i="9"/>
  <c r="N124" i="8"/>
  <c r="N122" i="8"/>
  <c r="F51" i="10"/>
  <c r="F48" i="9"/>
  <c r="O51" i="10"/>
  <c r="O48" i="9"/>
  <c r="G55" i="10"/>
  <c r="G52" i="9"/>
  <c r="P55" i="10"/>
  <c r="P52" i="9"/>
  <c r="S56" i="8"/>
  <c r="S78" i="8" s="1"/>
  <c r="S111" i="8"/>
  <c r="S100" i="8"/>
  <c r="U118" i="8"/>
  <c r="U85" i="8"/>
  <c r="J96" i="8"/>
  <c r="J40" i="10"/>
  <c r="J37" i="9"/>
  <c r="D30" i="9"/>
  <c r="E51" i="10"/>
  <c r="E48" i="9"/>
  <c r="F55" i="10"/>
  <c r="F52" i="9"/>
  <c r="D38" i="10"/>
  <c r="D35" i="9"/>
  <c r="D96" i="8"/>
  <c r="D40" i="10"/>
  <c r="D37" i="9"/>
  <c r="M40" i="10"/>
  <c r="M37" i="9"/>
  <c r="M52" i="8"/>
  <c r="M74" i="8" s="1"/>
  <c r="M96" i="8"/>
  <c r="I100" i="8"/>
  <c r="I44" i="10"/>
  <c r="I41" i="9"/>
  <c r="K118" i="8"/>
  <c r="E26" i="9"/>
  <c r="N85" i="8"/>
  <c r="N26" i="9"/>
  <c r="N118" i="8"/>
  <c r="F89" i="8"/>
  <c r="F30" i="9"/>
  <c r="O30" i="9"/>
  <c r="O124" i="8"/>
  <c r="O122" i="8"/>
  <c r="O123" i="8"/>
  <c r="O89" i="8"/>
  <c r="F49" i="10"/>
  <c r="F46" i="9"/>
  <c r="G51" i="10"/>
  <c r="G48" i="9"/>
  <c r="P51" i="10"/>
  <c r="P48" i="9"/>
  <c r="H55" i="10"/>
  <c r="H52" i="9"/>
  <c r="T56" i="8"/>
  <c r="T78" i="8" s="1"/>
  <c r="T111" i="8"/>
  <c r="T100" i="8"/>
  <c r="V85" i="8"/>
  <c r="V118" i="8"/>
  <c r="B96" i="8"/>
  <c r="B40" i="10"/>
  <c r="B37" i="9"/>
  <c r="P112" i="8"/>
  <c r="P100" i="8"/>
  <c r="P44" i="10"/>
  <c r="P41" i="9"/>
  <c r="P56" i="8"/>
  <c r="P78" i="8" s="1"/>
  <c r="P113" i="8"/>
  <c r="P111" i="8"/>
  <c r="G48" i="10"/>
  <c r="B41" i="9"/>
  <c r="B44" i="10"/>
  <c r="B24" i="9"/>
  <c r="F85" i="8"/>
  <c r="F26" i="9"/>
  <c r="G30" i="9"/>
  <c r="P30" i="9"/>
  <c r="P124" i="8"/>
  <c r="P122" i="8"/>
  <c r="P123" i="8"/>
  <c r="P89" i="8"/>
  <c r="H38" i="10"/>
  <c r="H35" i="9"/>
  <c r="F40" i="10"/>
  <c r="F37" i="9"/>
  <c r="O96" i="8"/>
  <c r="O40" i="10"/>
  <c r="O37" i="9"/>
  <c r="O52" i="8"/>
  <c r="O74" i="8" s="1"/>
  <c r="O107" i="8"/>
  <c r="C44" i="10"/>
  <c r="C41" i="9"/>
  <c r="K44" i="10"/>
  <c r="K41" i="9"/>
  <c r="K56" i="8"/>
  <c r="K78" i="8" s="1"/>
  <c r="K113" i="8"/>
  <c r="K111" i="8"/>
  <c r="K112" i="8"/>
  <c r="K100" i="8"/>
  <c r="D24" i="9"/>
  <c r="G85" i="8"/>
  <c r="G26" i="9"/>
  <c r="P26" i="9"/>
  <c r="P118" i="8"/>
  <c r="P85" i="8"/>
  <c r="H30" i="9"/>
  <c r="Q30" i="9"/>
  <c r="Q124" i="8"/>
  <c r="Q122" i="8"/>
  <c r="Q123" i="8"/>
  <c r="Q89" i="8"/>
  <c r="Q83" i="8"/>
  <c r="I51" i="10"/>
  <c r="I48" i="9"/>
  <c r="B55" i="10"/>
  <c r="B52" i="9"/>
  <c r="J55" i="10"/>
  <c r="J52" i="9"/>
  <c r="S52" i="8"/>
  <c r="S74" i="8" s="1"/>
  <c r="S107" i="8"/>
  <c r="S96" i="8"/>
  <c r="V56" i="8"/>
  <c r="V78" i="8" s="1"/>
  <c r="V111" i="8"/>
  <c r="V100" i="8"/>
  <c r="S89" i="8"/>
  <c r="S122" i="8"/>
  <c r="M49" i="10"/>
  <c r="M46" i="9"/>
  <c r="N121" i="8"/>
  <c r="N119" i="8"/>
  <c r="N117" i="8"/>
  <c r="N83" i="8"/>
  <c r="N24" i="9"/>
  <c r="N120" i="8"/>
  <c r="N116" i="8"/>
  <c r="P49" i="10"/>
  <c r="P46" i="9"/>
  <c r="H51" i="10"/>
  <c r="H48" i="9"/>
  <c r="I55" i="10"/>
  <c r="I52" i="9"/>
  <c r="G96" i="8"/>
  <c r="G40" i="10"/>
  <c r="G37" i="9"/>
  <c r="P96" i="8"/>
  <c r="P40" i="10"/>
  <c r="P37" i="9"/>
  <c r="P52" i="8"/>
  <c r="P74" i="8" s="1"/>
  <c r="P107" i="8"/>
  <c r="D44" i="10"/>
  <c r="D41" i="9"/>
  <c r="M44" i="10"/>
  <c r="M41" i="9"/>
  <c r="M56" i="8"/>
  <c r="M78" i="8" s="1"/>
  <c r="M113" i="8"/>
  <c r="M111" i="8"/>
  <c r="M112" i="8"/>
  <c r="M100" i="8"/>
  <c r="P24" i="9"/>
  <c r="P120" i="8"/>
  <c r="P116" i="8"/>
  <c r="P121" i="8"/>
  <c r="P119" i="8"/>
  <c r="P117" i="8"/>
  <c r="P83" i="8"/>
  <c r="H85" i="8"/>
  <c r="H26" i="9"/>
  <c r="Q26" i="9"/>
  <c r="Q118" i="8"/>
  <c r="Q85" i="8"/>
  <c r="I89" i="8"/>
  <c r="I30" i="9"/>
  <c r="P82" i="8"/>
  <c r="I49" i="10"/>
  <c r="B51" i="10"/>
  <c r="B48" i="9"/>
  <c r="J51" i="10"/>
  <c r="J48" i="9"/>
  <c r="C55" i="10"/>
  <c r="C52" i="9"/>
  <c r="K55" i="10"/>
  <c r="K52" i="9"/>
  <c r="T52" i="8"/>
  <c r="T74" i="8" s="1"/>
  <c r="T107" i="8"/>
  <c r="T96" i="8"/>
  <c r="T89" i="8"/>
  <c r="T122" i="8"/>
  <c r="D49" i="10"/>
  <c r="D46" i="9"/>
  <c r="O55" i="10"/>
  <c r="O52" i="9"/>
  <c r="G94" i="8"/>
  <c r="G38" i="10"/>
  <c r="N40" i="10"/>
  <c r="N37" i="9"/>
  <c r="N52" i="8"/>
  <c r="N74" i="8" s="1"/>
  <c r="N96" i="8"/>
  <c r="O26" i="9"/>
  <c r="O118" i="8"/>
  <c r="O85" i="8"/>
  <c r="G49" i="10"/>
  <c r="R21" i="3"/>
  <c r="R203" i="3" s="1"/>
  <c r="U56" i="8"/>
  <c r="U78" i="8" s="1"/>
  <c r="U111" i="8"/>
  <c r="U100" i="8"/>
  <c r="A40" i="3"/>
  <c r="O110" i="8"/>
  <c r="O108" i="8"/>
  <c r="O106" i="8"/>
  <c r="O94" i="8"/>
  <c r="O50" i="8"/>
  <c r="O72" i="8" s="1"/>
  <c r="O109" i="8"/>
  <c r="O105" i="8"/>
  <c r="H96" i="8"/>
  <c r="H40" i="10"/>
  <c r="H37" i="9"/>
  <c r="Q37" i="9"/>
  <c r="Q52" i="8"/>
  <c r="Q74" i="8" s="1"/>
  <c r="Q96" i="8"/>
  <c r="E44" i="10"/>
  <c r="E41" i="9"/>
  <c r="N44" i="10"/>
  <c r="N41" i="9"/>
  <c r="N56" i="8"/>
  <c r="N78" i="8" s="1"/>
  <c r="N113" i="8"/>
  <c r="N111" i="8"/>
  <c r="N112" i="8"/>
  <c r="N100" i="8"/>
  <c r="G83" i="8"/>
  <c r="Q120" i="8"/>
  <c r="Q116" i="8"/>
  <c r="Q121" i="8"/>
  <c r="Q119" i="8"/>
  <c r="Q117" i="8"/>
  <c r="I85" i="8"/>
  <c r="I26" i="9"/>
  <c r="B30" i="9"/>
  <c r="J30" i="9"/>
  <c r="B46" i="9"/>
  <c r="J49" i="10"/>
  <c r="C51" i="10"/>
  <c r="C48" i="9"/>
  <c r="K51" i="10"/>
  <c r="K48" i="9"/>
  <c r="D55" i="10"/>
  <c r="D52" i="9"/>
  <c r="M55" i="10"/>
  <c r="M52" i="9"/>
  <c r="U52" i="8"/>
  <c r="U74" i="8" s="1"/>
  <c r="U107" i="8"/>
  <c r="U96" i="8"/>
  <c r="R118" i="8"/>
  <c r="R85" i="8"/>
  <c r="U122" i="8"/>
  <c r="U89" i="8"/>
  <c r="C85" i="8"/>
  <c r="C26" i="9"/>
  <c r="M123" i="8"/>
  <c r="M30" i="9"/>
  <c r="M124" i="8"/>
  <c r="M122" i="8"/>
  <c r="M89" i="8"/>
  <c r="E40" i="10"/>
  <c r="E37" i="9"/>
  <c r="J44" i="10"/>
  <c r="J41" i="9"/>
  <c r="R96" i="8"/>
  <c r="R52" i="8"/>
  <c r="R74" i="8" s="1"/>
  <c r="R107" i="8"/>
  <c r="R122" i="8"/>
  <c r="R89" i="8"/>
  <c r="P110" i="8"/>
  <c r="P108" i="8"/>
  <c r="P106" i="8"/>
  <c r="P94" i="8"/>
  <c r="P38" i="10"/>
  <c r="P35" i="9"/>
  <c r="P50" i="8"/>
  <c r="P72" i="8" s="1"/>
  <c r="P109" i="8"/>
  <c r="P105" i="8"/>
  <c r="I40" i="10"/>
  <c r="I37" i="9"/>
  <c r="F100" i="8"/>
  <c r="F44" i="10"/>
  <c r="F41" i="9"/>
  <c r="O112" i="8"/>
  <c r="O100" i="8"/>
  <c r="O44" i="10"/>
  <c r="O41" i="9"/>
  <c r="O56" i="8"/>
  <c r="O78" i="8" s="1"/>
  <c r="O113" i="8"/>
  <c r="O111" i="8"/>
  <c r="H24" i="9"/>
  <c r="B26" i="9"/>
  <c r="J85" i="8"/>
  <c r="J26" i="9"/>
  <c r="C30" i="9"/>
  <c r="K123" i="8"/>
  <c r="K89" i="8"/>
  <c r="K30" i="9"/>
  <c r="K124" i="8"/>
  <c r="K122" i="8"/>
  <c r="D51" i="10"/>
  <c r="D48" i="9"/>
  <c r="M51" i="10"/>
  <c r="M48" i="9"/>
  <c r="E55" i="10"/>
  <c r="E52" i="9"/>
  <c r="N55" i="10"/>
  <c r="N52" i="9"/>
  <c r="R11" i="3"/>
  <c r="R223" i="3" s="1"/>
  <c r="V52" i="8"/>
  <c r="V74" i="8" s="1"/>
  <c r="V107" i="8"/>
  <c r="V96" i="8"/>
  <c r="S85" i="8"/>
  <c r="S118" i="8"/>
  <c r="V89" i="8"/>
  <c r="V122" i="8"/>
  <c r="C5" i="3"/>
  <c r="K5" i="3"/>
  <c r="F5" i="3"/>
  <c r="Q218" i="3"/>
  <c r="N5" i="3"/>
  <c r="I218" i="3"/>
  <c r="A104" i="3"/>
  <c r="I222" i="3"/>
  <c r="Q222" i="3"/>
  <c r="G224" i="3"/>
  <c r="O224" i="3"/>
  <c r="S65" i="3"/>
  <c r="D18" i="3"/>
  <c r="A194" i="3"/>
  <c r="B218" i="3"/>
  <c r="J218" i="3"/>
  <c r="E222" i="3"/>
  <c r="M222" i="3"/>
  <c r="C224" i="3"/>
  <c r="K224" i="3"/>
  <c r="E218" i="3"/>
  <c r="M218" i="3"/>
  <c r="I18" i="3"/>
  <c r="E219" i="3"/>
  <c r="M219" i="3"/>
  <c r="M18" i="3"/>
  <c r="B222" i="3"/>
  <c r="J222" i="3"/>
  <c r="H224" i="3"/>
  <c r="P224" i="3"/>
  <c r="E18" i="3"/>
  <c r="D5" i="3"/>
  <c r="Q18" i="3"/>
  <c r="C65" i="3"/>
  <c r="U65" i="3"/>
  <c r="R202" i="3"/>
  <c r="S18" i="3"/>
  <c r="T188" i="3"/>
  <c r="R190" i="3"/>
  <c r="I188" i="3"/>
  <c r="Q188" i="3"/>
  <c r="I190" i="3"/>
  <c r="I201" i="3"/>
  <c r="Q201" i="3"/>
  <c r="I202" i="3"/>
  <c r="Q202" i="3"/>
  <c r="I192" i="3"/>
  <c r="Q192" i="3"/>
  <c r="E194" i="3"/>
  <c r="M194" i="3"/>
  <c r="F18" i="3"/>
  <c r="H39" i="3"/>
  <c r="H188" i="3"/>
  <c r="P188" i="3"/>
  <c r="H190" i="3"/>
  <c r="P190" i="3"/>
  <c r="H201" i="3"/>
  <c r="P201" i="3"/>
  <c r="H202" i="3"/>
  <c r="P202" i="3"/>
  <c r="H192" i="3"/>
  <c r="P192" i="3"/>
  <c r="D194" i="3"/>
  <c r="L194" i="3"/>
  <c r="R18" i="3"/>
  <c r="S188" i="3"/>
  <c r="V189" i="3"/>
  <c r="V201" i="3"/>
  <c r="N18" i="3"/>
  <c r="A88" i="3"/>
  <c r="C218" i="3"/>
  <c r="K218" i="3"/>
  <c r="B188" i="3"/>
  <c r="J188" i="3"/>
  <c r="B192" i="3"/>
  <c r="J192" i="3"/>
  <c r="F194" i="3"/>
  <c r="N194" i="3"/>
  <c r="U188" i="3"/>
  <c r="S190" i="3"/>
  <c r="S202" i="3"/>
  <c r="C219" i="3"/>
  <c r="K219" i="3"/>
  <c r="C188" i="3"/>
  <c r="K188" i="3"/>
  <c r="K189" i="3"/>
  <c r="C190" i="3"/>
  <c r="C192" i="3"/>
  <c r="K192" i="3"/>
  <c r="G194" i="3"/>
  <c r="O194" i="3"/>
  <c r="V188" i="3"/>
  <c r="T190" i="3"/>
  <c r="C220" i="3"/>
  <c r="K220" i="3"/>
  <c r="D188" i="3"/>
  <c r="L188" i="3"/>
  <c r="D189" i="3"/>
  <c r="D190" i="3"/>
  <c r="D201" i="3"/>
  <c r="D202" i="3"/>
  <c r="L202" i="3"/>
  <c r="D192" i="3"/>
  <c r="L192" i="3"/>
  <c r="H194" i="3"/>
  <c r="P194" i="3"/>
  <c r="T5" i="3"/>
  <c r="T219" i="3"/>
  <c r="T18" i="3"/>
  <c r="T231" i="3"/>
  <c r="R189" i="3"/>
  <c r="U190" i="3"/>
  <c r="R201" i="3"/>
  <c r="U202" i="3"/>
  <c r="C231" i="3"/>
  <c r="K231" i="3"/>
  <c r="E188" i="3"/>
  <c r="M188" i="3"/>
  <c r="E189" i="3"/>
  <c r="M189" i="3"/>
  <c r="E190" i="3"/>
  <c r="M190" i="3"/>
  <c r="E201" i="3"/>
  <c r="M201" i="3"/>
  <c r="E202" i="3"/>
  <c r="M202" i="3"/>
  <c r="E192" i="3"/>
  <c r="M192" i="3"/>
  <c r="I194" i="3"/>
  <c r="Q194" i="3"/>
  <c r="S201" i="3"/>
  <c r="V202" i="3"/>
  <c r="I189" i="3"/>
  <c r="J5" i="3"/>
  <c r="C232" i="3"/>
  <c r="K232" i="3"/>
  <c r="F188" i="3"/>
  <c r="N188" i="3"/>
  <c r="F189" i="3"/>
  <c r="N189" i="3"/>
  <c r="F190" i="3"/>
  <c r="N190" i="3"/>
  <c r="F201" i="3"/>
  <c r="N201" i="3"/>
  <c r="F202" i="3"/>
  <c r="N202" i="3"/>
  <c r="F192" i="3"/>
  <c r="N192" i="3"/>
  <c r="B194" i="3"/>
  <c r="J194" i="3"/>
  <c r="T189" i="3"/>
  <c r="T39" i="3"/>
  <c r="T201" i="3"/>
  <c r="Q189" i="3"/>
  <c r="C222" i="3"/>
  <c r="K222" i="3"/>
  <c r="I224" i="3"/>
  <c r="Q224" i="3"/>
  <c r="G188" i="3"/>
  <c r="O188" i="3"/>
  <c r="G189" i="3"/>
  <c r="O189" i="3"/>
  <c r="G190" i="3"/>
  <c r="O190" i="3"/>
  <c r="G201" i="3"/>
  <c r="O201" i="3"/>
  <c r="G202" i="3"/>
  <c r="O202" i="3"/>
  <c r="G192" i="3"/>
  <c r="O192" i="3"/>
  <c r="C194" i="3"/>
  <c r="K194" i="3"/>
  <c r="R188" i="3"/>
  <c r="U35" i="3"/>
  <c r="U189" i="3"/>
  <c r="U201" i="3"/>
  <c r="Q81" i="3"/>
  <c r="U71" i="3"/>
  <c r="V71" i="3"/>
  <c r="T69" i="3"/>
  <c r="I71" i="3"/>
  <c r="Q71" i="3"/>
  <c r="R81" i="3"/>
  <c r="J71" i="3"/>
  <c r="M11" i="3"/>
  <c r="N11" i="3"/>
  <c r="U21" i="3"/>
  <c r="U233" i="3" s="1"/>
  <c r="Q11" i="3"/>
  <c r="Q9" i="3" s="1"/>
  <c r="M21" i="3"/>
  <c r="C111" i="8"/>
  <c r="C100" i="8"/>
  <c r="G122" i="8"/>
  <c r="G89" i="8"/>
  <c r="D111" i="8"/>
  <c r="D100" i="8"/>
  <c r="H122" i="8"/>
  <c r="H89" i="8"/>
  <c r="I11" i="3"/>
  <c r="I9" i="3" s="1"/>
  <c r="I96" i="8"/>
  <c r="E21" i="3"/>
  <c r="E100" i="8"/>
  <c r="H116" i="8"/>
  <c r="H83" i="8"/>
  <c r="D105" i="8"/>
  <c r="D94" i="8"/>
  <c r="I116" i="8"/>
  <c r="I83" i="8"/>
  <c r="B85" i="8"/>
  <c r="B89" i="8"/>
  <c r="J122" i="8"/>
  <c r="J89" i="8"/>
  <c r="C96" i="8"/>
  <c r="G111" i="8"/>
  <c r="G100" i="8"/>
  <c r="D82" i="8"/>
  <c r="J116" i="8"/>
  <c r="J83" i="8"/>
  <c r="C122" i="8"/>
  <c r="C89" i="8"/>
  <c r="H50" i="8"/>
  <c r="H72" i="8" s="1"/>
  <c r="H94" i="8"/>
  <c r="B116" i="8"/>
  <c r="B83" i="8"/>
  <c r="D122" i="8"/>
  <c r="D89" i="8"/>
  <c r="E11" i="3"/>
  <c r="E96" i="8"/>
  <c r="E85" i="8"/>
  <c r="E89" i="8"/>
  <c r="F11" i="3"/>
  <c r="F96" i="8"/>
  <c r="B111" i="8"/>
  <c r="B100" i="8"/>
  <c r="J111" i="8"/>
  <c r="J100" i="8"/>
  <c r="I82" i="8"/>
  <c r="D116" i="8"/>
  <c r="D83" i="8"/>
  <c r="B56" i="9"/>
  <c r="F51" i="3"/>
  <c r="G41" i="3"/>
  <c r="O41" i="3"/>
  <c r="G51" i="3"/>
  <c r="O51" i="3"/>
  <c r="H51" i="3"/>
  <c r="P51" i="3"/>
  <c r="I41" i="3"/>
  <c r="Q41" i="3"/>
  <c r="I51" i="3"/>
  <c r="I46" i="9"/>
  <c r="B41" i="3"/>
  <c r="J41" i="3"/>
  <c r="M45" i="9"/>
  <c r="C41" i="3"/>
  <c r="K41" i="3"/>
  <c r="C51" i="3"/>
  <c r="K51" i="3"/>
  <c r="B50" i="8"/>
  <c r="M118" i="8"/>
  <c r="Q107" i="8"/>
  <c r="G107" i="8"/>
  <c r="I123" i="8"/>
  <c r="T82" i="8"/>
  <c r="S82" i="8"/>
  <c r="C105" i="8"/>
  <c r="C110" i="8"/>
  <c r="I109" i="8"/>
  <c r="C112" i="8"/>
  <c r="G123" i="8"/>
  <c r="I111" i="8"/>
  <c r="C116" i="8"/>
  <c r="I122" i="8"/>
  <c r="G11" i="3"/>
  <c r="O11" i="3"/>
  <c r="F21" i="3"/>
  <c r="N21" i="3"/>
  <c r="D106" i="8"/>
  <c r="G52" i="8"/>
  <c r="G74" i="8" s="1"/>
  <c r="I108" i="8"/>
  <c r="G116" i="8"/>
  <c r="C120" i="8"/>
  <c r="H11" i="3"/>
  <c r="H193" i="3" s="1"/>
  <c r="P11" i="3"/>
  <c r="P9" i="3" s="1"/>
  <c r="G21" i="3"/>
  <c r="O21" i="3"/>
  <c r="E108" i="8"/>
  <c r="M107" i="8"/>
  <c r="I106" i="8"/>
  <c r="D107" i="8"/>
  <c r="G108" i="8"/>
  <c r="I110" i="8"/>
  <c r="G112" i="8"/>
  <c r="G119" i="8"/>
  <c r="I124" i="8"/>
  <c r="I112" i="8"/>
  <c r="G117" i="8"/>
  <c r="G120" i="8"/>
  <c r="H21" i="3"/>
  <c r="P21" i="3"/>
  <c r="J106" i="8"/>
  <c r="G118" i="8"/>
  <c r="I119" i="8"/>
  <c r="G50" i="8"/>
  <c r="G105" i="8"/>
  <c r="I117" i="8"/>
  <c r="E123" i="8"/>
  <c r="B11" i="3"/>
  <c r="J11" i="3"/>
  <c r="J9" i="3" s="1"/>
  <c r="I21" i="3"/>
  <c r="Q21" i="3"/>
  <c r="C121" i="8"/>
  <c r="G121" i="8"/>
  <c r="C11" i="3"/>
  <c r="K11" i="3"/>
  <c r="B21" i="3"/>
  <c r="B233" i="3" s="1"/>
  <c r="J21" i="3"/>
  <c r="G113" i="8"/>
  <c r="G56" i="8"/>
  <c r="G106" i="8"/>
  <c r="E113" i="8"/>
  <c r="I118" i="8"/>
  <c r="I121" i="8"/>
  <c r="C124" i="8"/>
  <c r="D11" i="3"/>
  <c r="D9" i="3" s="1"/>
  <c r="L11" i="3"/>
  <c r="C21" i="3"/>
  <c r="K21" i="3"/>
  <c r="G109" i="8"/>
  <c r="C117" i="8"/>
  <c r="B118" i="8"/>
  <c r="I120" i="8"/>
  <c r="J56" i="8"/>
  <c r="G110" i="8"/>
  <c r="G124" i="8"/>
  <c r="D21" i="3"/>
  <c r="L21" i="3"/>
  <c r="U9" i="3"/>
  <c r="B106" i="8"/>
  <c r="I107" i="8"/>
  <c r="I113" i="8"/>
  <c r="C118" i="8"/>
  <c r="B122" i="8"/>
  <c r="U5" i="3"/>
  <c r="T65" i="3"/>
  <c r="V5" i="3"/>
  <c r="R35" i="3"/>
  <c r="V39" i="3"/>
  <c r="S9" i="3"/>
  <c r="U18" i="3"/>
  <c r="R48" i="3"/>
  <c r="V65" i="3"/>
  <c r="R69" i="3"/>
  <c r="T9" i="3"/>
  <c r="V18" i="3"/>
  <c r="T35" i="3"/>
  <c r="S48" i="3"/>
  <c r="S69" i="3"/>
  <c r="R5" i="3"/>
  <c r="V9" i="3"/>
  <c r="R39" i="3"/>
  <c r="U48" i="3"/>
  <c r="S5" i="3"/>
  <c r="V48" i="3"/>
  <c r="R65" i="3"/>
  <c r="V78" i="3"/>
  <c r="V82" i="8"/>
  <c r="A198" i="3"/>
  <c r="A228" i="3"/>
  <c r="A168" i="3"/>
  <c r="A189" i="3"/>
  <c r="A219" i="3"/>
  <c r="J18" i="3"/>
  <c r="A141" i="3"/>
  <c r="A231" i="3"/>
  <c r="A171" i="3"/>
  <c r="A111" i="3"/>
  <c r="A37" i="3"/>
  <c r="A45" i="3"/>
  <c r="B69" i="3"/>
  <c r="A70" i="3"/>
  <c r="A79" i="3"/>
  <c r="A190" i="3"/>
  <c r="A220" i="3"/>
  <c r="A160" i="3"/>
  <c r="C18" i="3"/>
  <c r="K18" i="3"/>
  <c r="A232" i="3"/>
  <c r="A172" i="3"/>
  <c r="A202" i="3"/>
  <c r="A142" i="3"/>
  <c r="A38" i="3"/>
  <c r="A46" i="3"/>
  <c r="A57" i="3"/>
  <c r="A80" i="3"/>
  <c r="A98" i="3"/>
  <c r="A106" i="3"/>
  <c r="A119" i="3"/>
  <c r="A129" i="3"/>
  <c r="A136" i="3"/>
  <c r="A201" i="3"/>
  <c r="E5" i="3"/>
  <c r="M5" i="3"/>
  <c r="A132" i="3"/>
  <c r="A222" i="3"/>
  <c r="A162" i="3"/>
  <c r="M35" i="3"/>
  <c r="I48" i="3"/>
  <c r="Q48" i="3"/>
  <c r="A58" i="3"/>
  <c r="A72" i="3"/>
  <c r="A99" i="3"/>
  <c r="A107" i="3"/>
  <c r="A112" i="3"/>
  <c r="A159" i="3"/>
  <c r="A180" i="3"/>
  <c r="A108" i="3"/>
  <c r="A138" i="3"/>
  <c r="A36" i="3"/>
  <c r="A223" i="3"/>
  <c r="A193" i="3"/>
  <c r="G5" i="3"/>
  <c r="O5" i="3"/>
  <c r="A164" i="3"/>
  <c r="A224" i="3"/>
  <c r="A209" i="3"/>
  <c r="A239" i="3"/>
  <c r="A179" i="3"/>
  <c r="A41" i="3"/>
  <c r="A50" i="3"/>
  <c r="A130" i="3"/>
  <c r="A133" i="3"/>
  <c r="A163" i="3"/>
  <c r="A188" i="3"/>
  <c r="A218" i="3"/>
  <c r="A158" i="3"/>
  <c r="P5" i="3"/>
  <c r="A196" i="3"/>
  <c r="A226" i="3"/>
  <c r="A166" i="3"/>
  <c r="G18" i="3"/>
  <c r="D39" i="3"/>
  <c r="K65" i="3"/>
  <c r="A102" i="3"/>
  <c r="H5" i="3"/>
  <c r="O18" i="3"/>
  <c r="A150" i="3"/>
  <c r="A240" i="3"/>
  <c r="A210" i="3"/>
  <c r="L39" i="3"/>
  <c r="D48" i="3"/>
  <c r="L48" i="3"/>
  <c r="G69" i="3"/>
  <c r="I5" i="3"/>
  <c r="Q5" i="3"/>
  <c r="A197" i="3"/>
  <c r="A227" i="3"/>
  <c r="H18" i="3"/>
  <c r="P18" i="3"/>
  <c r="I35" i="3"/>
  <c r="E48" i="3"/>
  <c r="M48" i="3"/>
  <c r="A68" i="3"/>
  <c r="A76" i="3"/>
  <c r="A87" i="3"/>
  <c r="A103" i="3"/>
  <c r="A128" i="3"/>
  <c r="A167" i="3"/>
  <c r="H80" i="8"/>
  <c r="G75" i="8"/>
  <c r="B57" i="9"/>
  <c r="B58" i="9"/>
  <c r="B59" i="9"/>
  <c r="B60" i="9"/>
  <c r="B61" i="9"/>
  <c r="B62" i="9"/>
  <c r="B63" i="9"/>
  <c r="B64" i="9"/>
  <c r="B65" i="9"/>
  <c r="G79" i="8"/>
  <c r="J73" i="8"/>
  <c r="B53" i="8"/>
  <c r="B75" i="8" s="1"/>
  <c r="B57" i="8"/>
  <c r="B79" i="8" s="1"/>
  <c r="B105" i="8"/>
  <c r="B107" i="8"/>
  <c r="E51" i="8"/>
  <c r="E73" i="8" s="1"/>
  <c r="E52" i="8"/>
  <c r="E53" i="8"/>
  <c r="E75" i="8" s="1"/>
  <c r="E54" i="8"/>
  <c r="E76" i="8" s="1"/>
  <c r="E55" i="8"/>
  <c r="E77" i="8" s="1"/>
  <c r="E111" i="8"/>
  <c r="E56" i="8"/>
  <c r="E57" i="8"/>
  <c r="E79" i="8" s="1"/>
  <c r="E112" i="8"/>
  <c r="E58" i="8"/>
  <c r="E80" i="8" s="1"/>
  <c r="E116" i="8"/>
  <c r="E117" i="8"/>
  <c r="E118" i="8"/>
  <c r="E120" i="8"/>
  <c r="E121" i="8"/>
  <c r="E122" i="8"/>
  <c r="E124" i="8"/>
  <c r="B112" i="8"/>
  <c r="F105" i="8"/>
  <c r="F50" i="8"/>
  <c r="F106" i="8"/>
  <c r="F51" i="8"/>
  <c r="F107" i="8"/>
  <c r="F52" i="8"/>
  <c r="F53" i="8"/>
  <c r="F75" i="8" s="1"/>
  <c r="F108" i="8"/>
  <c r="F54" i="8"/>
  <c r="F76" i="8" s="1"/>
  <c r="F109" i="8"/>
  <c r="F55" i="8"/>
  <c r="F77" i="8" s="1"/>
  <c r="F110" i="8"/>
  <c r="F111" i="8"/>
  <c r="F56" i="8"/>
  <c r="F57" i="8"/>
  <c r="F79" i="8" s="1"/>
  <c r="F112" i="8"/>
  <c r="F58" i="8"/>
  <c r="F80" i="8" s="1"/>
  <c r="F113" i="8"/>
  <c r="F116" i="8"/>
  <c r="F117" i="8"/>
  <c r="F118" i="8"/>
  <c r="F119" i="8"/>
  <c r="F120" i="8"/>
  <c r="F121" i="8"/>
  <c r="F122" i="8"/>
  <c r="F123" i="8"/>
  <c r="F124" i="8"/>
  <c r="B52" i="8"/>
  <c r="B56" i="8"/>
  <c r="B77" i="8"/>
  <c r="E119" i="8"/>
  <c r="H105" i="8"/>
  <c r="H106" i="8"/>
  <c r="H107" i="8"/>
  <c r="H108" i="8"/>
  <c r="H109" i="8"/>
  <c r="H110" i="8"/>
  <c r="H111" i="8"/>
  <c r="H112" i="8"/>
  <c r="H113" i="8"/>
  <c r="H117" i="8"/>
  <c r="H118" i="8"/>
  <c r="H119" i="8"/>
  <c r="H120" i="8"/>
  <c r="H121" i="8"/>
  <c r="H123" i="8"/>
  <c r="H124" i="8"/>
  <c r="B51" i="8"/>
  <c r="H52" i="8"/>
  <c r="H56" i="8"/>
  <c r="B108" i="8"/>
  <c r="J52" i="8"/>
  <c r="B109" i="8"/>
  <c r="B110" i="8"/>
  <c r="J110" i="8"/>
  <c r="J112" i="8"/>
  <c r="B113" i="8"/>
  <c r="J113" i="8"/>
  <c r="B117" i="8"/>
  <c r="J117" i="8"/>
  <c r="J118" i="8"/>
  <c r="B119" i="8"/>
  <c r="J119" i="8"/>
  <c r="B120" i="8"/>
  <c r="J120" i="8"/>
  <c r="B121" i="8"/>
  <c r="J121" i="8"/>
  <c r="B123" i="8"/>
  <c r="J123" i="8"/>
  <c r="B124" i="8"/>
  <c r="J124" i="8"/>
  <c r="H51" i="8"/>
  <c r="H73" i="8" s="1"/>
  <c r="B54" i="8"/>
  <c r="B76" i="8" s="1"/>
  <c r="H55" i="8"/>
  <c r="H77" i="8" s="1"/>
  <c r="B58" i="8"/>
  <c r="B80" i="8" s="1"/>
  <c r="H76" i="8"/>
  <c r="I50" i="8"/>
  <c r="I51" i="8"/>
  <c r="I52" i="8"/>
  <c r="I53" i="8"/>
  <c r="I75" i="8" s="1"/>
  <c r="I54" i="8"/>
  <c r="I55" i="8"/>
  <c r="I77" i="8" s="1"/>
  <c r="I56" i="8"/>
  <c r="I57" i="8"/>
  <c r="I79" i="8" s="1"/>
  <c r="I58" i="8"/>
  <c r="C109" i="8"/>
  <c r="C113" i="8"/>
  <c r="C119" i="8"/>
  <c r="C123" i="8"/>
  <c r="C50" i="8"/>
  <c r="C51" i="8"/>
  <c r="C52" i="8"/>
  <c r="C53" i="8"/>
  <c r="C54" i="8"/>
  <c r="C76" i="8" s="1"/>
  <c r="C55" i="8"/>
  <c r="C56" i="8"/>
  <c r="C57" i="8"/>
  <c r="C79" i="8" s="1"/>
  <c r="C58" i="8"/>
  <c r="D50" i="8"/>
  <c r="D51" i="8"/>
  <c r="D52" i="8"/>
  <c r="D53" i="8"/>
  <c r="D54" i="8"/>
  <c r="D76" i="8" s="1"/>
  <c r="D55" i="8"/>
  <c r="D56" i="8"/>
  <c r="D57" i="8"/>
  <c r="D79" i="8" s="1"/>
  <c r="D58" i="8"/>
  <c r="D108" i="8"/>
  <c r="D109" i="8"/>
  <c r="D110" i="8"/>
  <c r="D112" i="8"/>
  <c r="D113" i="8"/>
  <c r="D117" i="8"/>
  <c r="D118" i="8"/>
  <c r="D119" i="8"/>
  <c r="D120" i="8"/>
  <c r="D121" i="8"/>
  <c r="D123" i="8"/>
  <c r="D124" i="8"/>
  <c r="F187" i="3" l="1"/>
  <c r="C230" i="3"/>
  <c r="M223" i="3"/>
  <c r="I233" i="3"/>
  <c r="T230" i="3"/>
  <c r="P233" i="3"/>
  <c r="I232" i="3"/>
  <c r="N231" i="3"/>
  <c r="E231" i="3"/>
  <c r="J69" i="3"/>
  <c r="J221" i="3" s="1"/>
  <c r="M69" i="3"/>
  <c r="I231" i="3"/>
  <c r="P220" i="3"/>
  <c r="O220" i="3"/>
  <c r="N220" i="3"/>
  <c r="M220" i="3"/>
  <c r="D231" i="3"/>
  <c r="J231" i="3"/>
  <c r="N69" i="3"/>
  <c r="D69" i="3"/>
  <c r="P69" i="3"/>
  <c r="P221" i="3" s="1"/>
  <c r="J220" i="3"/>
  <c r="Q220" i="3"/>
  <c r="H220" i="3"/>
  <c r="G220" i="3"/>
  <c r="F220" i="3"/>
  <c r="E220" i="3"/>
  <c r="H232" i="3"/>
  <c r="M231" i="3"/>
  <c r="Q69" i="3"/>
  <c r="Q221" i="3" s="1"/>
  <c r="E69" i="3"/>
  <c r="K69" i="3"/>
  <c r="P219" i="3"/>
  <c r="O219" i="3"/>
  <c r="N219" i="3"/>
  <c r="D220" i="3"/>
  <c r="U231" i="3"/>
  <c r="B232" i="3"/>
  <c r="O231" i="3"/>
  <c r="D232" i="3"/>
  <c r="Q231" i="3"/>
  <c r="I69" i="3"/>
  <c r="F69" i="3"/>
  <c r="H69" i="3"/>
  <c r="H219" i="3"/>
  <c r="G219" i="3"/>
  <c r="F219" i="3"/>
  <c r="R231" i="3"/>
  <c r="U223" i="3"/>
  <c r="L69" i="3"/>
  <c r="K217" i="3"/>
  <c r="C69" i="3"/>
  <c r="I219" i="3"/>
  <c r="O232" i="3"/>
  <c r="N232" i="3"/>
  <c r="M232" i="3"/>
  <c r="D219" i="3"/>
  <c r="V69" i="3"/>
  <c r="V221" i="3" s="1"/>
  <c r="O69" i="3"/>
  <c r="J232" i="3"/>
  <c r="Q232" i="3"/>
  <c r="P78" i="3"/>
  <c r="P230" i="3" s="1"/>
  <c r="G232" i="3"/>
  <c r="F232" i="3"/>
  <c r="E232" i="3"/>
  <c r="L232" i="3"/>
  <c r="K39" i="3"/>
  <c r="J202" i="3"/>
  <c r="D200" i="3"/>
  <c r="O233" i="3"/>
  <c r="M39" i="3"/>
  <c r="U193" i="3"/>
  <c r="P35" i="3"/>
  <c r="P187" i="3" s="1"/>
  <c r="J201" i="3"/>
  <c r="S35" i="3"/>
  <c r="S187" i="3" s="1"/>
  <c r="Q190" i="3"/>
  <c r="K230" i="3"/>
  <c r="E39" i="3"/>
  <c r="V203" i="3"/>
  <c r="P39" i="3"/>
  <c r="H189" i="3"/>
  <c r="C201" i="3"/>
  <c r="T48" i="3"/>
  <c r="T200" i="3" s="1"/>
  <c r="B202" i="3"/>
  <c r="N39" i="3"/>
  <c r="O48" i="3"/>
  <c r="O200" i="3" s="1"/>
  <c r="K190" i="3"/>
  <c r="J190" i="3"/>
  <c r="Q200" i="3"/>
  <c r="G48" i="3"/>
  <c r="V190" i="3"/>
  <c r="F39" i="3"/>
  <c r="M200" i="3"/>
  <c r="V35" i="3"/>
  <c r="V187" i="3" s="1"/>
  <c r="S193" i="3"/>
  <c r="C189" i="3"/>
  <c r="E223" i="3"/>
  <c r="C223" i="3"/>
  <c r="U217" i="3"/>
  <c r="T202" i="3"/>
  <c r="S189" i="3"/>
  <c r="H35" i="3"/>
  <c r="C233" i="3"/>
  <c r="J233" i="3"/>
  <c r="K223" i="3"/>
  <c r="U39" i="3"/>
  <c r="N223" i="3"/>
  <c r="D233" i="3"/>
  <c r="E233" i="3"/>
  <c r="G233" i="3"/>
  <c r="U69" i="3"/>
  <c r="P189" i="3"/>
  <c r="D223" i="3"/>
  <c r="P223" i="3"/>
  <c r="O78" i="3"/>
  <c r="S230" i="3"/>
  <c r="R9" i="3"/>
  <c r="R191" i="3" s="1"/>
  <c r="C48" i="3"/>
  <c r="T217" i="3"/>
  <c r="T187" i="3"/>
  <c r="S39" i="3"/>
  <c r="M9" i="3"/>
  <c r="F223" i="3"/>
  <c r="T191" i="3"/>
  <c r="V191" i="3"/>
  <c r="N233" i="3"/>
  <c r="M233" i="3"/>
  <c r="U203" i="3"/>
  <c r="N9" i="3"/>
  <c r="H233" i="3"/>
  <c r="R193" i="3"/>
  <c r="U78" i="3"/>
  <c r="I65" i="3"/>
  <c r="M65" i="3"/>
  <c r="R78" i="3"/>
  <c r="I78" i="3"/>
  <c r="B65" i="3"/>
  <c r="C202" i="3"/>
  <c r="E200" i="3"/>
  <c r="S221" i="3"/>
  <c r="R233" i="3"/>
  <c r="V223" i="3"/>
  <c r="F233" i="3"/>
  <c r="K233" i="3"/>
  <c r="L66" i="10"/>
  <c r="L223" i="3"/>
  <c r="L233" i="3"/>
  <c r="L60" i="10"/>
  <c r="O35" i="9"/>
  <c r="O46" i="9"/>
  <c r="D57" i="9"/>
  <c r="P63" i="9"/>
  <c r="O61" i="9"/>
  <c r="Q24" i="9"/>
  <c r="J24" i="9"/>
  <c r="J65" i="9"/>
  <c r="J65" i="3"/>
  <c r="E65" i="3"/>
  <c r="L65" i="3"/>
  <c r="J78" i="3"/>
  <c r="N65" i="3"/>
  <c r="D65" i="3"/>
  <c r="Q65" i="3"/>
  <c r="F65" i="3"/>
  <c r="Q35" i="3"/>
  <c r="K48" i="3"/>
  <c r="B35" i="3"/>
  <c r="K35" i="3"/>
  <c r="C35" i="3"/>
  <c r="K201" i="3"/>
  <c r="B48" i="3"/>
  <c r="B78" i="3"/>
  <c r="H78" i="3"/>
  <c r="G78" i="3"/>
  <c r="P232" i="3"/>
  <c r="N78" i="3"/>
  <c r="M78" i="3"/>
  <c r="L78" i="3"/>
  <c r="P65" i="3"/>
  <c r="O65" i="3"/>
  <c r="F78" i="3"/>
  <c r="E78" i="3"/>
  <c r="D78" i="3"/>
  <c r="G231" i="3"/>
  <c r="H65" i="3"/>
  <c r="G65" i="3"/>
  <c r="F231" i="3"/>
  <c r="Q78" i="3"/>
  <c r="H231" i="3"/>
  <c r="J35" i="3"/>
  <c r="J48" i="3"/>
  <c r="R48" i="10"/>
  <c r="R59" i="10"/>
  <c r="S23" i="9"/>
  <c r="S56" i="9"/>
  <c r="S45" i="9"/>
  <c r="O60" i="9"/>
  <c r="O56" i="9"/>
  <c r="O65" i="9"/>
  <c r="E59" i="9"/>
  <c r="N59" i="9"/>
  <c r="M57" i="9"/>
  <c r="B49" i="10"/>
  <c r="K59" i="10"/>
  <c r="K67" i="10"/>
  <c r="K63" i="10"/>
  <c r="K62" i="10"/>
  <c r="L63" i="10"/>
  <c r="L59" i="10"/>
  <c r="L67" i="10"/>
  <c r="L48" i="10"/>
  <c r="H66" i="10"/>
  <c r="M65" i="9"/>
  <c r="M64" i="9"/>
  <c r="M62" i="9"/>
  <c r="M60" i="9"/>
  <c r="M58" i="9"/>
  <c r="M56" i="9"/>
  <c r="M61" i="9"/>
  <c r="R45" i="9"/>
  <c r="R23" i="9"/>
  <c r="R56" i="9"/>
  <c r="G24" i="9"/>
  <c r="G46" i="9"/>
  <c r="M63" i="9"/>
  <c r="Q59" i="9"/>
  <c r="E61" i="9"/>
  <c r="E64" i="9"/>
  <c r="E62" i="9"/>
  <c r="E60" i="9"/>
  <c r="E58" i="9"/>
  <c r="E56" i="9"/>
  <c r="E65" i="9"/>
  <c r="N65" i="9"/>
  <c r="N64" i="9"/>
  <c r="N62" i="9"/>
  <c r="N60" i="9"/>
  <c r="N58" i="9"/>
  <c r="N56" i="9"/>
  <c r="N61" i="9"/>
  <c r="S38" i="10"/>
  <c r="S60" i="10"/>
  <c r="S49" i="10"/>
  <c r="J61" i="9"/>
  <c r="V49" i="10"/>
  <c r="V38" i="10"/>
  <c r="V60" i="10"/>
  <c r="I24" i="9"/>
  <c r="N23" i="9"/>
  <c r="D64" i="9"/>
  <c r="D62" i="9"/>
  <c r="D60" i="9"/>
  <c r="D58" i="9"/>
  <c r="D56" i="9"/>
  <c r="D65" i="9"/>
  <c r="D61" i="9"/>
  <c r="Q57" i="9"/>
  <c r="D67" i="10"/>
  <c r="D63" i="10"/>
  <c r="D59" i="10"/>
  <c r="P65" i="9"/>
  <c r="P61" i="9"/>
  <c r="P62" i="9"/>
  <c r="P58" i="9"/>
  <c r="P56" i="9"/>
  <c r="P60" i="9"/>
  <c r="P64" i="9"/>
  <c r="E67" i="10"/>
  <c r="E63" i="10"/>
  <c r="E59" i="10"/>
  <c r="T23" i="9"/>
  <c r="T45" i="9"/>
  <c r="T56" i="9"/>
  <c r="Q58" i="9"/>
  <c r="Q65" i="9"/>
  <c r="Q61" i="9"/>
  <c r="Q56" i="9"/>
  <c r="Q64" i="9"/>
  <c r="Q62" i="9"/>
  <c r="Q60" i="9"/>
  <c r="G35" i="9"/>
  <c r="E63" i="9"/>
  <c r="D59" i="9"/>
  <c r="H67" i="10"/>
  <c r="H63" i="10"/>
  <c r="H59" i="10"/>
  <c r="P67" i="10"/>
  <c r="P63" i="10"/>
  <c r="P59" i="10"/>
  <c r="N63" i="9"/>
  <c r="I223" i="3"/>
  <c r="V57" i="9"/>
  <c r="V24" i="9"/>
  <c r="V35" i="9"/>
  <c r="V46" i="9"/>
  <c r="U46" i="9"/>
  <c r="U57" i="9"/>
  <c r="U24" i="9"/>
  <c r="U35" i="9"/>
  <c r="Q59" i="10"/>
  <c r="Q48" i="10"/>
  <c r="O49" i="10"/>
  <c r="K66" i="10"/>
  <c r="K60" i="10"/>
  <c r="H65" i="9"/>
  <c r="H61" i="9"/>
  <c r="H64" i="9"/>
  <c r="H60" i="9"/>
  <c r="H58" i="9"/>
  <c r="H62" i="9"/>
  <c r="H56" i="9"/>
  <c r="F64" i="9"/>
  <c r="F62" i="9"/>
  <c r="F60" i="9"/>
  <c r="F58" i="9"/>
  <c r="F56" i="9"/>
  <c r="F65" i="9"/>
  <c r="F61" i="9"/>
  <c r="O57" i="9"/>
  <c r="P62" i="10"/>
  <c r="G57" i="9"/>
  <c r="U60" i="10"/>
  <c r="U49" i="10"/>
  <c r="U38" i="10"/>
  <c r="T49" i="10"/>
  <c r="T60" i="10"/>
  <c r="T38" i="10"/>
  <c r="M59" i="9"/>
  <c r="T46" i="9"/>
  <c r="T35" i="9"/>
  <c r="T24" i="9"/>
  <c r="T57" i="9"/>
  <c r="J94" i="8"/>
  <c r="J38" i="10"/>
  <c r="J35" i="9"/>
  <c r="J107" i="8"/>
  <c r="U116" i="8"/>
  <c r="U83" i="8"/>
  <c r="N38" i="10"/>
  <c r="N35" i="9"/>
  <c r="N50" i="8"/>
  <c r="N72" i="8" s="1"/>
  <c r="N109" i="8"/>
  <c r="N105" i="8"/>
  <c r="N110" i="8"/>
  <c r="N108" i="8"/>
  <c r="N106" i="8"/>
  <c r="N94" i="8"/>
  <c r="B23" i="9"/>
  <c r="C24" i="9"/>
  <c r="S83" i="8"/>
  <c r="S116" i="8"/>
  <c r="F48" i="10"/>
  <c r="F45" i="9"/>
  <c r="J109" i="8"/>
  <c r="J105" i="8"/>
  <c r="U50" i="8"/>
  <c r="U72" i="8" s="1"/>
  <c r="U105" i="8"/>
  <c r="U94" i="8"/>
  <c r="F94" i="8"/>
  <c r="F38" i="10"/>
  <c r="F35" i="9"/>
  <c r="H23" i="9"/>
  <c r="I48" i="10"/>
  <c r="I45" i="9"/>
  <c r="C49" i="10"/>
  <c r="C46" i="9"/>
  <c r="J50" i="8"/>
  <c r="J72" i="8" s="1"/>
  <c r="T50" i="8"/>
  <c r="T72" i="8" s="1"/>
  <c r="T105" i="8"/>
  <c r="T94" i="8"/>
  <c r="I38" i="10"/>
  <c r="I35" i="9"/>
  <c r="K38" i="10"/>
  <c r="K35" i="9"/>
  <c r="K50" i="8"/>
  <c r="K72" i="8" s="1"/>
  <c r="K109" i="8"/>
  <c r="K105" i="8"/>
  <c r="K110" i="8"/>
  <c r="K108" i="8"/>
  <c r="K94" i="8"/>
  <c r="K106" i="8"/>
  <c r="P48" i="10"/>
  <c r="P45" i="9"/>
  <c r="O48" i="10"/>
  <c r="O45" i="9"/>
  <c r="N49" i="10"/>
  <c r="N46" i="9"/>
  <c r="J108" i="8"/>
  <c r="R94" i="8"/>
  <c r="R50" i="8"/>
  <c r="R72" i="8" s="1"/>
  <c r="R105" i="8"/>
  <c r="B94" i="8"/>
  <c r="B35" i="9"/>
  <c r="B38" i="10"/>
  <c r="B45" i="9"/>
  <c r="Q23" i="9"/>
  <c r="Q82" i="8"/>
  <c r="T83" i="8"/>
  <c r="T116" i="8"/>
  <c r="E48" i="10"/>
  <c r="E45" i="9"/>
  <c r="S50" i="8"/>
  <c r="S72" i="8" s="1"/>
  <c r="S105" i="8"/>
  <c r="S94" i="8"/>
  <c r="Q110" i="8"/>
  <c r="Q108" i="8"/>
  <c r="Q106" i="8"/>
  <c r="Q35" i="9"/>
  <c r="Q50" i="8"/>
  <c r="Q72" i="8" s="1"/>
  <c r="Q109" i="8"/>
  <c r="Q105" i="8"/>
  <c r="Q94" i="8"/>
  <c r="C94" i="8"/>
  <c r="C38" i="10"/>
  <c r="C35" i="9"/>
  <c r="D48" i="10"/>
  <c r="D45" i="9"/>
  <c r="N107" i="8"/>
  <c r="F83" i="8"/>
  <c r="F24" i="9"/>
  <c r="H48" i="10"/>
  <c r="H45" i="9"/>
  <c r="E38" i="10"/>
  <c r="E35" i="9"/>
  <c r="Q45" i="9"/>
  <c r="Q46" i="9"/>
  <c r="R116" i="8"/>
  <c r="R83" i="8"/>
  <c r="O82" i="8"/>
  <c r="O23" i="9"/>
  <c r="M121" i="8"/>
  <c r="M119" i="8"/>
  <c r="M117" i="8"/>
  <c r="M24" i="9"/>
  <c r="M120" i="8"/>
  <c r="M116" i="8"/>
  <c r="M83" i="8"/>
  <c r="D23" i="9"/>
  <c r="E107" i="8"/>
  <c r="V50" i="8"/>
  <c r="V72" i="8" s="1"/>
  <c r="V105" i="8"/>
  <c r="V94" i="8"/>
  <c r="V83" i="8"/>
  <c r="V116" i="8"/>
  <c r="G23" i="9"/>
  <c r="M38" i="10"/>
  <c r="M35" i="9"/>
  <c r="M50" i="8"/>
  <c r="M72" i="8" s="1"/>
  <c r="M109" i="8"/>
  <c r="M105" i="8"/>
  <c r="M110" i="8"/>
  <c r="M108" i="8"/>
  <c r="M106" i="8"/>
  <c r="M94" i="8"/>
  <c r="E83" i="8"/>
  <c r="E24" i="9"/>
  <c r="K49" i="10"/>
  <c r="K46" i="9"/>
  <c r="K121" i="8"/>
  <c r="K119" i="8"/>
  <c r="K117" i="8"/>
  <c r="K83" i="8"/>
  <c r="K24" i="9"/>
  <c r="K120" i="8"/>
  <c r="K116" i="8"/>
  <c r="K107" i="8"/>
  <c r="N187" i="3"/>
  <c r="V200" i="3"/>
  <c r="J223" i="3"/>
  <c r="F9" i="3"/>
  <c r="F221" i="3" s="1"/>
  <c r="C217" i="3"/>
  <c r="Q233" i="3"/>
  <c r="I187" i="3"/>
  <c r="F200" i="3"/>
  <c r="S217" i="3"/>
  <c r="D187" i="3"/>
  <c r="I200" i="3"/>
  <c r="S200" i="3"/>
  <c r="G203" i="3"/>
  <c r="N200" i="3"/>
  <c r="Q223" i="3"/>
  <c r="M193" i="3"/>
  <c r="N193" i="3"/>
  <c r="H203" i="3"/>
  <c r="D221" i="3"/>
  <c r="M187" i="3"/>
  <c r="F193" i="3"/>
  <c r="O203" i="3"/>
  <c r="E203" i="3"/>
  <c r="E9" i="3"/>
  <c r="E221" i="3" s="1"/>
  <c r="R200" i="3"/>
  <c r="J39" i="3"/>
  <c r="J193" i="3"/>
  <c r="P203" i="3"/>
  <c r="O39" i="3"/>
  <c r="O193" i="3"/>
  <c r="N203" i="3"/>
  <c r="E193" i="3"/>
  <c r="J203" i="3"/>
  <c r="K203" i="3"/>
  <c r="B39" i="3"/>
  <c r="B193" i="3"/>
  <c r="I203" i="3"/>
  <c r="G39" i="3"/>
  <c r="G193" i="3"/>
  <c r="D193" i="3"/>
  <c r="B203" i="3"/>
  <c r="C203" i="3"/>
  <c r="Q39" i="3"/>
  <c r="Q193" i="3"/>
  <c r="L203" i="3"/>
  <c r="L193" i="3"/>
  <c r="P193" i="3"/>
  <c r="B9" i="3"/>
  <c r="B221" i="3" s="1"/>
  <c r="B223" i="3"/>
  <c r="K193" i="3"/>
  <c r="I39" i="3"/>
  <c r="I193" i="3"/>
  <c r="F203" i="3"/>
  <c r="Q203" i="3"/>
  <c r="D203" i="3"/>
  <c r="O9" i="3"/>
  <c r="O223" i="3"/>
  <c r="C39" i="3"/>
  <c r="C193" i="3"/>
  <c r="H9" i="3"/>
  <c r="H221" i="3" s="1"/>
  <c r="H223" i="3"/>
  <c r="V217" i="3"/>
  <c r="G9" i="3"/>
  <c r="G223" i="3"/>
  <c r="M203" i="3"/>
  <c r="U200" i="3"/>
  <c r="U187" i="3"/>
  <c r="O187" i="3"/>
  <c r="P191" i="3"/>
  <c r="P200" i="3"/>
  <c r="H200" i="3"/>
  <c r="V230" i="3"/>
  <c r="G187" i="3"/>
  <c r="E187" i="3"/>
  <c r="D191" i="3"/>
  <c r="T221" i="3"/>
  <c r="R217" i="3"/>
  <c r="R187" i="3"/>
  <c r="B60" i="10"/>
  <c r="J82" i="8"/>
  <c r="G82" i="8"/>
  <c r="E110" i="8"/>
  <c r="E94" i="8"/>
  <c r="C107" i="8"/>
  <c r="C106" i="8"/>
  <c r="I105" i="8"/>
  <c r="I94" i="8"/>
  <c r="C83" i="8"/>
  <c r="C108" i="8"/>
  <c r="B82" i="8"/>
  <c r="H82" i="8"/>
  <c r="I23" i="9"/>
  <c r="E50" i="8"/>
  <c r="E72" i="8" s="1"/>
  <c r="E105" i="8"/>
  <c r="G78" i="8"/>
  <c r="E106" i="8"/>
  <c r="F78" i="8"/>
  <c r="K9" i="3"/>
  <c r="E109" i="8"/>
  <c r="C9" i="3"/>
  <c r="L9" i="3"/>
  <c r="R82" i="8"/>
  <c r="U82" i="8"/>
  <c r="B72" i="8"/>
  <c r="H74" i="8"/>
  <c r="D80" i="8"/>
  <c r="C80" i="8"/>
  <c r="C72" i="8"/>
  <c r="H78" i="8"/>
  <c r="F73" i="8"/>
  <c r="G72" i="8"/>
  <c r="J78" i="8"/>
  <c r="J79" i="8"/>
  <c r="D75" i="8"/>
  <c r="C75" i="8"/>
  <c r="B73" i="8"/>
  <c r="B78" i="8"/>
  <c r="J75" i="8"/>
  <c r="H79" i="8"/>
  <c r="I78" i="8"/>
  <c r="I74" i="8"/>
  <c r="B74" i="8"/>
  <c r="F74" i="8"/>
  <c r="D74" i="8"/>
  <c r="C78" i="8"/>
  <c r="C74" i="8"/>
  <c r="E74" i="8"/>
  <c r="H75" i="8"/>
  <c r="I73" i="8"/>
  <c r="J74" i="8"/>
  <c r="D78" i="8"/>
  <c r="D72" i="8"/>
  <c r="D77" i="8"/>
  <c r="D73" i="8"/>
  <c r="C77" i="8"/>
  <c r="C73" i="8"/>
  <c r="I80" i="8"/>
  <c r="I76" i="8"/>
  <c r="I72" i="8"/>
  <c r="F72" i="8"/>
  <c r="E78" i="8"/>
  <c r="M221" i="3" l="1"/>
  <c r="N221" i="3"/>
  <c r="K221" i="3"/>
  <c r="M191" i="3"/>
  <c r="N230" i="3"/>
  <c r="N217" i="3"/>
  <c r="E230" i="3"/>
  <c r="R230" i="3"/>
  <c r="O221" i="3"/>
  <c r="G230" i="3"/>
  <c r="E217" i="3"/>
  <c r="M217" i="3"/>
  <c r="U221" i="3"/>
  <c r="Q230" i="3"/>
  <c r="O217" i="3"/>
  <c r="H230" i="3"/>
  <c r="J217" i="3"/>
  <c r="I217" i="3"/>
  <c r="P217" i="3"/>
  <c r="F217" i="3"/>
  <c r="U230" i="3"/>
  <c r="I221" i="3"/>
  <c r="G217" i="3"/>
  <c r="Q217" i="3"/>
  <c r="I230" i="3"/>
  <c r="H217" i="3"/>
  <c r="D217" i="3"/>
  <c r="O230" i="3"/>
  <c r="C187" i="3"/>
  <c r="S191" i="3"/>
  <c r="U191" i="3"/>
  <c r="J187" i="3"/>
  <c r="K200" i="3"/>
  <c r="C200" i="3"/>
  <c r="Q187" i="3"/>
  <c r="I191" i="3"/>
  <c r="H187" i="3"/>
  <c r="G200" i="3"/>
  <c r="K187" i="3"/>
  <c r="N191" i="3"/>
  <c r="R221" i="3"/>
  <c r="B19" i="3"/>
  <c r="B8" i="3"/>
  <c r="B7" i="3"/>
  <c r="J45" i="9"/>
  <c r="J59" i="9"/>
  <c r="J56" i="9"/>
  <c r="O58" i="9"/>
  <c r="J60" i="9"/>
  <c r="J23" i="9"/>
  <c r="J63" i="9"/>
  <c r="O62" i="9"/>
  <c r="J64" i="9"/>
  <c r="J57" i="9"/>
  <c r="O64" i="9"/>
  <c r="O59" i="9"/>
  <c r="J58" i="9"/>
  <c r="J62" i="9"/>
  <c r="O63" i="9"/>
  <c r="J230" i="3"/>
  <c r="J200" i="3"/>
  <c r="L7" i="3"/>
  <c r="L19" i="3"/>
  <c r="L8" i="3"/>
  <c r="D230" i="3"/>
  <c r="F230" i="3"/>
  <c r="M230" i="3"/>
  <c r="U23" i="9"/>
  <c r="U56" i="9"/>
  <c r="U45" i="9"/>
  <c r="V48" i="10"/>
  <c r="V59" i="10"/>
  <c r="O67" i="10"/>
  <c r="O63" i="10"/>
  <c r="O59" i="10"/>
  <c r="O66" i="10"/>
  <c r="O62" i="10"/>
  <c r="V56" i="9"/>
  <c r="V45" i="9"/>
  <c r="V23" i="9"/>
  <c r="S59" i="10"/>
  <c r="S48" i="10"/>
  <c r="G64" i="9"/>
  <c r="G62" i="9"/>
  <c r="G60" i="9"/>
  <c r="G58" i="9"/>
  <c r="G56" i="9"/>
  <c r="G65" i="9"/>
  <c r="G61" i="9"/>
  <c r="G59" i="9"/>
  <c r="G45" i="9"/>
  <c r="G63" i="9"/>
  <c r="O60" i="10"/>
  <c r="T48" i="10"/>
  <c r="T59" i="10"/>
  <c r="B48" i="10"/>
  <c r="U48" i="10"/>
  <c r="U59" i="10"/>
  <c r="J67" i="10"/>
  <c r="J59" i="10"/>
  <c r="J63" i="10"/>
  <c r="J62" i="10"/>
  <c r="J48" i="10"/>
  <c r="J66" i="10"/>
  <c r="J60" i="10"/>
  <c r="I62" i="9"/>
  <c r="I65" i="9"/>
  <c r="I61" i="9"/>
  <c r="I64" i="9"/>
  <c r="I60" i="9"/>
  <c r="I58" i="9"/>
  <c r="I56" i="9"/>
  <c r="I59" i="9"/>
  <c r="I63" i="9"/>
  <c r="I57" i="9"/>
  <c r="N48" i="10"/>
  <c r="N45" i="9"/>
  <c r="N82" i="8"/>
  <c r="F23" i="9"/>
  <c r="F82" i="8"/>
  <c r="C23" i="9"/>
  <c r="K48" i="10"/>
  <c r="K45" i="9"/>
  <c r="E23" i="9"/>
  <c r="F191" i="3"/>
  <c r="C48" i="10"/>
  <c r="C45" i="9"/>
  <c r="M23" i="9"/>
  <c r="M82" i="8"/>
  <c r="K23" i="9"/>
  <c r="K82" i="8"/>
  <c r="G191" i="3"/>
  <c r="C191" i="3"/>
  <c r="B191" i="3"/>
  <c r="H191" i="3"/>
  <c r="Q191" i="3"/>
  <c r="G221" i="3"/>
  <c r="J191" i="3"/>
  <c r="O191" i="3"/>
  <c r="E191" i="3"/>
  <c r="L221" i="3"/>
  <c r="K191" i="3"/>
  <c r="C221" i="3"/>
  <c r="L191" i="3"/>
  <c r="B59" i="10"/>
  <c r="B67" i="10"/>
  <c r="B63" i="10"/>
  <c r="B66" i="10"/>
  <c r="B62" i="10"/>
  <c r="C82" i="8"/>
  <c r="E82" i="8"/>
  <c r="B18" i="3" l="1"/>
  <c r="B231" i="3"/>
  <c r="B201" i="3"/>
  <c r="B220" i="3"/>
  <c r="B190" i="3"/>
  <c r="B219" i="3"/>
  <c r="B189" i="3"/>
  <c r="B5" i="3"/>
  <c r="L190" i="3"/>
  <c r="L220" i="3"/>
  <c r="L5" i="3"/>
  <c r="L189" i="3"/>
  <c r="L219" i="3"/>
  <c r="L18" i="3"/>
  <c r="L201" i="3"/>
  <c r="L231" i="3"/>
  <c r="B200" i="3" l="1"/>
  <c r="B230" i="3"/>
  <c r="B187" i="3"/>
  <c r="B217" i="3"/>
  <c r="L187" i="3"/>
  <c r="L217" i="3"/>
  <c r="L200" i="3"/>
  <c r="L230" i="3"/>
  <c r="Q28" i="3" l="1"/>
  <c r="D28" i="3"/>
  <c r="K28" i="3"/>
  <c r="N28" i="3"/>
  <c r="E28" i="3"/>
  <c r="M28" i="3"/>
  <c r="L28" i="3"/>
  <c r="J28" i="3"/>
  <c r="S28" i="3"/>
  <c r="G28" i="3"/>
  <c r="R28" i="3"/>
  <c r="T28" i="3"/>
  <c r="H28" i="3"/>
  <c r="B28" i="3"/>
  <c r="O28" i="3"/>
  <c r="I28" i="3"/>
  <c r="C28" i="3"/>
  <c r="F28" i="3"/>
  <c r="P28" i="3"/>
  <c r="U28" i="3" l="1"/>
  <c r="V28" i="3" l="1"/>
  <c r="O15" i="15" l="1"/>
  <c r="N15" i="15" l="1"/>
  <c r="P15" i="15"/>
  <c r="Q15" i="15"/>
  <c r="M15" i="15" l="1"/>
  <c r="L15" i="15" l="1"/>
  <c r="K15" i="15" l="1"/>
  <c r="J15" i="15" l="1"/>
  <c r="I15" i="15"/>
  <c r="H15" i="15" l="1"/>
  <c r="G15" i="15" l="1"/>
  <c r="F15" i="15" l="1"/>
  <c r="E15" i="15" l="1"/>
  <c r="D15" i="15"/>
  <c r="C15" i="15" l="1"/>
  <c r="B15" i="15"/>
  <c r="R15" i="15" l="1"/>
  <c r="S15" i="15" l="1"/>
  <c r="L14" i="15" l="1"/>
  <c r="E27" i="3"/>
  <c r="Q7" i="15"/>
  <c r="G14" i="15"/>
  <c r="M14" i="15"/>
  <c r="R14" i="15"/>
  <c r="P7" i="15"/>
  <c r="P21" i="15" s="1"/>
  <c r="J14" i="15"/>
  <c r="I7" i="15"/>
  <c r="I22" i="15" s="1"/>
  <c r="H7" i="15"/>
  <c r="H22" i="15" s="1"/>
  <c r="B7" i="15"/>
  <c r="F7" i="15"/>
  <c r="F22" i="15" s="1"/>
  <c r="J3" i="15"/>
  <c r="J27" i="3"/>
  <c r="J18" i="15"/>
  <c r="P27" i="3"/>
  <c r="P3" i="15"/>
  <c r="N7" i="15"/>
  <c r="U27" i="3"/>
  <c r="U3" i="15"/>
  <c r="U14" i="15"/>
  <c r="S27" i="3"/>
  <c r="S3" i="15"/>
  <c r="S18" i="15" s="1"/>
  <c r="S14" i="15"/>
  <c r="I27" i="3"/>
  <c r="I3" i="15"/>
  <c r="L3" i="15"/>
  <c r="L18" i="15" s="1"/>
  <c r="L27" i="3"/>
  <c r="S7" i="15"/>
  <c r="S22" i="15" s="1"/>
  <c r="O3" i="15"/>
  <c r="O27" i="3"/>
  <c r="O14" i="15"/>
  <c r="B27" i="3"/>
  <c r="B3" i="15"/>
  <c r="B18" i="15"/>
  <c r="T3" i="15"/>
  <c r="T27" i="3"/>
  <c r="T14" i="15"/>
  <c r="N3" i="15"/>
  <c r="N27" i="3"/>
  <c r="N14" i="15"/>
  <c r="T15" i="15"/>
  <c r="M3" i="15"/>
  <c r="M18" i="15" s="1"/>
  <c r="M27" i="3"/>
  <c r="H3" i="15"/>
  <c r="H27" i="3"/>
  <c r="H18" i="15"/>
  <c r="T7" i="15"/>
  <c r="T21" i="15" s="1"/>
  <c r="G27" i="3"/>
  <c r="G3" i="15"/>
  <c r="Q27" i="3"/>
  <c r="Q3" i="15"/>
  <c r="J7" i="15"/>
  <c r="J22" i="15" s="1"/>
  <c r="F3" i="15"/>
  <c r="F18" i="15" s="1"/>
  <c r="F27" i="3"/>
  <c r="K27" i="3"/>
  <c r="K3" i="15"/>
  <c r="K18" i="15" s="1"/>
  <c r="K14" i="15"/>
  <c r="O7" i="15"/>
  <c r="O22" i="15" s="1"/>
  <c r="R27" i="3"/>
  <c r="R3" i="15"/>
  <c r="K7" i="15"/>
  <c r="K22" i="15" s="1"/>
  <c r="V27" i="3"/>
  <c r="V3" i="15"/>
  <c r="U7" i="15"/>
  <c r="P23" i="15" l="1"/>
  <c r="I14" i="15"/>
  <c r="H14" i="15"/>
  <c r="Q14" i="15"/>
  <c r="M7" i="15"/>
  <c r="M22" i="15" s="1"/>
  <c r="L7" i="15"/>
  <c r="L22" i="15" s="1"/>
  <c r="G7" i="15"/>
  <c r="G22" i="15" s="1"/>
  <c r="P22" i="15"/>
  <c r="P14" i="15"/>
  <c r="F14" i="15"/>
  <c r="B22" i="15"/>
  <c r="B14" i="15"/>
  <c r="R7" i="15"/>
  <c r="R22" i="15" s="1"/>
  <c r="E3" i="15"/>
  <c r="E17" i="15" s="1"/>
  <c r="U21" i="15"/>
  <c r="U22" i="15"/>
  <c r="Q17" i="15"/>
  <c r="Q13" i="15"/>
  <c r="Q19" i="15"/>
  <c r="K26" i="3"/>
  <c r="Q18" i="15"/>
  <c r="M26" i="3"/>
  <c r="Q23" i="15"/>
  <c r="Q21" i="15"/>
  <c r="I17" i="15"/>
  <c r="I13" i="15"/>
  <c r="I19" i="15"/>
  <c r="S17" i="15"/>
  <c r="S13" i="15"/>
  <c r="S19" i="15"/>
  <c r="N23" i="15"/>
  <c r="N21" i="15"/>
  <c r="E26" i="3"/>
  <c r="Q26" i="3"/>
  <c r="M17" i="15"/>
  <c r="M19" i="15"/>
  <c r="T18" i="15"/>
  <c r="T17" i="15"/>
  <c r="T13" i="15"/>
  <c r="T19" i="15"/>
  <c r="B21" i="15"/>
  <c r="B23" i="15"/>
  <c r="S26" i="3"/>
  <c r="P18" i="15"/>
  <c r="P17" i="15"/>
  <c r="P13" i="15"/>
  <c r="P19" i="15"/>
  <c r="U23" i="15"/>
  <c r="U15" i="15"/>
  <c r="F21" i="15"/>
  <c r="F23" i="15"/>
  <c r="F26" i="3"/>
  <c r="H21" i="15"/>
  <c r="H23" i="15"/>
  <c r="P26" i="3"/>
  <c r="I23" i="15"/>
  <c r="I21" i="15"/>
  <c r="I26" i="3"/>
  <c r="K21" i="15"/>
  <c r="K23" i="15"/>
  <c r="O23" i="15"/>
  <c r="O21" i="15"/>
  <c r="F17" i="15"/>
  <c r="F13" i="15"/>
  <c r="F19" i="15"/>
  <c r="G18" i="15"/>
  <c r="G17" i="15"/>
  <c r="G19" i="15"/>
  <c r="T23" i="15"/>
  <c r="O26" i="3"/>
  <c r="L26" i="3"/>
  <c r="U18" i="15"/>
  <c r="U17" i="15"/>
  <c r="U13" i="15"/>
  <c r="U19" i="15"/>
  <c r="T26" i="3"/>
  <c r="V18" i="15"/>
  <c r="V17" i="15"/>
  <c r="V19" i="15"/>
  <c r="G26" i="3"/>
  <c r="H26" i="3"/>
  <c r="B17" i="15"/>
  <c r="B13" i="15"/>
  <c r="B19" i="15"/>
  <c r="O18" i="15"/>
  <c r="O17" i="15"/>
  <c r="O13" i="15"/>
  <c r="O19" i="15"/>
  <c r="L17" i="15"/>
  <c r="L19" i="15"/>
  <c r="U26" i="3"/>
  <c r="S21" i="15"/>
  <c r="S23" i="15"/>
  <c r="V26" i="3"/>
  <c r="R18" i="15"/>
  <c r="R17" i="15"/>
  <c r="R19" i="15"/>
  <c r="J21" i="15"/>
  <c r="J23" i="15"/>
  <c r="H17" i="15"/>
  <c r="H13" i="15"/>
  <c r="H19" i="15"/>
  <c r="N26" i="3"/>
  <c r="B26" i="3"/>
  <c r="J26" i="3"/>
  <c r="R26" i="3"/>
  <c r="K17" i="15"/>
  <c r="K13" i="15"/>
  <c r="K19" i="15"/>
  <c r="T22" i="15"/>
  <c r="N18" i="15"/>
  <c r="N17" i="15"/>
  <c r="N13" i="15"/>
  <c r="N19" i="15"/>
  <c r="Q22" i="15"/>
  <c r="I18" i="15"/>
  <c r="N22" i="15"/>
  <c r="J17" i="15"/>
  <c r="J13" i="15"/>
  <c r="J19" i="15"/>
  <c r="V15" i="15"/>
  <c r="M23" i="15" l="1"/>
  <c r="M21" i="15"/>
  <c r="G13" i="15"/>
  <c r="M13" i="15"/>
  <c r="G23" i="15"/>
  <c r="G21" i="15"/>
  <c r="L21" i="15"/>
  <c r="E18" i="15"/>
  <c r="R21" i="15"/>
  <c r="L23" i="15"/>
  <c r="R23" i="15"/>
  <c r="R13" i="15"/>
  <c r="L13" i="15"/>
  <c r="E19" i="15"/>
  <c r="C14" i="15"/>
  <c r="D7" i="15"/>
  <c r="C27" i="3"/>
  <c r="C3" i="15"/>
  <c r="V7" i="15"/>
  <c r="V22" i="15" s="1"/>
  <c r="V14" i="15"/>
  <c r="D27" i="3"/>
  <c r="D3" i="15"/>
  <c r="D18" i="15" s="1"/>
  <c r="D14" i="15" l="1"/>
  <c r="C7" i="15"/>
  <c r="C22" i="15" s="1"/>
  <c r="E7" i="15"/>
  <c r="E14" i="15"/>
  <c r="D23" i="15"/>
  <c r="D21" i="15"/>
  <c r="C21" i="15"/>
  <c r="C23" i="15"/>
  <c r="V23" i="15"/>
  <c r="V21" i="15"/>
  <c r="V13" i="15"/>
  <c r="D17" i="15"/>
  <c r="D13" i="15"/>
  <c r="D19" i="15"/>
  <c r="C18" i="15"/>
  <c r="C17" i="15"/>
  <c r="C19" i="15"/>
  <c r="D26" i="3"/>
  <c r="C26" i="3"/>
  <c r="D22" i="15"/>
  <c r="C13" i="15" l="1"/>
  <c r="E13" i="15"/>
  <c r="E21" i="15"/>
  <c r="E23" i="15"/>
  <c r="E22" i="15"/>
  <c r="G88" i="3" l="1"/>
  <c r="L19" i="17"/>
  <c r="L88" i="3"/>
  <c r="L87" i="3"/>
  <c r="L18" i="17"/>
  <c r="S87" i="3"/>
  <c r="S18" i="17"/>
  <c r="K19" i="17"/>
  <c r="L10" i="17"/>
  <c r="K88" i="3" l="1"/>
  <c r="G19" i="17"/>
  <c r="L3" i="17"/>
  <c r="E18" i="17"/>
  <c r="G240" i="3"/>
  <c r="J21" i="16"/>
  <c r="J25" i="16"/>
  <c r="J58" i="3"/>
  <c r="Q11" i="17"/>
  <c r="Q21" i="16"/>
  <c r="Q25" i="16"/>
  <c r="Q58" i="3"/>
  <c r="S239" i="3"/>
  <c r="K87" i="3"/>
  <c r="K3" i="17"/>
  <c r="K18" i="17"/>
  <c r="F19" i="17"/>
  <c r="F88" i="3"/>
  <c r="F11" i="17"/>
  <c r="O58" i="3"/>
  <c r="O25" i="16"/>
  <c r="O21" i="16"/>
  <c r="Q19" i="17"/>
  <c r="Q88" i="3"/>
  <c r="S58" i="3"/>
  <c r="S21" i="16"/>
  <c r="S25" i="16"/>
  <c r="I58" i="3"/>
  <c r="I21" i="16"/>
  <c r="I25" i="16"/>
  <c r="F18" i="17"/>
  <c r="F3" i="17"/>
  <c r="F87" i="3"/>
  <c r="I18" i="17"/>
  <c r="I3" i="17"/>
  <c r="I87" i="3"/>
  <c r="O87" i="3"/>
  <c r="O3" i="17"/>
  <c r="O18" i="17"/>
  <c r="M18" i="17"/>
  <c r="M87" i="3"/>
  <c r="M3" i="17"/>
  <c r="L86" i="3"/>
  <c r="L239" i="3"/>
  <c r="L240" i="3"/>
  <c r="K21" i="16"/>
  <c r="K58" i="3"/>
  <c r="K25" i="16"/>
  <c r="J18" i="17"/>
  <c r="J3" i="17"/>
  <c r="J87" i="3"/>
  <c r="P3" i="17"/>
  <c r="P18" i="17"/>
  <c r="P87" i="3"/>
  <c r="P25" i="16"/>
  <c r="P21" i="16"/>
  <c r="P58" i="3"/>
  <c r="M11" i="17"/>
  <c r="M25" i="16"/>
  <c r="M21" i="16"/>
  <c r="M58" i="3"/>
  <c r="K11" i="17"/>
  <c r="L20" i="16"/>
  <c r="L57" i="3"/>
  <c r="L24" i="16"/>
  <c r="M88" i="3"/>
  <c r="M19" i="17"/>
  <c r="J19" i="17"/>
  <c r="J88" i="3"/>
  <c r="J11" i="17"/>
  <c r="I19" i="17"/>
  <c r="I88" i="3"/>
  <c r="I11" i="17"/>
  <c r="P88" i="3"/>
  <c r="P19" i="17"/>
  <c r="P11" i="17"/>
  <c r="O88" i="3"/>
  <c r="O19" i="17"/>
  <c r="O11" i="17"/>
  <c r="G87" i="3"/>
  <c r="G3" i="17"/>
  <c r="G18" i="17"/>
  <c r="Q18" i="17"/>
  <c r="Q3" i="17"/>
  <c r="Q87" i="3"/>
  <c r="Q10" i="17"/>
  <c r="K10" i="17"/>
  <c r="F10" i="17"/>
  <c r="I23" i="17" l="1"/>
  <c r="I13" i="17"/>
  <c r="J23" i="17"/>
  <c r="J13" i="17"/>
  <c r="L22" i="17"/>
  <c r="L13" i="17"/>
  <c r="O23" i="17"/>
  <c r="O13" i="17"/>
  <c r="K22" i="17"/>
  <c r="K13" i="17"/>
  <c r="Q22" i="17"/>
  <c r="Q13" i="17"/>
  <c r="M22" i="17"/>
  <c r="M13" i="17"/>
  <c r="F23" i="17"/>
  <c r="F13" i="17"/>
  <c r="L17" i="17"/>
  <c r="P23" i="17"/>
  <c r="P13" i="17"/>
  <c r="G22" i="17"/>
  <c r="G13" i="17"/>
  <c r="L23" i="17"/>
  <c r="K240" i="3"/>
  <c r="E3" i="17"/>
  <c r="L21" i="17"/>
  <c r="E87" i="3"/>
  <c r="F22" i="17"/>
  <c r="R58" i="3"/>
  <c r="M23" i="17"/>
  <c r="E10" i="17"/>
  <c r="E20" i="16"/>
  <c r="E57" i="3"/>
  <c r="E28" i="16"/>
  <c r="E24" i="16"/>
  <c r="L29" i="16"/>
  <c r="L27" i="16"/>
  <c r="L23" i="16"/>
  <c r="L19" i="16"/>
  <c r="P86" i="3"/>
  <c r="P239" i="3"/>
  <c r="O86" i="3"/>
  <c r="O239" i="3"/>
  <c r="K86" i="3"/>
  <c r="K239" i="3"/>
  <c r="O10" i="17"/>
  <c r="O24" i="16"/>
  <c r="O20" i="16"/>
  <c r="O9" i="17"/>
  <c r="O57" i="3"/>
  <c r="M17" i="17"/>
  <c r="M21" i="17"/>
  <c r="L25" i="16"/>
  <c r="L21" i="16"/>
  <c r="L58" i="3"/>
  <c r="L11" i="17"/>
  <c r="J210" i="3"/>
  <c r="R21" i="16"/>
  <c r="T19" i="17"/>
  <c r="T11" i="17"/>
  <c r="T88" i="3"/>
  <c r="N19" i="17"/>
  <c r="N88" i="3"/>
  <c r="N11" i="17"/>
  <c r="Q24" i="16"/>
  <c r="Q20" i="16"/>
  <c r="Q57" i="3"/>
  <c r="Q28" i="16"/>
  <c r="Q86" i="3"/>
  <c r="Q239" i="3"/>
  <c r="G21" i="17"/>
  <c r="G17" i="17"/>
  <c r="G23" i="17"/>
  <c r="I240" i="3"/>
  <c r="L209" i="3"/>
  <c r="P210" i="3"/>
  <c r="J86" i="3"/>
  <c r="J239" i="3"/>
  <c r="K210" i="3"/>
  <c r="M86" i="3"/>
  <c r="M239" i="3"/>
  <c r="F86" i="3"/>
  <c r="F239" i="3"/>
  <c r="B3" i="17"/>
  <c r="B18" i="17"/>
  <c r="B87" i="3"/>
  <c r="G86" i="3"/>
  <c r="G239" i="3"/>
  <c r="P17" i="17"/>
  <c r="P21" i="17"/>
  <c r="I210" i="3"/>
  <c r="L9" i="17"/>
  <c r="E58" i="3"/>
  <c r="E21" i="16"/>
  <c r="E25" i="16"/>
  <c r="R18" i="17"/>
  <c r="R87" i="3"/>
  <c r="R3" i="17"/>
  <c r="N21" i="16"/>
  <c r="N25" i="16"/>
  <c r="N58" i="3"/>
  <c r="M24" i="16"/>
  <c r="M20" i="16"/>
  <c r="M57" i="3"/>
  <c r="Q21" i="17"/>
  <c r="Q17" i="17"/>
  <c r="Q9" i="17"/>
  <c r="M210" i="3"/>
  <c r="J22" i="17"/>
  <c r="J21" i="17"/>
  <c r="J17" i="17"/>
  <c r="I86" i="3"/>
  <c r="I239" i="3"/>
  <c r="F21" i="17"/>
  <c r="F17" i="17"/>
  <c r="F240" i="3"/>
  <c r="S19" i="17"/>
  <c r="S88" i="3"/>
  <c r="S11" i="17"/>
  <c r="S3" i="17"/>
  <c r="S13" i="17" s="1"/>
  <c r="R19" i="17"/>
  <c r="R88" i="3"/>
  <c r="B88" i="3"/>
  <c r="B19" i="17"/>
  <c r="H3" i="17"/>
  <c r="H13" i="17" s="1"/>
  <c r="H87" i="3"/>
  <c r="H18" i="17"/>
  <c r="H19" i="17"/>
  <c r="H88" i="3"/>
  <c r="K57" i="3"/>
  <c r="K9" i="17"/>
  <c r="K24" i="16"/>
  <c r="K20" i="16"/>
  <c r="P240" i="3"/>
  <c r="Q23" i="17"/>
  <c r="S24" i="16"/>
  <c r="S20" i="16"/>
  <c r="S57" i="3"/>
  <c r="S10" i="17"/>
  <c r="T25" i="16"/>
  <c r="T21" i="16"/>
  <c r="T58" i="3"/>
  <c r="G57" i="3"/>
  <c r="G20" i="16"/>
  <c r="G24" i="16"/>
  <c r="G28" i="16"/>
  <c r="P20" i="16"/>
  <c r="P57" i="3"/>
  <c r="P24" i="16"/>
  <c r="H11" i="17"/>
  <c r="H21" i="16"/>
  <c r="H58" i="3"/>
  <c r="H25" i="16"/>
  <c r="E19" i="17"/>
  <c r="E88" i="3"/>
  <c r="E11" i="17"/>
  <c r="G10" i="17"/>
  <c r="J240" i="3"/>
  <c r="M240" i="3"/>
  <c r="P10" i="17"/>
  <c r="L238" i="3"/>
  <c r="I22" i="17"/>
  <c r="I17" i="17"/>
  <c r="I21" i="17"/>
  <c r="Q240" i="3"/>
  <c r="O210" i="3"/>
  <c r="Q210" i="3"/>
  <c r="G58" i="3"/>
  <c r="G21" i="16"/>
  <c r="G25" i="16"/>
  <c r="G29" i="16"/>
  <c r="G11" i="17"/>
  <c r="F9" i="17"/>
  <c r="F24" i="16"/>
  <c r="F57" i="3"/>
  <c r="F20" i="16"/>
  <c r="N3" i="17"/>
  <c r="N87" i="3"/>
  <c r="N18" i="17"/>
  <c r="T3" i="17"/>
  <c r="T18" i="17"/>
  <c r="T87" i="3"/>
  <c r="O240" i="3"/>
  <c r="L28" i="16"/>
  <c r="P22" i="17"/>
  <c r="M10" i="17"/>
  <c r="O22" i="17"/>
  <c r="O17" i="17"/>
  <c r="O21" i="17"/>
  <c r="S210" i="3"/>
  <c r="F25" i="16"/>
  <c r="F58" i="3"/>
  <c r="F21" i="16"/>
  <c r="K23" i="17"/>
  <c r="K17" i="17"/>
  <c r="K21" i="17"/>
  <c r="R10" i="17"/>
  <c r="N10" i="17"/>
  <c r="E17" i="17" l="1"/>
  <c r="E13" i="17"/>
  <c r="E21" i="17"/>
  <c r="B23" i="17"/>
  <c r="B13" i="17"/>
  <c r="R22" i="17"/>
  <c r="R13" i="17"/>
  <c r="T23" i="17"/>
  <c r="T13" i="17"/>
  <c r="N22" i="17"/>
  <c r="N13" i="17"/>
  <c r="E239" i="3"/>
  <c r="E86" i="3"/>
  <c r="L56" i="3"/>
  <c r="L208" i="3" s="1"/>
  <c r="E22" i="17"/>
  <c r="E23" i="17"/>
  <c r="R23" i="17"/>
  <c r="R11" i="17"/>
  <c r="R25" i="16"/>
  <c r="F29" i="16"/>
  <c r="K28" i="16"/>
  <c r="C25" i="16"/>
  <c r="C21" i="16"/>
  <c r="C58" i="3"/>
  <c r="D19" i="17"/>
  <c r="D88" i="3"/>
  <c r="D11" i="17"/>
  <c r="P56" i="3"/>
  <c r="P209" i="3"/>
  <c r="S28" i="16"/>
  <c r="S23" i="16"/>
  <c r="S27" i="16"/>
  <c r="S19" i="16"/>
  <c r="S29" i="16"/>
  <c r="S240" i="3"/>
  <c r="S86" i="3"/>
  <c r="I238" i="3"/>
  <c r="R21" i="17"/>
  <c r="R17" i="17"/>
  <c r="E210" i="3"/>
  <c r="N240" i="3"/>
  <c r="K238" i="3"/>
  <c r="D3" i="17"/>
  <c r="D18" i="17"/>
  <c r="D87" i="3"/>
  <c r="U3" i="17"/>
  <c r="U18" i="17"/>
  <c r="U87" i="3"/>
  <c r="U21" i="16"/>
  <c r="U58" i="3"/>
  <c r="U25" i="16"/>
  <c r="P27" i="16"/>
  <c r="P23" i="16"/>
  <c r="P19" i="16"/>
  <c r="P29" i="16"/>
  <c r="S209" i="3"/>
  <c r="S56" i="3"/>
  <c r="M28" i="16"/>
  <c r="M23" i="16"/>
  <c r="M19" i="16"/>
  <c r="M27" i="16"/>
  <c r="M29" i="16"/>
  <c r="R86" i="3"/>
  <c r="R239" i="3"/>
  <c r="O238" i="3"/>
  <c r="T210" i="3"/>
  <c r="K19" i="16"/>
  <c r="K23" i="16"/>
  <c r="K27" i="16"/>
  <c r="K29" i="16"/>
  <c r="B240" i="3"/>
  <c r="M56" i="3"/>
  <c r="M209" i="3"/>
  <c r="B22" i="17"/>
  <c r="B21" i="17"/>
  <c r="B17" i="17"/>
  <c r="F238" i="3"/>
  <c r="Q19" i="16"/>
  <c r="Q27" i="16"/>
  <c r="Q23" i="16"/>
  <c r="Q29" i="16"/>
  <c r="R210" i="3"/>
  <c r="L210" i="3"/>
  <c r="M9" i="17"/>
  <c r="C19" i="17"/>
  <c r="C88" i="3"/>
  <c r="C11" i="17"/>
  <c r="D58" i="3"/>
  <c r="D25" i="16"/>
  <c r="D21" i="16"/>
  <c r="C87" i="3"/>
  <c r="C3" i="17"/>
  <c r="C18" i="17"/>
  <c r="N86" i="3"/>
  <c r="N239" i="3"/>
  <c r="F56" i="3"/>
  <c r="F209" i="3"/>
  <c r="G210" i="3"/>
  <c r="H210" i="3"/>
  <c r="K209" i="3"/>
  <c r="K56" i="3"/>
  <c r="N210" i="3"/>
  <c r="G238" i="3"/>
  <c r="J238" i="3"/>
  <c r="Q209" i="3"/>
  <c r="Q56" i="3"/>
  <c r="O209" i="3"/>
  <c r="O56" i="3"/>
  <c r="E29" i="16"/>
  <c r="E23" i="16"/>
  <c r="E27" i="16"/>
  <c r="E19" i="16"/>
  <c r="C10" i="17"/>
  <c r="G27" i="16"/>
  <c r="G19" i="16"/>
  <c r="G23" i="16"/>
  <c r="H86" i="3"/>
  <c r="H239" i="3"/>
  <c r="Q238" i="3"/>
  <c r="O28" i="16"/>
  <c r="O23" i="16"/>
  <c r="O27" i="16"/>
  <c r="O19" i="16"/>
  <c r="O29" i="16"/>
  <c r="E209" i="3"/>
  <c r="E56" i="3"/>
  <c r="I20" i="16"/>
  <c r="I57" i="3"/>
  <c r="I24" i="16"/>
  <c r="I10" i="17"/>
  <c r="E9" i="17"/>
  <c r="T86" i="3"/>
  <c r="T239" i="3"/>
  <c r="N21" i="17"/>
  <c r="N17" i="17"/>
  <c r="F28" i="16"/>
  <c r="F19" i="16"/>
  <c r="F27" i="16"/>
  <c r="F23" i="16"/>
  <c r="H22" i="17"/>
  <c r="H17" i="17"/>
  <c r="H21" i="17"/>
  <c r="R240" i="3"/>
  <c r="S17" i="17"/>
  <c r="S21" i="17"/>
  <c r="S9" i="17"/>
  <c r="S22" i="17"/>
  <c r="B25" i="16"/>
  <c r="B58" i="3"/>
  <c r="B21" i="16"/>
  <c r="T240" i="3"/>
  <c r="B24" i="16"/>
  <c r="B20" i="16"/>
  <c r="B57" i="3"/>
  <c r="B9" i="17"/>
  <c r="N20" i="16"/>
  <c r="N57" i="3"/>
  <c r="N24" i="16"/>
  <c r="E238" i="3"/>
  <c r="E240" i="3"/>
  <c r="P28" i="16"/>
  <c r="H23" i="17"/>
  <c r="B11" i="17"/>
  <c r="S23" i="17"/>
  <c r="B10" i="17"/>
  <c r="M238" i="3"/>
  <c r="G9" i="17"/>
  <c r="P238" i="3"/>
  <c r="R20" i="16"/>
  <c r="R24" i="16"/>
  <c r="R57" i="3"/>
  <c r="R9" i="17"/>
  <c r="U19" i="17"/>
  <c r="U88" i="3"/>
  <c r="U11" i="17"/>
  <c r="F210" i="3"/>
  <c r="T22" i="17"/>
  <c r="T17" i="17"/>
  <c r="T21" i="17"/>
  <c r="G56" i="3"/>
  <c r="G209" i="3"/>
  <c r="H240" i="3"/>
  <c r="P9" i="17"/>
  <c r="B86" i="3"/>
  <c r="B239" i="3"/>
  <c r="N23" i="17"/>
  <c r="J20" i="16"/>
  <c r="J57" i="3"/>
  <c r="J24" i="16"/>
  <c r="J10" i="17"/>
  <c r="U23" i="17" l="1"/>
  <c r="U13" i="17"/>
  <c r="C23" i="17"/>
  <c r="C13" i="17"/>
  <c r="D23" i="17"/>
  <c r="D13" i="17"/>
  <c r="R28" i="16"/>
  <c r="B29" i="16"/>
  <c r="D22" i="17"/>
  <c r="C22" i="17"/>
  <c r="G208" i="3"/>
  <c r="R209" i="3"/>
  <c r="R56" i="3"/>
  <c r="N209" i="3"/>
  <c r="N56" i="3"/>
  <c r="H10" i="17"/>
  <c r="H57" i="3"/>
  <c r="H20" i="16"/>
  <c r="H28" i="16"/>
  <c r="H24" i="16"/>
  <c r="H238" i="3"/>
  <c r="C24" i="16"/>
  <c r="C20" i="16"/>
  <c r="C28" i="16"/>
  <c r="C57" i="3"/>
  <c r="S208" i="3"/>
  <c r="U10" i="17"/>
  <c r="U20" i="16"/>
  <c r="U24" i="16"/>
  <c r="U57" i="3"/>
  <c r="U28" i="16"/>
  <c r="J28" i="16"/>
  <c r="J27" i="16"/>
  <c r="J23" i="16"/>
  <c r="J19" i="16"/>
  <c r="J29" i="16"/>
  <c r="J9" i="17"/>
  <c r="T238" i="3"/>
  <c r="D210" i="3"/>
  <c r="M208" i="3"/>
  <c r="R238" i="3"/>
  <c r="D86" i="3"/>
  <c r="D239" i="3"/>
  <c r="N27" i="16"/>
  <c r="N23" i="16"/>
  <c r="N19" i="16"/>
  <c r="N29" i="16"/>
  <c r="T24" i="16"/>
  <c r="T20" i="16"/>
  <c r="T57" i="3"/>
  <c r="T10" i="17"/>
  <c r="I209" i="3"/>
  <c r="I56" i="3"/>
  <c r="Q208" i="3"/>
  <c r="U210" i="3"/>
  <c r="V3" i="17"/>
  <c r="V18" i="17"/>
  <c r="V87" i="3"/>
  <c r="J209" i="3"/>
  <c r="J56" i="3"/>
  <c r="U240" i="3"/>
  <c r="N9" i="17"/>
  <c r="S238" i="3"/>
  <c r="C210" i="3"/>
  <c r="B28" i="16"/>
  <c r="B19" i="16"/>
  <c r="B23" i="16"/>
  <c r="B27" i="16"/>
  <c r="I28" i="16"/>
  <c r="I23" i="16"/>
  <c r="I19" i="16"/>
  <c r="I27" i="16"/>
  <c r="I29" i="16"/>
  <c r="I9" i="17"/>
  <c r="F208" i="3"/>
  <c r="U86" i="3"/>
  <c r="U239" i="3"/>
  <c r="D21" i="17"/>
  <c r="D17" i="17"/>
  <c r="D240" i="3"/>
  <c r="V19" i="17"/>
  <c r="V88" i="3"/>
  <c r="V11" i="17"/>
  <c r="B209" i="3"/>
  <c r="B56" i="3"/>
  <c r="B210" i="3"/>
  <c r="C17" i="17"/>
  <c r="C21" i="17"/>
  <c r="V25" i="16"/>
  <c r="V21" i="16"/>
  <c r="V58" i="3"/>
  <c r="N28" i="16"/>
  <c r="C86" i="3"/>
  <c r="C239" i="3"/>
  <c r="C240" i="3"/>
  <c r="P208" i="3"/>
  <c r="D10" i="17"/>
  <c r="D20" i="16"/>
  <c r="D57" i="3"/>
  <c r="D9" i="17"/>
  <c r="D24" i="16"/>
  <c r="B238" i="3"/>
  <c r="R27" i="16"/>
  <c r="R19" i="16"/>
  <c r="R23" i="16"/>
  <c r="R29" i="16"/>
  <c r="E208" i="3"/>
  <c r="O208" i="3"/>
  <c r="K208" i="3"/>
  <c r="N238" i="3"/>
  <c r="U22" i="17"/>
  <c r="U21" i="17"/>
  <c r="U17" i="17"/>
  <c r="U9" i="17"/>
  <c r="V23" i="17" l="1"/>
  <c r="V13" i="17"/>
  <c r="C9" i="17"/>
  <c r="D28" i="16"/>
  <c r="T27" i="16"/>
  <c r="T23" i="16"/>
  <c r="T19" i="16"/>
  <c r="T29" i="16"/>
  <c r="T9" i="17"/>
  <c r="V17" i="17"/>
  <c r="V21" i="17"/>
  <c r="T209" i="3"/>
  <c r="T56" i="3"/>
  <c r="D238" i="3"/>
  <c r="C19" i="16"/>
  <c r="C27" i="16"/>
  <c r="C23" i="16"/>
  <c r="C29" i="16"/>
  <c r="H27" i="16"/>
  <c r="H23" i="16"/>
  <c r="H19" i="16"/>
  <c r="H29" i="16"/>
  <c r="H9" i="17"/>
  <c r="R208" i="3"/>
  <c r="J208" i="3"/>
  <c r="V20" i="16"/>
  <c r="V24" i="16"/>
  <c r="V9" i="17"/>
  <c r="V57" i="3"/>
  <c r="C238" i="3"/>
  <c r="V210" i="3"/>
  <c r="H56" i="3"/>
  <c r="H209" i="3"/>
  <c r="I208" i="3"/>
  <c r="D27" i="16"/>
  <c r="D23" i="16"/>
  <c r="D19" i="16"/>
  <c r="D29" i="16"/>
  <c r="V22" i="17"/>
  <c r="U29" i="16"/>
  <c r="U23" i="16"/>
  <c r="U27" i="16"/>
  <c r="U19" i="16"/>
  <c r="D209" i="3"/>
  <c r="V240" i="3"/>
  <c r="U238" i="3"/>
  <c r="V10" i="17"/>
  <c r="D56" i="3"/>
  <c r="U209" i="3"/>
  <c r="U56" i="3"/>
  <c r="N208" i="3"/>
  <c r="B208" i="3"/>
  <c r="V86" i="3"/>
  <c r="V239" i="3"/>
  <c r="T28" i="16"/>
  <c r="C209" i="3"/>
  <c r="C56" i="3"/>
  <c r="V28" i="16" l="1"/>
  <c r="H208" i="3"/>
  <c r="V238" i="3"/>
  <c r="C208" i="3"/>
  <c r="U208" i="3"/>
  <c r="V209" i="3"/>
  <c r="V56" i="3"/>
  <c r="T208" i="3"/>
  <c r="V27" i="16"/>
  <c r="V23" i="16"/>
  <c r="V19" i="16"/>
  <c r="V29" i="16"/>
  <c r="D208" i="3"/>
  <c r="V208" i="3" l="1"/>
  <c r="S68" i="11" l="1"/>
  <c r="L68" i="11"/>
  <c r="M68" i="11"/>
  <c r="U68" i="11" l="1"/>
  <c r="R68" i="11"/>
  <c r="N68" i="11"/>
  <c r="Q68" i="11"/>
  <c r="V68" i="11"/>
  <c r="J68" i="11"/>
  <c r="O67" i="11"/>
  <c r="K67" i="11"/>
  <c r="O13" i="14" l="1"/>
  <c r="O19" i="14" s="1"/>
  <c r="N13" i="14"/>
  <c r="N19" i="14" s="1"/>
  <c r="T13" i="14"/>
  <c r="T19" i="14" s="1"/>
  <c r="M13" i="14"/>
  <c r="M19" i="14" s="1"/>
  <c r="Q14" i="14"/>
  <c r="T67" i="11"/>
  <c r="L14" i="14"/>
  <c r="L20" i="14" s="1"/>
  <c r="U14" i="14"/>
  <c r="U20" i="14" s="1"/>
  <c r="T14" i="14"/>
  <c r="R14" i="14"/>
  <c r="R20" i="14" s="1"/>
  <c r="N14" i="14"/>
  <c r="N20" i="14" s="1"/>
  <c r="U67" i="11"/>
  <c r="M67" i="11"/>
  <c r="S14" i="14"/>
  <c r="S20" i="14" s="1"/>
  <c r="S13" i="14"/>
  <c r="S19" i="14" s="1"/>
  <c r="R13" i="14"/>
  <c r="R19" i="14" s="1"/>
  <c r="P14" i="14"/>
  <c r="P20" i="14" s="1"/>
  <c r="P13" i="14"/>
  <c r="P19" i="14" s="1"/>
  <c r="Q67" i="11"/>
  <c r="P67" i="11"/>
  <c r="R67" i="11"/>
  <c r="L13" i="14"/>
  <c r="L19" i="14" s="1"/>
  <c r="U13" i="14"/>
  <c r="U19" i="14" s="1"/>
  <c r="N67" i="11"/>
  <c r="I68" i="11"/>
  <c r="S67" i="11"/>
  <c r="L67" i="11"/>
  <c r="V67" i="11"/>
  <c r="M14" i="14"/>
  <c r="M20" i="14" s="1"/>
  <c r="Q13" i="14"/>
  <c r="Q19" i="14" s="1"/>
  <c r="O14" i="14"/>
  <c r="P68" i="11"/>
  <c r="J67" i="11"/>
  <c r="T24" i="11"/>
  <c r="U34" i="11"/>
  <c r="R24" i="11"/>
  <c r="M24" i="11"/>
  <c r="J24" i="11"/>
  <c r="N24" i="11"/>
  <c r="R69" i="11" l="1"/>
  <c r="V14" i="14"/>
  <c r="T69" i="11"/>
  <c r="T20" i="14"/>
  <c r="T68" i="11"/>
  <c r="Q20" i="14"/>
  <c r="Q24" i="11"/>
  <c r="R34" i="11"/>
  <c r="K14" i="14"/>
  <c r="K20" i="14" s="1"/>
  <c r="I67" i="11"/>
  <c r="U24" i="11"/>
  <c r="O24" i="11"/>
  <c r="T34" i="11"/>
  <c r="S24" i="11"/>
  <c r="K68" i="11"/>
  <c r="P24" i="11"/>
  <c r="U69" i="11"/>
  <c r="O68" i="11"/>
  <c r="O20" i="14"/>
  <c r="U15" i="14"/>
  <c r="U21" i="14" s="1"/>
  <c r="R66" i="11" l="1"/>
  <c r="V20" i="14"/>
  <c r="K13" i="14"/>
  <c r="K19" i="14" s="1"/>
  <c r="N69" i="11"/>
  <c r="N34" i="11"/>
  <c r="I24" i="11"/>
  <c r="L24" i="11"/>
  <c r="S69" i="11"/>
  <c r="S34" i="11"/>
  <c r="V13" i="14"/>
  <c r="K24" i="11"/>
  <c r="H68" i="11"/>
  <c r="H24" i="11"/>
  <c r="U4" i="14"/>
  <c r="U12" i="14" s="1"/>
  <c r="U18" i="14" s="1"/>
  <c r="T66" i="11"/>
  <c r="U66" i="11"/>
  <c r="S15" i="14" l="1"/>
  <c r="S4" i="14"/>
  <c r="S12" i="14" s="1"/>
  <c r="S18" i="14" s="1"/>
  <c r="Q15" i="14"/>
  <c r="Q4" i="14"/>
  <c r="Q12" i="14" s="1"/>
  <c r="N15" i="14"/>
  <c r="N4" i="14"/>
  <c r="N12" i="14" s="1"/>
  <c r="N18" i="14" s="1"/>
  <c r="V24" i="11"/>
  <c r="L14" i="3"/>
  <c r="L87" i="11"/>
  <c r="I14" i="3"/>
  <c r="I87" i="11"/>
  <c r="S16" i="3"/>
  <c r="S89" i="11"/>
  <c r="U14" i="3"/>
  <c r="U87" i="11"/>
  <c r="S66" i="11"/>
  <c r="M15" i="14"/>
  <c r="M4" i="14"/>
  <c r="M12" i="14" s="1"/>
  <c r="O14" i="3"/>
  <c r="O87" i="11"/>
  <c r="H67" i="11"/>
  <c r="V69" i="11"/>
  <c r="V34" i="11"/>
  <c r="O15" i="14"/>
  <c r="O21" i="14" s="1"/>
  <c r="O4" i="14"/>
  <c r="O12" i="14" s="1"/>
  <c r="P15" i="14"/>
  <c r="P4" i="14"/>
  <c r="P12" i="14" s="1"/>
  <c r="R15" i="14"/>
  <c r="R21" i="14" s="1"/>
  <c r="R4" i="14"/>
  <c r="R12" i="14" s="1"/>
  <c r="M69" i="11"/>
  <c r="M34" i="11"/>
  <c r="K14" i="3"/>
  <c r="K87" i="11"/>
  <c r="M14" i="3"/>
  <c r="M87" i="11"/>
  <c r="J13" i="14"/>
  <c r="J19" i="14" s="1"/>
  <c r="J14" i="14"/>
  <c r="J20" i="14" s="1"/>
  <c r="R14" i="3"/>
  <c r="R87" i="11"/>
  <c r="T15" i="14"/>
  <c r="T21" i="14" s="1"/>
  <c r="T4" i="14"/>
  <c r="T12" i="14" s="1"/>
  <c r="T18" i="14" s="1"/>
  <c r="T14" i="3"/>
  <c r="T87" i="11"/>
  <c r="V14" i="3"/>
  <c r="V87" i="11"/>
  <c r="N66" i="11"/>
  <c r="S14" i="3"/>
  <c r="S87" i="11"/>
  <c r="N14" i="3"/>
  <c r="N87" i="11"/>
  <c r="P14" i="3"/>
  <c r="P87" i="11"/>
  <c r="O69" i="11"/>
  <c r="O34" i="11"/>
  <c r="G24" i="11"/>
  <c r="J14" i="3"/>
  <c r="J87" i="11"/>
  <c r="Q14" i="3"/>
  <c r="Q87" i="11"/>
  <c r="L69" i="11"/>
  <c r="L34" i="11"/>
  <c r="V19" i="14"/>
  <c r="U16" i="3" l="1"/>
  <c r="U89" i="11"/>
  <c r="L66" i="11"/>
  <c r="R18" i="14"/>
  <c r="I14" i="14"/>
  <c r="V15" i="14"/>
  <c r="V4" i="14"/>
  <c r="V12" i="14" s="1"/>
  <c r="V18" i="14" s="1"/>
  <c r="T16" i="3"/>
  <c r="T89" i="11"/>
  <c r="N21" i="14"/>
  <c r="E24" i="11"/>
  <c r="R16" i="3"/>
  <c r="R89" i="11"/>
  <c r="O18" i="14"/>
  <c r="O66" i="11"/>
  <c r="F24" i="11"/>
  <c r="G68" i="11"/>
  <c r="M16" i="3"/>
  <c r="M89" i="11"/>
  <c r="K69" i="11"/>
  <c r="K34" i="11"/>
  <c r="P69" i="11"/>
  <c r="P21" i="14"/>
  <c r="P34" i="11"/>
  <c r="V16" i="3"/>
  <c r="V89" i="11"/>
  <c r="M18" i="14"/>
  <c r="M66" i="11"/>
  <c r="L15" i="14"/>
  <c r="L21" i="14" s="1"/>
  <c r="L4" i="14"/>
  <c r="L12" i="14" s="1"/>
  <c r="L18" i="14" s="1"/>
  <c r="M21" i="14"/>
  <c r="V66" i="11"/>
  <c r="S21" i="14"/>
  <c r="L16" i="3" l="1"/>
  <c r="L89" i="11"/>
  <c r="U15" i="3"/>
  <c r="U88" i="11"/>
  <c r="U4" i="11"/>
  <c r="Q77" i="11"/>
  <c r="I13" i="14"/>
  <c r="I19" i="14" s="1"/>
  <c r="N77" i="11"/>
  <c r="P15" i="3"/>
  <c r="P88" i="11"/>
  <c r="M77" i="11"/>
  <c r="R15" i="3"/>
  <c r="R88" i="11"/>
  <c r="R4" i="11"/>
  <c r="K15" i="3"/>
  <c r="K88" i="11"/>
  <c r="O15" i="3"/>
  <c r="O88" i="11"/>
  <c r="J15" i="3"/>
  <c r="J88" i="11"/>
  <c r="P18" i="14"/>
  <c r="P66" i="11"/>
  <c r="L77" i="11"/>
  <c r="I77" i="11"/>
  <c r="T77" i="11"/>
  <c r="J77" i="11"/>
  <c r="Q15" i="3"/>
  <c r="Q88" i="11"/>
  <c r="Q69" i="11"/>
  <c r="Q34" i="11"/>
  <c r="I20" i="14"/>
  <c r="S15" i="3"/>
  <c r="S88" i="11"/>
  <c r="S4" i="11"/>
  <c r="O77" i="11"/>
  <c r="U72" i="11"/>
  <c r="K77" i="11"/>
  <c r="M15" i="3"/>
  <c r="M88" i="11"/>
  <c r="M4" i="11"/>
  <c r="N15" i="3"/>
  <c r="N88" i="11"/>
  <c r="N4" i="11"/>
  <c r="J69" i="11"/>
  <c r="J34" i="11"/>
  <c r="L15" i="3"/>
  <c r="L88" i="11"/>
  <c r="L4" i="11"/>
  <c r="S77" i="11"/>
  <c r="S79" i="11"/>
  <c r="R77" i="11"/>
  <c r="U77" i="11"/>
  <c r="Q21" i="14"/>
  <c r="N16" i="3"/>
  <c r="N109" i="11"/>
  <c r="N89" i="11"/>
  <c r="T15" i="3"/>
  <c r="T88" i="11"/>
  <c r="T4" i="11"/>
  <c r="T72" i="11"/>
  <c r="I15" i="3"/>
  <c r="I88" i="11"/>
  <c r="K66" i="11"/>
  <c r="V77" i="11"/>
  <c r="G67" i="11"/>
  <c r="P77" i="11"/>
  <c r="V21" i="14"/>
  <c r="U79" i="11"/>
  <c r="H14" i="3" l="1"/>
  <c r="H87" i="11"/>
  <c r="D24" i="11"/>
  <c r="V15" i="3"/>
  <c r="V88" i="11"/>
  <c r="V4" i="11"/>
  <c r="V108" i="11" s="1"/>
  <c r="R79" i="11"/>
  <c r="J66" i="11"/>
  <c r="M13" i="3"/>
  <c r="U106" i="11"/>
  <c r="U86" i="11"/>
  <c r="U107" i="11"/>
  <c r="U109" i="11"/>
  <c r="S72" i="11"/>
  <c r="L106" i="11"/>
  <c r="L86" i="11"/>
  <c r="L107" i="11"/>
  <c r="S107" i="11"/>
  <c r="S106" i="11"/>
  <c r="S86" i="11"/>
  <c r="S109" i="11"/>
  <c r="R13" i="3"/>
  <c r="U108" i="11"/>
  <c r="M79" i="11"/>
  <c r="O89" i="11"/>
  <c r="O16" i="3"/>
  <c r="V79" i="11"/>
  <c r="F68" i="11"/>
  <c r="T106" i="11"/>
  <c r="T86" i="11"/>
  <c r="T107" i="11"/>
  <c r="T109" i="11"/>
  <c r="L108" i="11"/>
  <c r="N106" i="11"/>
  <c r="N86" i="11"/>
  <c r="N107" i="11"/>
  <c r="S108" i="11"/>
  <c r="T108" i="11"/>
  <c r="U13" i="3"/>
  <c r="I69" i="11"/>
  <c r="I34" i="11"/>
  <c r="L13" i="3"/>
  <c r="N108" i="11"/>
  <c r="S13" i="3"/>
  <c r="L109" i="11"/>
  <c r="T13" i="3"/>
  <c r="N13" i="3"/>
  <c r="T79" i="11"/>
  <c r="M108" i="11"/>
  <c r="M106" i="11"/>
  <c r="M86" i="11"/>
  <c r="M107" i="11"/>
  <c r="M109" i="11"/>
  <c r="Q66" i="11"/>
  <c r="Q18" i="14"/>
  <c r="O4" i="11"/>
  <c r="O109" i="11" s="1"/>
  <c r="R109" i="11"/>
  <c r="R86" i="11"/>
  <c r="R106" i="11"/>
  <c r="R107" i="11"/>
  <c r="R108" i="11"/>
  <c r="T73" i="11"/>
  <c r="L78" i="11" l="1"/>
  <c r="O78" i="11"/>
  <c r="H13" i="14"/>
  <c r="H19" i="14" s="1"/>
  <c r="U73" i="11"/>
  <c r="N78" i="11"/>
  <c r="N14" i="11"/>
  <c r="T4" i="3"/>
  <c r="T105" i="3" s="1"/>
  <c r="L4" i="3"/>
  <c r="M4" i="3"/>
  <c r="M105" i="3"/>
  <c r="H14" i="14"/>
  <c r="H20" i="14" s="1"/>
  <c r="C24" i="11"/>
  <c r="F67" i="11"/>
  <c r="V13" i="3"/>
  <c r="S78" i="11"/>
  <c r="S14" i="11"/>
  <c r="S118" i="11" s="1"/>
  <c r="O108" i="11"/>
  <c r="O106" i="11"/>
  <c r="O86" i="11"/>
  <c r="O107" i="11"/>
  <c r="I66" i="11"/>
  <c r="N79" i="11"/>
  <c r="Q78" i="11"/>
  <c r="M78" i="11"/>
  <c r="M14" i="11"/>
  <c r="M118" i="11" s="1"/>
  <c r="V78" i="11"/>
  <c r="V14" i="11"/>
  <c r="K16" i="3"/>
  <c r="K89" i="11"/>
  <c r="K4" i="11"/>
  <c r="K109" i="11" s="1"/>
  <c r="B24" i="11"/>
  <c r="J78" i="11"/>
  <c r="P78" i="11"/>
  <c r="E68" i="11"/>
  <c r="R72" i="11"/>
  <c r="R78" i="11"/>
  <c r="R14" i="11"/>
  <c r="R118" i="11" s="1"/>
  <c r="P16" i="3"/>
  <c r="P89" i="11"/>
  <c r="P4" i="11"/>
  <c r="U4" i="3"/>
  <c r="U78" i="11"/>
  <c r="U14" i="11"/>
  <c r="U118" i="11" s="1"/>
  <c r="K78" i="11"/>
  <c r="S4" i="3"/>
  <c r="R4" i="3"/>
  <c r="T78" i="11"/>
  <c r="T14" i="11"/>
  <c r="I78" i="11"/>
  <c r="N4" i="3"/>
  <c r="N105" i="3" s="1"/>
  <c r="O13" i="3"/>
  <c r="V106" i="11"/>
  <c r="V86" i="11"/>
  <c r="V107" i="11"/>
  <c r="V109" i="11"/>
  <c r="O14" i="11"/>
  <c r="V72" i="11"/>
  <c r="Q72" i="11"/>
  <c r="S97" i="3" l="1"/>
  <c r="S98" i="3"/>
  <c r="S100" i="3"/>
  <c r="S99" i="3"/>
  <c r="T100" i="3"/>
  <c r="T99" i="3"/>
  <c r="T98" i="3"/>
  <c r="U98" i="3"/>
  <c r="U97" i="3"/>
  <c r="U99" i="3"/>
  <c r="U100" i="3"/>
  <c r="R98" i="3"/>
  <c r="R99" i="3"/>
  <c r="R97" i="3"/>
  <c r="R100" i="3"/>
  <c r="T103" i="3"/>
  <c r="T104" i="3"/>
  <c r="T102" i="3"/>
  <c r="T101" i="3"/>
  <c r="U105" i="3"/>
  <c r="U102" i="3"/>
  <c r="U104" i="3"/>
  <c r="U103" i="3"/>
  <c r="U101" i="3"/>
  <c r="R105" i="3"/>
  <c r="R103" i="3"/>
  <c r="R101" i="3"/>
  <c r="R104" i="3"/>
  <c r="R102" i="3"/>
  <c r="S105" i="3"/>
  <c r="S101" i="3"/>
  <c r="S102" i="3"/>
  <c r="S104" i="3"/>
  <c r="S103" i="3"/>
  <c r="O116" i="11"/>
  <c r="O76" i="11"/>
  <c r="O117" i="11"/>
  <c r="O118" i="11"/>
  <c r="L100" i="3"/>
  <c r="L103" i="3"/>
  <c r="L99" i="3"/>
  <c r="L101" i="3"/>
  <c r="L102" i="3"/>
  <c r="L98" i="3"/>
  <c r="L96" i="3"/>
  <c r="L97" i="3"/>
  <c r="L104" i="3"/>
  <c r="L106" i="3"/>
  <c r="L108" i="3"/>
  <c r="L107" i="3"/>
  <c r="R96" i="3"/>
  <c r="R106" i="3"/>
  <c r="R108" i="3"/>
  <c r="R107" i="3"/>
  <c r="S73" i="11"/>
  <c r="K13" i="3"/>
  <c r="V4" i="3"/>
  <c r="T97" i="3"/>
  <c r="T96" i="3"/>
  <c r="T106" i="3"/>
  <c r="T108" i="3"/>
  <c r="T107" i="3"/>
  <c r="H77" i="11"/>
  <c r="H15" i="3"/>
  <c r="H88" i="11"/>
  <c r="O79" i="11"/>
  <c r="O119" i="11"/>
  <c r="S96" i="3"/>
  <c r="S106" i="3"/>
  <c r="S108" i="3"/>
  <c r="S107" i="3"/>
  <c r="U96" i="3"/>
  <c r="U106" i="3"/>
  <c r="U108" i="3"/>
  <c r="U107" i="3"/>
  <c r="V118" i="11"/>
  <c r="V116" i="11"/>
  <c r="V76" i="11"/>
  <c r="V117" i="11"/>
  <c r="V119" i="11"/>
  <c r="N116" i="11"/>
  <c r="N76" i="11"/>
  <c r="N117" i="11"/>
  <c r="T116" i="11"/>
  <c r="T76" i="11"/>
  <c r="T117" i="11"/>
  <c r="T119" i="11"/>
  <c r="P109" i="11"/>
  <c r="P106" i="11"/>
  <c r="P86" i="11"/>
  <c r="P107" i="11"/>
  <c r="P108" i="11"/>
  <c r="J16" i="3"/>
  <c r="J89" i="11"/>
  <c r="J4" i="11"/>
  <c r="O4" i="3"/>
  <c r="O105" i="3" s="1"/>
  <c r="T118" i="11"/>
  <c r="M116" i="11"/>
  <c r="M76" i="11"/>
  <c r="M117" i="11"/>
  <c r="M119" i="11"/>
  <c r="N119" i="11"/>
  <c r="M104" i="3"/>
  <c r="M97" i="3"/>
  <c r="M96" i="3"/>
  <c r="M102" i="3"/>
  <c r="M100" i="3"/>
  <c r="M98" i="3"/>
  <c r="M103" i="3"/>
  <c r="M101" i="3"/>
  <c r="M99" i="3"/>
  <c r="M106" i="3"/>
  <c r="M108" i="3"/>
  <c r="M107" i="3"/>
  <c r="N118" i="11"/>
  <c r="K15" i="14"/>
  <c r="K21" i="14" s="1"/>
  <c r="K4" i="14"/>
  <c r="K12" i="14" s="1"/>
  <c r="G87" i="11"/>
  <c r="G14" i="3"/>
  <c r="P13" i="3"/>
  <c r="Q89" i="11"/>
  <c r="Q16" i="3"/>
  <c r="Q4" i="11"/>
  <c r="Q109" i="11" s="1"/>
  <c r="H69" i="11"/>
  <c r="H34" i="11"/>
  <c r="N96" i="3"/>
  <c r="N98" i="3"/>
  <c r="N102" i="3"/>
  <c r="N101" i="3"/>
  <c r="N103" i="3"/>
  <c r="N104" i="3"/>
  <c r="N100" i="3"/>
  <c r="N99" i="3"/>
  <c r="N97" i="3"/>
  <c r="N106" i="3"/>
  <c r="N108" i="3"/>
  <c r="N107" i="3"/>
  <c r="U119" i="11"/>
  <c r="U76" i="11"/>
  <c r="U116" i="11"/>
  <c r="U117" i="11"/>
  <c r="R116" i="11"/>
  <c r="R76" i="11"/>
  <c r="R117" i="11"/>
  <c r="R119" i="11"/>
  <c r="K106" i="11"/>
  <c r="K86" i="11"/>
  <c r="K107" i="11"/>
  <c r="K108" i="11"/>
  <c r="S116" i="11"/>
  <c r="S76" i="11"/>
  <c r="S117" i="11"/>
  <c r="S119" i="11"/>
  <c r="L105" i="3"/>
  <c r="P72" i="11"/>
  <c r="V99" i="3" l="1"/>
  <c r="V98" i="3"/>
  <c r="V100" i="3"/>
  <c r="V97" i="3"/>
  <c r="V105" i="3"/>
  <c r="V103" i="3"/>
  <c r="V101" i="3"/>
  <c r="V104" i="3"/>
  <c r="V102" i="3"/>
  <c r="I16" i="3"/>
  <c r="I89" i="11"/>
  <c r="I4" i="11"/>
  <c r="K18" i="14"/>
  <c r="L79" i="11"/>
  <c r="L14" i="11"/>
  <c r="K4" i="3"/>
  <c r="K105" i="3" s="1"/>
  <c r="H66" i="11"/>
  <c r="E67" i="11"/>
  <c r="K79" i="11"/>
  <c r="K14" i="11"/>
  <c r="P4" i="3"/>
  <c r="P105" i="3" s="1"/>
  <c r="O100" i="3"/>
  <c r="O102" i="3"/>
  <c r="O98" i="3"/>
  <c r="O99" i="3"/>
  <c r="O104" i="3"/>
  <c r="O96" i="3"/>
  <c r="O101" i="3"/>
  <c r="O97" i="3"/>
  <c r="O103" i="3"/>
  <c r="O106" i="3"/>
  <c r="O107" i="3"/>
  <c r="O108" i="3"/>
  <c r="D68" i="11"/>
  <c r="R73" i="11"/>
  <c r="Q108" i="11"/>
  <c r="Q86" i="11"/>
  <c r="Q106" i="11"/>
  <c r="Q107" i="11"/>
  <c r="J15" i="14"/>
  <c r="J21" i="14" s="1"/>
  <c r="J4" i="14"/>
  <c r="J12" i="14" s="1"/>
  <c r="P79" i="11"/>
  <c r="P14" i="11"/>
  <c r="Q13" i="3"/>
  <c r="J109" i="11"/>
  <c r="J86" i="11"/>
  <c r="J106" i="11"/>
  <c r="J107" i="11"/>
  <c r="J108" i="11"/>
  <c r="G13" i="14"/>
  <c r="G19" i="14" s="1"/>
  <c r="G14" i="14"/>
  <c r="G20" i="14" s="1"/>
  <c r="J13" i="3"/>
  <c r="V96" i="3"/>
  <c r="V106" i="3"/>
  <c r="V108" i="3"/>
  <c r="V107" i="3"/>
  <c r="O72" i="11"/>
  <c r="I15" i="14" l="1"/>
  <c r="I21" i="14" s="1"/>
  <c r="I4" i="14"/>
  <c r="I12" i="14" s="1"/>
  <c r="Q73" i="11"/>
  <c r="J18" i="14"/>
  <c r="F14" i="14"/>
  <c r="F14" i="3"/>
  <c r="F87" i="11"/>
  <c r="Q79" i="11"/>
  <c r="Q14" i="11"/>
  <c r="P104" i="3"/>
  <c r="P101" i="3"/>
  <c r="P96" i="3"/>
  <c r="P102" i="3"/>
  <c r="P99" i="3"/>
  <c r="P98" i="3"/>
  <c r="P103" i="3"/>
  <c r="P100" i="3"/>
  <c r="P97" i="3"/>
  <c r="P106" i="3"/>
  <c r="P107" i="3"/>
  <c r="P108" i="3"/>
  <c r="G77" i="11"/>
  <c r="G69" i="11"/>
  <c r="G34" i="11"/>
  <c r="K116" i="11"/>
  <c r="K76" i="11"/>
  <c r="K117" i="11"/>
  <c r="K118" i="11"/>
  <c r="K98" i="3"/>
  <c r="K101" i="3"/>
  <c r="K102" i="3"/>
  <c r="K104" i="3"/>
  <c r="K100" i="3"/>
  <c r="K103" i="3"/>
  <c r="K96" i="3"/>
  <c r="K99" i="3"/>
  <c r="K97" i="3"/>
  <c r="K106" i="3"/>
  <c r="K107" i="3"/>
  <c r="K108" i="3"/>
  <c r="I109" i="11"/>
  <c r="I86" i="11"/>
  <c r="I106" i="11"/>
  <c r="I107" i="11"/>
  <c r="I108" i="11"/>
  <c r="J79" i="11"/>
  <c r="J14" i="11"/>
  <c r="J4" i="3"/>
  <c r="J105" i="3" s="1"/>
  <c r="Q4" i="3"/>
  <c r="Q105" i="3" s="1"/>
  <c r="K119" i="11"/>
  <c r="P116" i="11"/>
  <c r="P76" i="11"/>
  <c r="P117" i="11"/>
  <c r="P118" i="11"/>
  <c r="L116" i="11"/>
  <c r="L76" i="11"/>
  <c r="L117" i="11"/>
  <c r="L118" i="11"/>
  <c r="I13" i="3"/>
  <c r="V73" i="11"/>
  <c r="L119" i="11"/>
  <c r="G15" i="3"/>
  <c r="G88" i="11"/>
  <c r="H78" i="11"/>
  <c r="P119" i="11"/>
  <c r="P73" i="11"/>
  <c r="H16" i="3" l="1"/>
  <c r="H89" i="11"/>
  <c r="H4" i="11"/>
  <c r="I4" i="3"/>
  <c r="I105" i="3" s="1"/>
  <c r="F20" i="14"/>
  <c r="D67" i="11"/>
  <c r="J76" i="11"/>
  <c r="J116" i="11"/>
  <c r="J117" i="11"/>
  <c r="J118" i="11"/>
  <c r="Q117" i="11"/>
  <c r="Q116" i="11"/>
  <c r="Q76" i="11"/>
  <c r="Q118" i="11"/>
  <c r="J119" i="11"/>
  <c r="F13" i="14"/>
  <c r="F19" i="14" s="1"/>
  <c r="Q119" i="11"/>
  <c r="N72" i="11"/>
  <c r="I79" i="11"/>
  <c r="I14" i="11"/>
  <c r="Q101" i="3"/>
  <c r="Q104" i="3"/>
  <c r="Q96" i="3"/>
  <c r="Q98" i="3"/>
  <c r="Q100" i="3"/>
  <c r="Q99" i="3"/>
  <c r="Q97" i="3"/>
  <c r="Q102" i="3"/>
  <c r="Q103" i="3"/>
  <c r="Q106" i="3"/>
  <c r="Q107" i="3"/>
  <c r="Q108" i="3"/>
  <c r="I18" i="14"/>
  <c r="J100" i="3"/>
  <c r="J103" i="3"/>
  <c r="J99" i="3"/>
  <c r="J98" i="3"/>
  <c r="J96" i="3"/>
  <c r="J102" i="3"/>
  <c r="J97" i="3"/>
  <c r="J101" i="3"/>
  <c r="J104" i="3"/>
  <c r="J106" i="3"/>
  <c r="J107" i="3"/>
  <c r="J108" i="3"/>
  <c r="G66" i="11"/>
  <c r="O73" i="11"/>
  <c r="F69" i="11" l="1"/>
  <c r="F34" i="11"/>
  <c r="F66" i="11" s="1"/>
  <c r="F77" i="11"/>
  <c r="I96" i="3"/>
  <c r="I102" i="3"/>
  <c r="I98" i="3"/>
  <c r="I104" i="3"/>
  <c r="I101" i="3"/>
  <c r="I103" i="3"/>
  <c r="I97" i="3"/>
  <c r="I100" i="3"/>
  <c r="I99" i="3"/>
  <c r="I106" i="3"/>
  <c r="I107" i="3"/>
  <c r="I108" i="3"/>
  <c r="I116" i="11"/>
  <c r="I76" i="11"/>
  <c r="I117" i="11"/>
  <c r="I118" i="11"/>
  <c r="G78" i="11"/>
  <c r="I119" i="11"/>
  <c r="H107" i="11"/>
  <c r="H86" i="11"/>
  <c r="H106" i="11"/>
  <c r="H108" i="11"/>
  <c r="H15" i="14"/>
  <c r="H21" i="14" s="1"/>
  <c r="H4" i="14"/>
  <c r="H12" i="14" s="1"/>
  <c r="H18" i="14" s="1"/>
  <c r="H109" i="11"/>
  <c r="C68" i="11"/>
  <c r="E14" i="3"/>
  <c r="E87" i="11"/>
  <c r="F15" i="3"/>
  <c r="F88" i="11"/>
  <c r="H13" i="3"/>
  <c r="L72" i="11"/>
  <c r="N73" i="11" l="1"/>
  <c r="M72" i="11"/>
  <c r="E14" i="14"/>
  <c r="E20" i="14" s="1"/>
  <c r="E15" i="3"/>
  <c r="E88" i="11"/>
  <c r="C67" i="11"/>
  <c r="G89" i="11"/>
  <c r="G16" i="3"/>
  <c r="G4" i="11"/>
  <c r="E13" i="14"/>
  <c r="E19" i="14" s="1"/>
  <c r="H79" i="11"/>
  <c r="H14" i="11"/>
  <c r="H4" i="3"/>
  <c r="H105" i="3"/>
  <c r="D14" i="3" l="1"/>
  <c r="D87" i="11"/>
  <c r="E69" i="11"/>
  <c r="E34" i="11"/>
  <c r="G15" i="14"/>
  <c r="G21" i="14" s="1"/>
  <c r="G4" i="14"/>
  <c r="G12" i="14" s="1"/>
  <c r="K72" i="11"/>
  <c r="H101" i="3"/>
  <c r="H104" i="3"/>
  <c r="H96" i="3"/>
  <c r="H97" i="3"/>
  <c r="H99" i="3"/>
  <c r="H103" i="3"/>
  <c r="H98" i="3"/>
  <c r="H102" i="3"/>
  <c r="H100" i="3"/>
  <c r="H106" i="3"/>
  <c r="H107" i="3"/>
  <c r="H108" i="3"/>
  <c r="H117" i="11"/>
  <c r="H116" i="11"/>
  <c r="H76" i="11"/>
  <c r="H118" i="11"/>
  <c r="G106" i="11"/>
  <c r="G86" i="11"/>
  <c r="G107" i="11"/>
  <c r="G108" i="11"/>
  <c r="H119" i="11"/>
  <c r="G109" i="11"/>
  <c r="G13" i="3"/>
  <c r="B68" i="11"/>
  <c r="F78" i="11"/>
  <c r="E77" i="11"/>
  <c r="E78" i="11"/>
  <c r="J72" i="11" l="1"/>
  <c r="D15" i="3"/>
  <c r="D88" i="11"/>
  <c r="B67" i="11"/>
  <c r="G79" i="11"/>
  <c r="G14" i="11"/>
  <c r="G119" i="11" s="1"/>
  <c r="D13" i="14"/>
  <c r="D19" i="14" s="1"/>
  <c r="L73" i="11"/>
  <c r="M73" i="11"/>
  <c r="G18" i="14"/>
  <c r="F16" i="3"/>
  <c r="F89" i="11"/>
  <c r="F4" i="11"/>
  <c r="D14" i="14"/>
  <c r="D20" i="14" s="1"/>
  <c r="G4" i="3"/>
  <c r="G105" i="3" s="1"/>
  <c r="E66" i="11"/>
  <c r="F109" i="11" l="1"/>
  <c r="F106" i="11"/>
  <c r="F86" i="11"/>
  <c r="F107" i="11"/>
  <c r="F108" i="11"/>
  <c r="F15" i="14"/>
  <c r="F21" i="14" s="1"/>
  <c r="F4" i="14"/>
  <c r="F12" i="14" s="1"/>
  <c r="F18" i="14" s="1"/>
  <c r="D77" i="11"/>
  <c r="G100" i="3"/>
  <c r="G103" i="3"/>
  <c r="G102" i="3"/>
  <c r="G99" i="3"/>
  <c r="G104" i="3"/>
  <c r="G96" i="3"/>
  <c r="G101" i="3"/>
  <c r="G97" i="3"/>
  <c r="G98" i="3"/>
  <c r="G106" i="3"/>
  <c r="G107" i="3"/>
  <c r="G108" i="3"/>
  <c r="F13" i="3"/>
  <c r="C14" i="14"/>
  <c r="C20" i="14" s="1"/>
  <c r="C87" i="11"/>
  <c r="C14" i="3"/>
  <c r="I72" i="11"/>
  <c r="K73" i="11"/>
  <c r="D69" i="11"/>
  <c r="D34" i="11"/>
  <c r="G116" i="11"/>
  <c r="G76" i="11"/>
  <c r="G117" i="11"/>
  <c r="G118" i="11"/>
  <c r="H72" i="11"/>
  <c r="C13" i="14" l="1"/>
  <c r="C19" i="14" s="1"/>
  <c r="J73" i="11"/>
  <c r="C15" i="3"/>
  <c r="C88" i="11"/>
  <c r="F79" i="11"/>
  <c r="F14" i="11"/>
  <c r="D66" i="11"/>
  <c r="D78" i="11"/>
  <c r="E16" i="3"/>
  <c r="E89" i="11"/>
  <c r="E4" i="11"/>
  <c r="F4" i="3"/>
  <c r="F104" i="3" l="1"/>
  <c r="F102" i="3"/>
  <c r="F96" i="3"/>
  <c r="F97" i="3"/>
  <c r="F101" i="3"/>
  <c r="F98" i="3"/>
  <c r="F99" i="3"/>
  <c r="F100" i="3"/>
  <c r="F103" i="3"/>
  <c r="F106" i="3"/>
  <c r="F107" i="3"/>
  <c r="F108" i="3"/>
  <c r="B14" i="3"/>
  <c r="B87" i="11"/>
  <c r="E106" i="11"/>
  <c r="E86" i="11"/>
  <c r="E107" i="11"/>
  <c r="E108" i="11"/>
  <c r="F116" i="11"/>
  <c r="F76" i="11"/>
  <c r="F117" i="11"/>
  <c r="F118" i="11"/>
  <c r="I73" i="11"/>
  <c r="E109" i="11"/>
  <c r="E15" i="14"/>
  <c r="E21" i="14" s="1"/>
  <c r="E4" i="14"/>
  <c r="E12" i="14" s="1"/>
  <c r="E18" i="14" s="1"/>
  <c r="F119" i="11"/>
  <c r="E13" i="3"/>
  <c r="G72" i="11"/>
  <c r="C77" i="11"/>
  <c r="C69" i="11"/>
  <c r="C34" i="11"/>
  <c r="C66" i="11" s="1"/>
  <c r="F105" i="3"/>
  <c r="H73" i="11" l="1"/>
  <c r="F72" i="11"/>
  <c r="D16" i="3"/>
  <c r="D89" i="11"/>
  <c r="D4" i="11"/>
  <c r="B13" i="14"/>
  <c r="B19" i="14" s="1"/>
  <c r="E4" i="3"/>
  <c r="E105" i="3" s="1"/>
  <c r="B14" i="14"/>
  <c r="C78" i="11"/>
  <c r="B15" i="3"/>
  <c r="B88" i="11"/>
  <c r="E79" i="11"/>
  <c r="E14" i="11"/>
  <c r="D13" i="3" l="1"/>
  <c r="B69" i="11"/>
  <c r="B34" i="11"/>
  <c r="E97" i="3"/>
  <c r="E96" i="3"/>
  <c r="E100" i="3"/>
  <c r="E99" i="3"/>
  <c r="E103" i="3"/>
  <c r="E101" i="3"/>
  <c r="E98" i="3"/>
  <c r="E102" i="3"/>
  <c r="E104" i="3"/>
  <c r="E106" i="3"/>
  <c r="E107" i="3"/>
  <c r="E108" i="3"/>
  <c r="G73" i="11"/>
  <c r="D15" i="14"/>
  <c r="D4" i="14"/>
  <c r="D12" i="14" s="1"/>
  <c r="E72" i="11"/>
  <c r="B77" i="11"/>
  <c r="E118" i="11"/>
  <c r="E76" i="11"/>
  <c r="E116" i="11"/>
  <c r="E117" i="11"/>
  <c r="D108" i="11"/>
  <c r="D86" i="11"/>
  <c r="D106" i="11"/>
  <c r="D107" i="11"/>
  <c r="E119" i="11"/>
  <c r="B20" i="14"/>
  <c r="D109" i="11"/>
  <c r="B78" i="11" l="1"/>
  <c r="C89" i="11"/>
  <c r="C16" i="3"/>
  <c r="C4" i="11"/>
  <c r="D79" i="11"/>
  <c r="D14" i="11"/>
  <c r="F73" i="11"/>
  <c r="D21" i="14"/>
  <c r="B66" i="11"/>
  <c r="D18" i="14"/>
  <c r="D72" i="11"/>
  <c r="D4" i="3"/>
  <c r="D105" i="3" s="1"/>
  <c r="B97" i="11"/>
  <c r="C72" i="11" l="1"/>
  <c r="C108" i="11"/>
  <c r="C86" i="11"/>
  <c r="C106" i="11"/>
  <c r="C107" i="11"/>
  <c r="C109" i="11"/>
  <c r="E73" i="11"/>
  <c r="D116" i="11"/>
  <c r="D76" i="11"/>
  <c r="D117" i="11"/>
  <c r="D118" i="11"/>
  <c r="C13" i="3"/>
  <c r="D119" i="11"/>
  <c r="C15" i="14"/>
  <c r="C21" i="14" s="1"/>
  <c r="C4" i="14"/>
  <c r="C12" i="14" s="1"/>
  <c r="C18" i="14" s="1"/>
  <c r="C97" i="11"/>
  <c r="D99" i="3"/>
  <c r="D100" i="3"/>
  <c r="D104" i="3"/>
  <c r="D96" i="3"/>
  <c r="D97" i="3"/>
  <c r="D98" i="3"/>
  <c r="D103" i="3"/>
  <c r="D101" i="3"/>
  <c r="D102" i="3"/>
  <c r="D106" i="3"/>
  <c r="D107" i="3"/>
  <c r="D108" i="3"/>
  <c r="B72" i="11" l="1"/>
  <c r="C4" i="3"/>
  <c r="C105" i="3"/>
  <c r="C79" i="11"/>
  <c r="C14" i="11"/>
  <c r="B16" i="3"/>
  <c r="B89" i="11"/>
  <c r="B4" i="11"/>
  <c r="B98" i="11"/>
  <c r="D73" i="11"/>
  <c r="C73" i="11"/>
  <c r="B13" i="3" l="1"/>
  <c r="E97" i="11"/>
  <c r="B15" i="14"/>
  <c r="B21" i="14" s="1"/>
  <c r="B4" i="14"/>
  <c r="B12" i="14" s="1"/>
  <c r="C119" i="11"/>
  <c r="C116" i="11"/>
  <c r="C76" i="11"/>
  <c r="C117" i="11"/>
  <c r="C118" i="11"/>
  <c r="D97" i="11"/>
  <c r="D98" i="11"/>
  <c r="C98" i="11"/>
  <c r="B106" i="11"/>
  <c r="B86" i="11"/>
  <c r="B107" i="11"/>
  <c r="B108" i="11"/>
  <c r="B109" i="11"/>
  <c r="C103" i="3"/>
  <c r="C100" i="3"/>
  <c r="C99" i="3"/>
  <c r="C98" i="3"/>
  <c r="C97" i="3"/>
  <c r="C102" i="3"/>
  <c r="C101" i="3"/>
  <c r="C96" i="3"/>
  <c r="C104" i="3"/>
  <c r="C106" i="3"/>
  <c r="C107" i="3"/>
  <c r="C108" i="3"/>
  <c r="B73" i="11"/>
  <c r="F97" i="11" l="1"/>
  <c r="B18" i="14"/>
  <c r="B79" i="11"/>
  <c r="B14" i="11"/>
  <c r="B4" i="3"/>
  <c r="B105" i="3" l="1"/>
  <c r="B100" i="3"/>
  <c r="B98" i="3"/>
  <c r="B104" i="3"/>
  <c r="B96" i="3"/>
  <c r="B101" i="3"/>
  <c r="B97" i="3"/>
  <c r="B103" i="3"/>
  <c r="B99" i="3"/>
  <c r="B102" i="3"/>
  <c r="B106" i="3"/>
  <c r="B107" i="3"/>
  <c r="B108" i="3"/>
  <c r="B99" i="11"/>
  <c r="B44" i="11"/>
  <c r="E98" i="11"/>
  <c r="G97" i="11"/>
  <c r="B119" i="11"/>
  <c r="B76" i="11"/>
  <c r="B116" i="11"/>
  <c r="B117" i="11"/>
  <c r="B118" i="11"/>
  <c r="H97" i="11" l="1"/>
  <c r="C99" i="11"/>
  <c r="C44" i="11"/>
  <c r="B96" i="11"/>
  <c r="F98" i="11"/>
  <c r="D99" i="11" l="1"/>
  <c r="D44" i="11"/>
  <c r="C96" i="11"/>
  <c r="B54" i="11"/>
  <c r="G98" i="11"/>
  <c r="I97" i="11"/>
  <c r="H98" i="11" l="1"/>
  <c r="J97" i="11"/>
  <c r="C54" i="11"/>
  <c r="E99" i="11"/>
  <c r="E44" i="11"/>
  <c r="D54" i="11"/>
  <c r="D96" i="11"/>
  <c r="E54" i="11" l="1"/>
  <c r="I98" i="11"/>
  <c r="F99" i="11"/>
  <c r="F44" i="11"/>
  <c r="K97" i="11"/>
  <c r="E96" i="11"/>
  <c r="F96" i="11" l="1"/>
  <c r="L97" i="11"/>
  <c r="G99" i="11"/>
  <c r="G44" i="11"/>
  <c r="F54" i="11"/>
  <c r="J98" i="11"/>
  <c r="M97" i="11" l="1"/>
  <c r="H99" i="11"/>
  <c r="H44" i="11"/>
  <c r="H96" i="11" s="1"/>
  <c r="G96" i="11"/>
  <c r="K98" i="11"/>
  <c r="G54" i="11" l="1"/>
  <c r="I99" i="11"/>
  <c r="I44" i="11"/>
  <c r="N97" i="11"/>
  <c r="L98" i="11"/>
  <c r="J99" i="11" l="1"/>
  <c r="J44" i="11"/>
  <c r="J96" i="11" s="1"/>
  <c r="H54" i="11"/>
  <c r="I96" i="11"/>
  <c r="O97" i="11"/>
  <c r="I54" i="11"/>
  <c r="M98" i="11"/>
  <c r="N98" i="11" l="1"/>
  <c r="K99" i="11"/>
  <c r="K44" i="11"/>
  <c r="P97" i="11"/>
  <c r="J54" i="11"/>
  <c r="K54" i="11" l="1"/>
  <c r="K96" i="11"/>
  <c r="Q97" i="11"/>
  <c r="L99" i="11"/>
  <c r="L44" i="11"/>
  <c r="O98" i="11"/>
  <c r="L54" i="11" l="1"/>
  <c r="L96" i="11"/>
  <c r="P98" i="11"/>
  <c r="M99" i="11"/>
  <c r="M44" i="11"/>
  <c r="R97" i="11"/>
  <c r="M54" i="11" l="1"/>
  <c r="Q98" i="11"/>
  <c r="N99" i="11"/>
  <c r="N44" i="11"/>
  <c r="M96" i="11"/>
  <c r="S97" i="11"/>
  <c r="N96" i="11" l="1"/>
  <c r="R98" i="11"/>
  <c r="T97" i="11"/>
  <c r="O99" i="11"/>
  <c r="O44" i="11"/>
  <c r="P99" i="11" l="1"/>
  <c r="P44" i="11"/>
  <c r="U97" i="11"/>
  <c r="O54" i="11"/>
  <c r="S98" i="11"/>
  <c r="N54" i="11"/>
  <c r="O96" i="11"/>
  <c r="T98" i="11" l="1"/>
  <c r="Q99" i="11"/>
  <c r="Q44" i="11"/>
  <c r="Q96" i="11" s="1"/>
  <c r="P54" i="11"/>
  <c r="P96" i="11"/>
  <c r="Q54" i="11" l="1"/>
  <c r="U98" i="11"/>
  <c r="R99" i="11"/>
  <c r="R44" i="11"/>
  <c r="R96" i="11" s="1"/>
  <c r="V97" i="11"/>
  <c r="R54" i="11" l="1"/>
  <c r="S99" i="11"/>
  <c r="S44" i="11"/>
  <c r="V98" i="11" l="1"/>
  <c r="T99" i="11"/>
  <c r="T44" i="11"/>
  <c r="S96" i="11"/>
  <c r="S54" i="11"/>
  <c r="U99" i="11" l="1"/>
  <c r="U44" i="11"/>
  <c r="T96" i="11"/>
  <c r="T54" i="11" l="1"/>
  <c r="U96" i="11"/>
  <c r="V99" i="11" l="1"/>
  <c r="V44" i="11"/>
  <c r="V54" i="11"/>
  <c r="U54" i="11"/>
  <c r="V96" i="11" l="1"/>
  <c r="U28" i="11" l="1"/>
  <c r="H28" i="11"/>
  <c r="K28" i="11"/>
  <c r="T28" i="11"/>
  <c r="E28" i="11"/>
  <c r="N28" i="11"/>
  <c r="O28" i="11"/>
  <c r="L28" i="11"/>
  <c r="L23" i="11" s="1"/>
  <c r="J28" i="11"/>
  <c r="R28" i="11"/>
  <c r="P28" i="11"/>
  <c r="M28" i="11"/>
  <c r="Q28" i="11"/>
  <c r="S28" i="11"/>
  <c r="F28" i="11"/>
  <c r="G28" i="11"/>
  <c r="I28" i="11"/>
  <c r="M23" i="11" l="1"/>
  <c r="F23" i="11"/>
  <c r="T23" i="11"/>
  <c r="P23" i="11"/>
  <c r="D28" i="11"/>
  <c r="R23" i="11"/>
  <c r="N23" i="11"/>
  <c r="H23" i="11"/>
  <c r="I23" i="11"/>
  <c r="S23" i="11"/>
  <c r="K23" i="11"/>
  <c r="Q23" i="11"/>
  <c r="J23" i="11"/>
  <c r="E23" i="11"/>
  <c r="U23" i="11"/>
  <c r="O23" i="11"/>
  <c r="V28" i="11"/>
  <c r="G23" i="11"/>
  <c r="I71" i="11" l="1"/>
  <c r="I38" i="11"/>
  <c r="I70" i="11" s="1"/>
  <c r="C28" i="11"/>
  <c r="V23" i="11"/>
  <c r="D23" i="11"/>
  <c r="M38" i="11"/>
  <c r="M70" i="11" s="1"/>
  <c r="M71" i="11"/>
  <c r="G71" i="11"/>
  <c r="G38" i="11"/>
  <c r="G70" i="11" s="1"/>
  <c r="L38" i="11"/>
  <c r="L70" i="11" s="1"/>
  <c r="L71" i="11"/>
  <c r="K71" i="11"/>
  <c r="K38" i="11"/>
  <c r="K70" i="11" s="1"/>
  <c r="R71" i="11"/>
  <c r="R38" i="11"/>
  <c r="R70" i="11" s="1"/>
  <c r="F38" i="11"/>
  <c r="F70" i="11" s="1"/>
  <c r="F71" i="11"/>
  <c r="H71" i="11"/>
  <c r="H38" i="11"/>
  <c r="H70" i="11" s="1"/>
  <c r="N71" i="11"/>
  <c r="N38" i="11"/>
  <c r="N70" i="11" s="1"/>
  <c r="F23" i="3" l="1"/>
  <c r="F91" i="11"/>
  <c r="M23" i="3"/>
  <c r="M91" i="11"/>
  <c r="J71" i="11"/>
  <c r="J38" i="11"/>
  <c r="J70" i="11" s="1"/>
  <c r="T71" i="11"/>
  <c r="T38" i="11"/>
  <c r="T70" i="11" s="1"/>
  <c r="S71" i="11"/>
  <c r="S38" i="11"/>
  <c r="S70" i="11" s="1"/>
  <c r="U71" i="11"/>
  <c r="U38" i="11"/>
  <c r="U70" i="11" s="1"/>
  <c r="P71" i="11"/>
  <c r="P38" i="11"/>
  <c r="P70" i="11" s="1"/>
  <c r="P23" i="3"/>
  <c r="P91" i="11"/>
  <c r="S23" i="3"/>
  <c r="S91" i="11"/>
  <c r="K23" i="3"/>
  <c r="K91" i="11"/>
  <c r="L91" i="11"/>
  <c r="L23" i="3"/>
  <c r="N23" i="3"/>
  <c r="N91" i="11"/>
  <c r="U23" i="3"/>
  <c r="U91" i="11"/>
  <c r="O71" i="11"/>
  <c r="O38" i="11"/>
  <c r="O70" i="11" s="1"/>
  <c r="Q23" i="3"/>
  <c r="Q91" i="11"/>
  <c r="E23" i="3"/>
  <c r="E91" i="11"/>
  <c r="O23" i="3"/>
  <c r="O91" i="11"/>
  <c r="Q38" i="11"/>
  <c r="Q70" i="11" s="1"/>
  <c r="Q71" i="11"/>
  <c r="G23" i="3"/>
  <c r="G91" i="11"/>
  <c r="R91" i="11"/>
  <c r="R23" i="3"/>
  <c r="E71" i="11"/>
  <c r="E38" i="11"/>
  <c r="E70" i="11" s="1"/>
  <c r="H91" i="11"/>
  <c r="H23" i="3"/>
  <c r="I23" i="3"/>
  <c r="I91" i="11"/>
  <c r="T23" i="3"/>
  <c r="T91" i="11"/>
  <c r="V38" i="11"/>
  <c r="V70" i="11" s="1"/>
  <c r="V71" i="11"/>
  <c r="J91" i="11"/>
  <c r="J23" i="3"/>
  <c r="C23" i="11"/>
  <c r="D23" i="3" l="1"/>
  <c r="D91" i="11"/>
  <c r="D38" i="11"/>
  <c r="D70" i="11" s="1"/>
  <c r="D71" i="11"/>
  <c r="B28" i="11"/>
  <c r="V23" i="3"/>
  <c r="V91" i="11"/>
  <c r="H81" i="11" l="1"/>
  <c r="M81" i="11"/>
  <c r="I24" i="3"/>
  <c r="I92" i="11"/>
  <c r="G92" i="11"/>
  <c r="G24" i="3"/>
  <c r="N24" i="3"/>
  <c r="N92" i="11"/>
  <c r="F81" i="11"/>
  <c r="R24" i="3"/>
  <c r="R92" i="11"/>
  <c r="P24" i="3"/>
  <c r="P92" i="11"/>
  <c r="U81" i="11"/>
  <c r="Q24" i="3"/>
  <c r="Q92" i="11"/>
  <c r="O24" i="3"/>
  <c r="O92" i="11"/>
  <c r="S92" i="11"/>
  <c r="S24" i="3"/>
  <c r="O81" i="11"/>
  <c r="E81" i="11"/>
  <c r="C71" i="11"/>
  <c r="C38" i="11"/>
  <c r="C70" i="11" s="1"/>
  <c r="L24" i="3"/>
  <c r="L92" i="11"/>
  <c r="J24" i="3"/>
  <c r="J92" i="11"/>
  <c r="P81" i="11"/>
  <c r="K92" i="11"/>
  <c r="K24" i="3"/>
  <c r="M92" i="11"/>
  <c r="M24" i="3"/>
  <c r="R81" i="11"/>
  <c r="C23" i="3"/>
  <c r="C91" i="11"/>
  <c r="J81" i="11"/>
  <c r="F24" i="3"/>
  <c r="F92" i="11"/>
  <c r="B23" i="11"/>
  <c r="T81" i="11"/>
  <c r="N81" i="11"/>
  <c r="U92" i="11"/>
  <c r="U24" i="3"/>
  <c r="G81" i="11"/>
  <c r="I81" i="11"/>
  <c r="E24" i="3"/>
  <c r="E92" i="11"/>
  <c r="S81" i="11"/>
  <c r="H24" i="3"/>
  <c r="H92" i="11"/>
  <c r="L81" i="11"/>
  <c r="T24" i="3"/>
  <c r="T92" i="11"/>
  <c r="Q81" i="11"/>
  <c r="K81" i="11"/>
  <c r="S8" i="11"/>
  <c r="H8" i="11"/>
  <c r="U8" i="11"/>
  <c r="L8" i="11"/>
  <c r="P8" i="11"/>
  <c r="P113" i="11" l="1"/>
  <c r="P110" i="11"/>
  <c r="P90" i="11"/>
  <c r="P111" i="11"/>
  <c r="P112" i="11"/>
  <c r="L113" i="11"/>
  <c r="L90" i="11"/>
  <c r="L110" i="11"/>
  <c r="L111" i="11"/>
  <c r="L112" i="11"/>
  <c r="U90" i="11"/>
  <c r="U110" i="11"/>
  <c r="U111" i="11"/>
  <c r="U112" i="11"/>
  <c r="H112" i="11"/>
  <c r="H110" i="11"/>
  <c r="H90" i="11"/>
  <c r="H111" i="11"/>
  <c r="S113" i="11"/>
  <c r="S90" i="11"/>
  <c r="S110" i="11"/>
  <c r="S111" i="11"/>
  <c r="S112" i="11"/>
  <c r="T25" i="3"/>
  <c r="T93" i="11"/>
  <c r="N25" i="3"/>
  <c r="N22" i="3" s="1"/>
  <c r="N93" i="11"/>
  <c r="U25" i="3"/>
  <c r="U22" i="3" s="1"/>
  <c r="U93" i="11"/>
  <c r="U113" i="11"/>
  <c r="R93" i="11"/>
  <c r="R25" i="3"/>
  <c r="T8" i="11"/>
  <c r="T113" i="11" s="1"/>
  <c r="G25" i="3"/>
  <c r="G22" i="3" s="1"/>
  <c r="G93" i="11"/>
  <c r="D81" i="11"/>
  <c r="G8" i="11"/>
  <c r="G113" i="11" s="1"/>
  <c r="I25" i="3"/>
  <c r="I93" i="11"/>
  <c r="H93" i="11"/>
  <c r="H25" i="3"/>
  <c r="H22" i="3" s="1"/>
  <c r="H113" i="11"/>
  <c r="P93" i="11"/>
  <c r="P25" i="3"/>
  <c r="D92" i="11"/>
  <c r="D24" i="3"/>
  <c r="S25" i="3"/>
  <c r="S22" i="3" s="1"/>
  <c r="S93" i="11"/>
  <c r="L25" i="3"/>
  <c r="L93" i="11"/>
  <c r="V24" i="3"/>
  <c r="V92" i="11"/>
  <c r="V81" i="11"/>
  <c r="N8" i="11"/>
  <c r="I8" i="11"/>
  <c r="I113" i="11" s="1"/>
  <c r="B38" i="11"/>
  <c r="B70" i="11" s="1"/>
  <c r="B71" i="11"/>
  <c r="R8" i="11"/>
  <c r="R113" i="11" s="1"/>
  <c r="T83" i="11"/>
  <c r="F83" i="11"/>
  <c r="V8" i="11"/>
  <c r="S83" i="11"/>
  <c r="V110" i="11" l="1"/>
  <c r="V90" i="11"/>
  <c r="V111" i="11"/>
  <c r="V112" i="11"/>
  <c r="P82" i="11"/>
  <c r="P18" i="11"/>
  <c r="P123" i="11" s="1"/>
  <c r="T82" i="11"/>
  <c r="T18" i="11"/>
  <c r="H83" i="11"/>
  <c r="S82" i="11"/>
  <c r="S18" i="11"/>
  <c r="J83" i="11"/>
  <c r="M83" i="11"/>
  <c r="K83" i="11"/>
  <c r="E83" i="11"/>
  <c r="L82" i="11"/>
  <c r="L18" i="11"/>
  <c r="K25" i="3"/>
  <c r="K93" i="11"/>
  <c r="K8" i="11"/>
  <c r="K113" i="11" s="1"/>
  <c r="N17" i="3"/>
  <c r="J25" i="3"/>
  <c r="J93" i="11"/>
  <c r="J8" i="11"/>
  <c r="J113" i="11" s="1"/>
  <c r="T22" i="3"/>
  <c r="C92" i="11"/>
  <c r="C24" i="3"/>
  <c r="N83" i="11"/>
  <c r="E25" i="3"/>
  <c r="E93" i="11"/>
  <c r="E8" i="11"/>
  <c r="F82" i="11"/>
  <c r="F18" i="11"/>
  <c r="F122" i="11" s="1"/>
  <c r="L83" i="11"/>
  <c r="L123" i="11"/>
  <c r="H82" i="11"/>
  <c r="H18" i="11"/>
  <c r="N82" i="11"/>
  <c r="N18" i="11"/>
  <c r="N122" i="11" s="1"/>
  <c r="V25" i="3"/>
  <c r="V22" i="3" s="1"/>
  <c r="V113" i="11"/>
  <c r="V93" i="11"/>
  <c r="I83" i="11"/>
  <c r="Q82" i="11"/>
  <c r="Q18" i="11"/>
  <c r="Q122" i="11" s="1"/>
  <c r="O82" i="11"/>
  <c r="O18" i="11"/>
  <c r="O123" i="11" s="1"/>
  <c r="Q83" i="11"/>
  <c r="S17" i="3"/>
  <c r="M25" i="3"/>
  <c r="M93" i="11"/>
  <c r="M8" i="11"/>
  <c r="O83" i="11"/>
  <c r="J82" i="11"/>
  <c r="J18" i="11"/>
  <c r="R82" i="11"/>
  <c r="R18" i="11"/>
  <c r="R123" i="11" s="1"/>
  <c r="R83" i="11"/>
  <c r="G82" i="11"/>
  <c r="G18" i="11"/>
  <c r="G123" i="11" s="1"/>
  <c r="U83" i="11"/>
  <c r="F25" i="3"/>
  <c r="F93" i="11"/>
  <c r="F8" i="11"/>
  <c r="U17" i="3"/>
  <c r="I82" i="11"/>
  <c r="I18" i="11"/>
  <c r="I123" i="11" s="1"/>
  <c r="U82" i="11"/>
  <c r="U18" i="11"/>
  <c r="G17" i="3"/>
  <c r="H17" i="3"/>
  <c r="Q25" i="3"/>
  <c r="Q93" i="11"/>
  <c r="Q8" i="11"/>
  <c r="C81" i="11"/>
  <c r="P83" i="11"/>
  <c r="K82" i="11"/>
  <c r="K18" i="11"/>
  <c r="K123" i="11" s="1"/>
  <c r="I90" i="11"/>
  <c r="I110" i="11"/>
  <c r="I111" i="11"/>
  <c r="I112" i="11"/>
  <c r="L22" i="3"/>
  <c r="G110" i="11"/>
  <c r="G90" i="11"/>
  <c r="G111" i="11"/>
  <c r="G112" i="11"/>
  <c r="I22" i="3"/>
  <c r="G83" i="11"/>
  <c r="R110" i="11"/>
  <c r="R90" i="11"/>
  <c r="R111" i="11"/>
  <c r="R112" i="11"/>
  <c r="N113" i="11"/>
  <c r="N90" i="11"/>
  <c r="N110" i="11"/>
  <c r="N111" i="11"/>
  <c r="N112" i="11"/>
  <c r="R22" i="3"/>
  <c r="B23" i="3"/>
  <c r="B91" i="11"/>
  <c r="E82" i="11"/>
  <c r="E18" i="11"/>
  <c r="E122" i="11" s="1"/>
  <c r="M82" i="11"/>
  <c r="M18" i="11"/>
  <c r="O25" i="3"/>
  <c r="O93" i="11"/>
  <c r="O8" i="11"/>
  <c r="P22" i="3"/>
  <c r="T111" i="11"/>
  <c r="T90" i="11"/>
  <c r="T110" i="11"/>
  <c r="T112" i="11"/>
  <c r="D83" i="11"/>
  <c r="N114" i="3" l="1"/>
  <c r="H114" i="3"/>
  <c r="G114" i="3"/>
  <c r="U110" i="3"/>
  <c r="U112" i="3"/>
  <c r="U111" i="3"/>
  <c r="S112" i="3"/>
  <c r="S110" i="3"/>
  <c r="S111" i="3"/>
  <c r="S114" i="3"/>
  <c r="S113" i="3"/>
  <c r="U114" i="3"/>
  <c r="U113" i="3"/>
  <c r="G117" i="3"/>
  <c r="E123" i="11"/>
  <c r="K122" i="11"/>
  <c r="N117" i="3"/>
  <c r="O111" i="11"/>
  <c r="O90" i="11"/>
  <c r="O110" i="11"/>
  <c r="O112" i="11"/>
  <c r="I17" i="3"/>
  <c r="Q22" i="3"/>
  <c r="Q120" i="11"/>
  <c r="Q13" i="11"/>
  <c r="Q80" i="11"/>
  <c r="Q121" i="11"/>
  <c r="N121" i="11"/>
  <c r="N120" i="11"/>
  <c r="N80" i="11"/>
  <c r="N13" i="11"/>
  <c r="F123" i="11"/>
  <c r="F120" i="11"/>
  <c r="F80" i="11"/>
  <c r="F13" i="11"/>
  <c r="F121" i="11"/>
  <c r="K111" i="11"/>
  <c r="K110" i="11"/>
  <c r="K90" i="11"/>
  <c r="K112" i="11"/>
  <c r="O113" i="11"/>
  <c r="G118" i="3"/>
  <c r="G113" i="3"/>
  <c r="G110" i="3"/>
  <c r="G120" i="3"/>
  <c r="G112" i="3"/>
  <c r="G119" i="3"/>
  <c r="G111" i="3"/>
  <c r="G109" i="3"/>
  <c r="G115" i="3"/>
  <c r="G116" i="3"/>
  <c r="F110" i="11"/>
  <c r="F90" i="11"/>
  <c r="F111" i="11"/>
  <c r="F112" i="11"/>
  <c r="S123" i="11"/>
  <c r="S80" i="11"/>
  <c r="S120" i="11"/>
  <c r="S13" i="11"/>
  <c r="S121" i="11"/>
  <c r="P13" i="11"/>
  <c r="P75" i="11" s="1"/>
  <c r="P120" i="11"/>
  <c r="P80" i="11"/>
  <c r="P121" i="11"/>
  <c r="U109" i="3"/>
  <c r="U120" i="3"/>
  <c r="U119" i="3"/>
  <c r="U118" i="3"/>
  <c r="U115" i="3"/>
  <c r="U116" i="3"/>
  <c r="S120" i="3"/>
  <c r="S119" i="3"/>
  <c r="S118" i="3"/>
  <c r="S109" i="3"/>
  <c r="S115" i="3"/>
  <c r="S116" i="3"/>
  <c r="J22" i="3"/>
  <c r="S122" i="11"/>
  <c r="P122" i="11"/>
  <c r="O22" i="3"/>
  <c r="U120" i="11"/>
  <c r="U80" i="11"/>
  <c r="U13" i="11"/>
  <c r="U121" i="11"/>
  <c r="F113" i="11"/>
  <c r="R121" i="11"/>
  <c r="R80" i="11"/>
  <c r="R120" i="11"/>
  <c r="R13" i="11"/>
  <c r="M113" i="11"/>
  <c r="M90" i="11"/>
  <c r="M110" i="11"/>
  <c r="M111" i="11"/>
  <c r="M112" i="11"/>
  <c r="H120" i="11"/>
  <c r="H13" i="11"/>
  <c r="H80" i="11"/>
  <c r="H121" i="11"/>
  <c r="E110" i="11"/>
  <c r="E90" i="11"/>
  <c r="E111" i="11"/>
  <c r="E112" i="11"/>
  <c r="K22" i="3"/>
  <c r="D82" i="11"/>
  <c r="D18" i="11"/>
  <c r="D122" i="11" s="1"/>
  <c r="M120" i="11"/>
  <c r="M80" i="11"/>
  <c r="M13" i="11"/>
  <c r="M75" i="11" s="1"/>
  <c r="M121" i="11"/>
  <c r="H118" i="3"/>
  <c r="H113" i="3"/>
  <c r="H111" i="3"/>
  <c r="H112" i="3"/>
  <c r="H110" i="3"/>
  <c r="H120" i="3"/>
  <c r="H109" i="3"/>
  <c r="H119" i="3"/>
  <c r="H115" i="3"/>
  <c r="H116" i="3"/>
  <c r="F22" i="3"/>
  <c r="R122" i="11"/>
  <c r="E113" i="11"/>
  <c r="D25" i="3"/>
  <c r="D93" i="11"/>
  <c r="D8" i="11"/>
  <c r="S117" i="3"/>
  <c r="U122" i="11"/>
  <c r="M22" i="3"/>
  <c r="Q123" i="11"/>
  <c r="H122" i="11"/>
  <c r="M123" i="11"/>
  <c r="H123" i="11"/>
  <c r="V82" i="11"/>
  <c r="V18" i="11"/>
  <c r="V123" i="11" s="1"/>
  <c r="M122" i="11"/>
  <c r="R17" i="3"/>
  <c r="U117" i="3"/>
  <c r="K120" i="11"/>
  <c r="K80" i="11"/>
  <c r="K13" i="11"/>
  <c r="K121" i="11"/>
  <c r="Q113" i="11"/>
  <c r="Q110" i="11"/>
  <c r="Q90" i="11"/>
  <c r="Q111" i="11"/>
  <c r="Q112" i="11"/>
  <c r="I120" i="11"/>
  <c r="I80" i="11"/>
  <c r="I13" i="11"/>
  <c r="I121" i="11"/>
  <c r="V17" i="3"/>
  <c r="U123" i="11"/>
  <c r="J120" i="11"/>
  <c r="J80" i="11"/>
  <c r="J13" i="11"/>
  <c r="J75" i="11" s="1"/>
  <c r="J121" i="11"/>
  <c r="O122" i="11"/>
  <c r="O120" i="11"/>
  <c r="O80" i="11"/>
  <c r="O13" i="11"/>
  <c r="O121" i="11"/>
  <c r="E22" i="3"/>
  <c r="T17" i="3"/>
  <c r="N118" i="3"/>
  <c r="N110" i="3"/>
  <c r="N113" i="3"/>
  <c r="N111" i="3"/>
  <c r="N112" i="3"/>
  <c r="N109" i="3"/>
  <c r="N120" i="3"/>
  <c r="N119" i="3"/>
  <c r="N115" i="3"/>
  <c r="N116" i="3"/>
  <c r="L120" i="11"/>
  <c r="L80" i="11"/>
  <c r="L13" i="11"/>
  <c r="L75" i="11" s="1"/>
  <c r="L121" i="11"/>
  <c r="T123" i="11"/>
  <c r="T120" i="11"/>
  <c r="T80" i="11"/>
  <c r="T13" i="11"/>
  <c r="T75" i="11" s="1"/>
  <c r="T121" i="11"/>
  <c r="V83" i="11"/>
  <c r="P17" i="3"/>
  <c r="E120" i="11"/>
  <c r="E80" i="11"/>
  <c r="E13" i="11"/>
  <c r="E121" i="11"/>
  <c r="H117" i="3"/>
  <c r="L17" i="3"/>
  <c r="I122" i="11"/>
  <c r="G122" i="11"/>
  <c r="G120" i="11"/>
  <c r="G80" i="11"/>
  <c r="G13" i="11"/>
  <c r="G121" i="11"/>
  <c r="J122" i="11"/>
  <c r="N123" i="11"/>
  <c r="J111" i="11"/>
  <c r="J110" i="11"/>
  <c r="J90" i="11"/>
  <c r="J112" i="11"/>
  <c r="L122" i="11"/>
  <c r="J123" i="11"/>
  <c r="T122" i="11"/>
  <c r="I114" i="3" l="1"/>
  <c r="T110" i="3"/>
  <c r="T111" i="3"/>
  <c r="T112" i="3"/>
  <c r="R110" i="3"/>
  <c r="R111" i="3"/>
  <c r="R112" i="3"/>
  <c r="V111" i="3"/>
  <c r="V110" i="3"/>
  <c r="V112" i="3"/>
  <c r="R114" i="3"/>
  <c r="R113" i="3"/>
  <c r="T114" i="3"/>
  <c r="T113" i="3"/>
  <c r="V114" i="3"/>
  <c r="V113" i="3"/>
  <c r="V117" i="3"/>
  <c r="L118" i="3"/>
  <c r="L112" i="3"/>
  <c r="L119" i="3"/>
  <c r="L109" i="3"/>
  <c r="L110" i="3"/>
  <c r="L113" i="3"/>
  <c r="L111" i="3"/>
  <c r="L120" i="3"/>
  <c r="L115" i="3"/>
  <c r="L116" i="3"/>
  <c r="L117" i="3"/>
  <c r="P109" i="3"/>
  <c r="P118" i="3"/>
  <c r="P110" i="3"/>
  <c r="P111" i="3"/>
  <c r="P112" i="3"/>
  <c r="P120" i="3"/>
  <c r="P113" i="3"/>
  <c r="P119" i="3"/>
  <c r="P115" i="3"/>
  <c r="P116" i="3"/>
  <c r="P117" i="3"/>
  <c r="T43" i="12"/>
  <c r="T23" i="12"/>
  <c r="T73" i="12" s="1"/>
  <c r="T53" i="3"/>
  <c r="T33" i="12"/>
  <c r="O75" i="11"/>
  <c r="K75" i="11"/>
  <c r="V120" i="11"/>
  <c r="V80" i="11"/>
  <c r="V13" i="11"/>
  <c r="V121" i="11"/>
  <c r="G53" i="3"/>
  <c r="G43" i="12"/>
  <c r="G23" i="12"/>
  <c r="G73" i="12" s="1"/>
  <c r="G33" i="12"/>
  <c r="U53" i="3"/>
  <c r="U23" i="12"/>
  <c r="U73" i="12" s="1"/>
  <c r="U43" i="12"/>
  <c r="U33" i="12"/>
  <c r="B81" i="11"/>
  <c r="V122" i="11"/>
  <c r="K17" i="3"/>
  <c r="R75" i="11"/>
  <c r="N75" i="11"/>
  <c r="Q17" i="3"/>
  <c r="C83" i="11"/>
  <c r="C82" i="11"/>
  <c r="C18" i="11"/>
  <c r="C122" i="11" s="1"/>
  <c r="G75" i="11"/>
  <c r="T118" i="3"/>
  <c r="T120" i="3"/>
  <c r="T119" i="3"/>
  <c r="T109" i="3"/>
  <c r="T115" i="3"/>
  <c r="T116" i="3"/>
  <c r="T117" i="3"/>
  <c r="F17" i="3"/>
  <c r="H75" i="11"/>
  <c r="O17" i="3"/>
  <c r="M53" i="3"/>
  <c r="M43" i="12"/>
  <c r="M23" i="12"/>
  <c r="M73" i="12" s="1"/>
  <c r="M33" i="12"/>
  <c r="V120" i="3"/>
  <c r="V119" i="3"/>
  <c r="V118" i="3"/>
  <c r="V109" i="3"/>
  <c r="V115" i="3"/>
  <c r="V116" i="3"/>
  <c r="J17" i="3"/>
  <c r="E75" i="11"/>
  <c r="N53" i="3"/>
  <c r="N23" i="12"/>
  <c r="N73" i="12" s="1"/>
  <c r="N33" i="12"/>
  <c r="N43" i="12"/>
  <c r="E17" i="3"/>
  <c r="D123" i="11"/>
  <c r="D80" i="11"/>
  <c r="D120" i="11"/>
  <c r="D13" i="11"/>
  <c r="D75" i="11" s="1"/>
  <c r="D121" i="11"/>
  <c r="S75" i="11"/>
  <c r="R120" i="3"/>
  <c r="R119" i="3"/>
  <c r="R118" i="3"/>
  <c r="R109" i="3"/>
  <c r="R115" i="3"/>
  <c r="R116" i="3"/>
  <c r="R117" i="3"/>
  <c r="M17" i="3"/>
  <c r="D113" i="11"/>
  <c r="D110" i="11"/>
  <c r="D90" i="11"/>
  <c r="D111" i="11"/>
  <c r="D112" i="11"/>
  <c r="F75" i="11"/>
  <c r="I118" i="3"/>
  <c r="I112" i="3"/>
  <c r="I113" i="3"/>
  <c r="I111" i="3"/>
  <c r="I110" i="3"/>
  <c r="I120" i="3"/>
  <c r="I119" i="3"/>
  <c r="I109" i="3"/>
  <c r="I115" i="3"/>
  <c r="I116" i="3"/>
  <c r="I117" i="3"/>
  <c r="B24" i="3"/>
  <c r="B92" i="11"/>
  <c r="I75" i="11"/>
  <c r="L23" i="12"/>
  <c r="L73" i="12" s="1"/>
  <c r="L53" i="3"/>
  <c r="L33" i="12"/>
  <c r="L43" i="12"/>
  <c r="L114" i="3"/>
  <c r="P114" i="3"/>
  <c r="D22" i="3"/>
  <c r="C25" i="3"/>
  <c r="C93" i="11"/>
  <c r="C8" i="11"/>
  <c r="C113" i="11" s="1"/>
  <c r="U75" i="11"/>
  <c r="Q75" i="11"/>
  <c r="F53" i="3"/>
  <c r="F43" i="12"/>
  <c r="F23" i="12"/>
  <c r="F73" i="12" s="1"/>
  <c r="F33" i="12"/>
  <c r="B8" i="11"/>
  <c r="M114" i="3" l="1"/>
  <c r="K114" i="3"/>
  <c r="E114" i="3"/>
  <c r="F114" i="3"/>
  <c r="J114" i="3"/>
  <c r="Q114" i="3"/>
  <c r="B112" i="11"/>
  <c r="B90" i="11"/>
  <c r="B110" i="11"/>
  <c r="B111" i="11"/>
  <c r="N33" i="13"/>
  <c r="N43" i="13"/>
  <c r="N74" i="3"/>
  <c r="M25" i="14"/>
  <c r="M19" i="12"/>
  <c r="M69" i="12" s="1"/>
  <c r="M4" i="12"/>
  <c r="M39" i="12"/>
  <c r="M29" i="12"/>
  <c r="M44" i="3"/>
  <c r="L19" i="12"/>
  <c r="L69" i="12" s="1"/>
  <c r="L29" i="12"/>
  <c r="L4" i="12"/>
  <c r="L39" i="12"/>
  <c r="L44" i="3"/>
  <c r="L25" i="14"/>
  <c r="O111" i="3"/>
  <c r="O119" i="3"/>
  <c r="O112" i="3"/>
  <c r="O109" i="3"/>
  <c r="O113" i="3"/>
  <c r="O118" i="3"/>
  <c r="O110" i="3"/>
  <c r="O120" i="3"/>
  <c r="O115" i="3"/>
  <c r="O116" i="3"/>
  <c r="O117" i="3"/>
  <c r="B101" i="11"/>
  <c r="M4" i="13"/>
  <c r="M33" i="13"/>
  <c r="M43" i="13"/>
  <c r="M74" i="3"/>
  <c r="F205" i="3"/>
  <c r="C120" i="11"/>
  <c r="C80" i="11"/>
  <c r="C13" i="11"/>
  <c r="C75" i="11" s="1"/>
  <c r="C121" i="11"/>
  <c r="N25" i="14"/>
  <c r="N19" i="12"/>
  <c r="N69" i="12" s="1"/>
  <c r="N29" i="12"/>
  <c r="N39" i="12"/>
  <c r="N44" i="3"/>
  <c r="G205" i="3"/>
  <c r="U4" i="13"/>
  <c r="U33" i="13"/>
  <c r="U43" i="13"/>
  <c r="U74" i="3"/>
  <c r="C22" i="3"/>
  <c r="E53" i="3"/>
  <c r="E33" i="12"/>
  <c r="E23" i="12"/>
  <c r="E73" i="12" s="1"/>
  <c r="E43" i="12"/>
  <c r="J113" i="3"/>
  <c r="J120" i="3"/>
  <c r="J110" i="3"/>
  <c r="J119" i="3"/>
  <c r="J112" i="3"/>
  <c r="J111" i="3"/>
  <c r="J118" i="3"/>
  <c r="J109" i="3"/>
  <c r="J115" i="3"/>
  <c r="J116" i="3"/>
  <c r="J117" i="3"/>
  <c r="K120" i="3"/>
  <c r="K119" i="3"/>
  <c r="K113" i="3"/>
  <c r="K110" i="3"/>
  <c r="K109" i="3"/>
  <c r="K112" i="3"/>
  <c r="K118" i="3"/>
  <c r="K111" i="3"/>
  <c r="K115" i="3"/>
  <c r="K116" i="3"/>
  <c r="K117" i="3"/>
  <c r="G83" i="3"/>
  <c r="G37" i="13"/>
  <c r="G47" i="13"/>
  <c r="L83" i="3"/>
  <c r="L47" i="13"/>
  <c r="L37" i="13"/>
  <c r="O53" i="3"/>
  <c r="O23" i="12"/>
  <c r="O73" i="12" s="1"/>
  <c r="O43" i="12"/>
  <c r="O33" i="12"/>
  <c r="L205" i="3"/>
  <c r="M111" i="3"/>
  <c r="M113" i="3"/>
  <c r="M120" i="3"/>
  <c r="M119" i="3"/>
  <c r="M109" i="3"/>
  <c r="M110" i="3"/>
  <c r="M112" i="3"/>
  <c r="M118" i="3"/>
  <c r="M115" i="3"/>
  <c r="M116" i="3"/>
  <c r="M117" i="3"/>
  <c r="N205" i="3"/>
  <c r="Q113" i="3"/>
  <c r="Q110" i="3"/>
  <c r="Q111" i="3"/>
  <c r="Q118" i="3"/>
  <c r="Q120" i="3"/>
  <c r="Q109" i="3"/>
  <c r="Q119" i="3"/>
  <c r="Q112" i="3"/>
  <c r="Q115" i="3"/>
  <c r="Q116" i="3"/>
  <c r="Q117" i="3"/>
  <c r="V53" i="3"/>
  <c r="V43" i="12"/>
  <c r="V23" i="12"/>
  <c r="V73" i="12" s="1"/>
  <c r="V33" i="12"/>
  <c r="U205" i="3"/>
  <c r="V75" i="11"/>
  <c r="F83" i="3"/>
  <c r="F37" i="13"/>
  <c r="F47" i="13"/>
  <c r="E110" i="3"/>
  <c r="E112" i="3"/>
  <c r="E118" i="3"/>
  <c r="E111" i="3"/>
  <c r="E109" i="3"/>
  <c r="E113" i="3"/>
  <c r="E120" i="3"/>
  <c r="E119" i="3"/>
  <c r="E115" i="3"/>
  <c r="E116" i="3"/>
  <c r="E117" i="3"/>
  <c r="N4" i="12"/>
  <c r="C123" i="11"/>
  <c r="T205" i="3"/>
  <c r="U29" i="12"/>
  <c r="U25" i="14"/>
  <c r="U4" i="12"/>
  <c r="U19" i="12"/>
  <c r="U69" i="12" s="1"/>
  <c r="U39" i="12"/>
  <c r="U44" i="3"/>
  <c r="M83" i="3"/>
  <c r="M37" i="13"/>
  <c r="M47" i="13"/>
  <c r="N4" i="13"/>
  <c r="N37" i="13"/>
  <c r="N47" i="13"/>
  <c r="N83" i="3"/>
  <c r="D17" i="3"/>
  <c r="H53" i="3"/>
  <c r="H33" i="12"/>
  <c r="H43" i="12"/>
  <c r="H23" i="12"/>
  <c r="H73" i="12" s="1"/>
  <c r="F110" i="3"/>
  <c r="F118" i="3"/>
  <c r="F112" i="3"/>
  <c r="F109" i="3"/>
  <c r="F113" i="3"/>
  <c r="F120" i="3"/>
  <c r="F111" i="3"/>
  <c r="F119" i="3"/>
  <c r="F115" i="3"/>
  <c r="F116" i="3"/>
  <c r="F117" i="3"/>
  <c r="U83" i="3"/>
  <c r="U47" i="13"/>
  <c r="U37" i="13"/>
  <c r="L4" i="13"/>
  <c r="L43" i="13"/>
  <c r="L33" i="13"/>
  <c r="L74" i="3"/>
  <c r="T43" i="13"/>
  <c r="T33" i="13"/>
  <c r="T4" i="13"/>
  <c r="T74" i="3"/>
  <c r="B25" i="3"/>
  <c r="B22" i="3" s="1"/>
  <c r="B93" i="11"/>
  <c r="B113" i="11"/>
  <c r="T83" i="3"/>
  <c r="T47" i="13"/>
  <c r="T37" i="13"/>
  <c r="M205" i="3"/>
  <c r="C112" i="11"/>
  <c r="C110" i="11"/>
  <c r="C90" i="11"/>
  <c r="C111" i="11"/>
  <c r="O114" i="3"/>
  <c r="D114" i="3" l="1"/>
  <c r="U235" i="3"/>
  <c r="M235" i="3"/>
  <c r="T25" i="14"/>
  <c r="T29" i="12"/>
  <c r="T4" i="12"/>
  <c r="T18" i="13" s="1"/>
  <c r="T39" i="12"/>
  <c r="T44" i="3"/>
  <c r="T19" i="12"/>
  <c r="T69" i="12" s="1"/>
  <c r="D33" i="12"/>
  <c r="D23" i="12"/>
  <c r="D73" i="12" s="1"/>
  <c r="D53" i="3"/>
  <c r="D43" i="12"/>
  <c r="M18" i="13"/>
  <c r="O4" i="13"/>
  <c r="O33" i="13"/>
  <c r="O43" i="13"/>
  <c r="O74" i="3"/>
  <c r="B17" i="3"/>
  <c r="U196" i="3"/>
  <c r="F235" i="3"/>
  <c r="L235" i="3"/>
  <c r="H37" i="13"/>
  <c r="H47" i="13"/>
  <c r="H83" i="3"/>
  <c r="V37" i="13"/>
  <c r="V83" i="3"/>
  <c r="V47" i="13"/>
  <c r="E83" i="3"/>
  <c r="E47" i="13"/>
  <c r="E37" i="13"/>
  <c r="E25" i="14"/>
  <c r="E4" i="12"/>
  <c r="E19" i="12"/>
  <c r="E69" i="12" s="1"/>
  <c r="E29" i="12"/>
  <c r="E39" i="12"/>
  <c r="E44" i="3"/>
  <c r="T235" i="3"/>
  <c r="G25" i="14"/>
  <c r="G29" i="12"/>
  <c r="G4" i="12"/>
  <c r="G19" i="12"/>
  <c r="G69" i="12" s="1"/>
  <c r="G39" i="12"/>
  <c r="G44" i="3"/>
  <c r="F33" i="13"/>
  <c r="F4" i="13"/>
  <c r="F43" i="13"/>
  <c r="F74" i="3"/>
  <c r="O83" i="3"/>
  <c r="O47" i="13"/>
  <c r="O37" i="13"/>
  <c r="G4" i="13"/>
  <c r="G43" i="13"/>
  <c r="G33" i="13"/>
  <c r="G74" i="3"/>
  <c r="B83" i="11"/>
  <c r="L18" i="13"/>
  <c r="I23" i="12"/>
  <c r="I73" i="12" s="1"/>
  <c r="I53" i="3"/>
  <c r="I33" i="12"/>
  <c r="I43" i="12"/>
  <c r="V4" i="12"/>
  <c r="V19" i="12"/>
  <c r="V69" i="12" s="1"/>
  <c r="V29" i="12"/>
  <c r="V39" i="12"/>
  <c r="V44" i="3"/>
  <c r="V25" i="14"/>
  <c r="E205" i="3"/>
  <c r="F44" i="12"/>
  <c r="F54" i="3"/>
  <c r="F24" i="12"/>
  <c r="F74" i="12" s="1"/>
  <c r="F34" i="12"/>
  <c r="U18" i="13"/>
  <c r="M196" i="3"/>
  <c r="N18" i="13"/>
  <c r="O205" i="3"/>
  <c r="H4" i="12"/>
  <c r="H25" i="14"/>
  <c r="H39" i="12"/>
  <c r="H19" i="12"/>
  <c r="H69" i="12" s="1"/>
  <c r="H29" i="12"/>
  <c r="H44" i="3"/>
  <c r="L196" i="3"/>
  <c r="N226" i="3"/>
  <c r="E4" i="13"/>
  <c r="E43" i="13"/>
  <c r="E33" i="13"/>
  <c r="E74" i="3"/>
  <c r="B82" i="11"/>
  <c r="B18" i="11"/>
  <c r="L226" i="3"/>
  <c r="H205" i="3"/>
  <c r="O25" i="14"/>
  <c r="O4" i="12"/>
  <c r="O19" i="12"/>
  <c r="O69" i="12" s="1"/>
  <c r="O39" i="12"/>
  <c r="O29" i="12"/>
  <c r="O44" i="3"/>
  <c r="F25" i="14"/>
  <c r="F19" i="12"/>
  <c r="F69" i="12" s="1"/>
  <c r="F39" i="12"/>
  <c r="F29" i="12"/>
  <c r="F44" i="3"/>
  <c r="F4" i="12"/>
  <c r="C17" i="3"/>
  <c r="U226" i="3"/>
  <c r="N196" i="3"/>
  <c r="H43" i="13"/>
  <c r="H33" i="13"/>
  <c r="H4" i="13"/>
  <c r="H74" i="3"/>
  <c r="T226" i="3"/>
  <c r="V205" i="3"/>
  <c r="G235" i="3"/>
  <c r="M226" i="3"/>
  <c r="C101" i="11"/>
  <c r="V4" i="13"/>
  <c r="V43" i="13"/>
  <c r="V33" i="13"/>
  <c r="V74" i="3"/>
  <c r="D112" i="3"/>
  <c r="D120" i="3"/>
  <c r="D119" i="3"/>
  <c r="D111" i="3"/>
  <c r="D109" i="3"/>
  <c r="D113" i="3"/>
  <c r="D118" i="3"/>
  <c r="D110" i="3"/>
  <c r="D115" i="3"/>
  <c r="D116" i="3"/>
  <c r="D117" i="3"/>
  <c r="N235" i="3"/>
  <c r="P53" i="3"/>
  <c r="P23" i="12"/>
  <c r="P73" i="12" s="1"/>
  <c r="P43" i="12"/>
  <c r="P33" i="12"/>
  <c r="B117" i="3" l="1"/>
  <c r="C114" i="3"/>
  <c r="I37" i="13"/>
  <c r="I83" i="3"/>
  <c r="I47" i="13"/>
  <c r="N84" i="3"/>
  <c r="N38" i="13"/>
  <c r="N48" i="13"/>
  <c r="N10" i="13"/>
  <c r="N26" i="13" s="1"/>
  <c r="T85" i="3"/>
  <c r="T49" i="13"/>
  <c r="T39" i="13"/>
  <c r="G196" i="3"/>
  <c r="V235" i="3"/>
  <c r="B113" i="3"/>
  <c r="B120" i="3"/>
  <c r="B110" i="3"/>
  <c r="B119" i="3"/>
  <c r="B109" i="3"/>
  <c r="B111" i="3"/>
  <c r="B118" i="3"/>
  <c r="B112" i="3"/>
  <c r="B115" i="3"/>
  <c r="B116" i="3"/>
  <c r="L44" i="13"/>
  <c r="L34" i="13"/>
  <c r="L75" i="3"/>
  <c r="L6" i="13"/>
  <c r="L22" i="13" s="1"/>
  <c r="G85" i="3"/>
  <c r="G39" i="13"/>
  <c r="G49" i="13"/>
  <c r="N34" i="13"/>
  <c r="N44" i="13"/>
  <c r="N75" i="3"/>
  <c r="F27" i="14"/>
  <c r="F21" i="12"/>
  <c r="F71" i="12" s="1"/>
  <c r="F31" i="12"/>
  <c r="F41" i="12"/>
  <c r="F46" i="3"/>
  <c r="K43" i="12"/>
  <c r="K33" i="12"/>
  <c r="K53" i="3"/>
  <c r="K23" i="12"/>
  <c r="K73" i="12" s="1"/>
  <c r="J53" i="3"/>
  <c r="J23" i="12"/>
  <c r="J73" i="12" s="1"/>
  <c r="J43" i="12"/>
  <c r="J33" i="12"/>
  <c r="H44" i="12"/>
  <c r="H34" i="12"/>
  <c r="H54" i="3"/>
  <c r="H24" i="12"/>
  <c r="H74" i="12" s="1"/>
  <c r="L35" i="13"/>
  <c r="L45" i="13"/>
  <c r="L76" i="3"/>
  <c r="U44" i="13"/>
  <c r="U34" i="13"/>
  <c r="U75" i="3"/>
  <c r="B103" i="11"/>
  <c r="V226" i="3"/>
  <c r="G5" i="12"/>
  <c r="G20" i="12"/>
  <c r="G70" i="12" s="1"/>
  <c r="G30" i="12"/>
  <c r="G40" i="12"/>
  <c r="G26" i="14"/>
  <c r="G45" i="3"/>
  <c r="N21" i="12"/>
  <c r="N71" i="12" s="1"/>
  <c r="N31" i="12"/>
  <c r="N41" i="12"/>
  <c r="N46" i="3"/>
  <c r="N27" i="14"/>
  <c r="P83" i="3"/>
  <c r="P37" i="13"/>
  <c r="P47" i="13"/>
  <c r="M54" i="3"/>
  <c r="M24" i="12"/>
  <c r="M74" i="12" s="1"/>
  <c r="M34" i="12"/>
  <c r="M44" i="12"/>
  <c r="M10" i="12"/>
  <c r="C111" i="3"/>
  <c r="C118" i="3"/>
  <c r="C113" i="3"/>
  <c r="C110" i="3"/>
  <c r="C112" i="3"/>
  <c r="C109" i="3"/>
  <c r="C120" i="3"/>
  <c r="C119" i="3"/>
  <c r="C115" i="3"/>
  <c r="C116" i="3"/>
  <c r="C117" i="3"/>
  <c r="U20" i="12"/>
  <c r="U70" i="12" s="1"/>
  <c r="U26" i="14"/>
  <c r="U40" i="12"/>
  <c r="U30" i="12"/>
  <c r="U45" i="3"/>
  <c r="U6" i="12"/>
  <c r="E18" i="13"/>
  <c r="L54" i="3"/>
  <c r="L24" i="12"/>
  <c r="L74" i="12" s="1"/>
  <c r="L44" i="12"/>
  <c r="L34" i="12"/>
  <c r="L10" i="12"/>
  <c r="T26" i="14"/>
  <c r="T20" i="12"/>
  <c r="T70" i="12" s="1"/>
  <c r="T40" i="12"/>
  <c r="T30" i="12"/>
  <c r="T45" i="3"/>
  <c r="F18" i="13"/>
  <c r="E235" i="3"/>
  <c r="L21" i="12"/>
  <c r="L71" i="12" s="1"/>
  <c r="L27" i="14"/>
  <c r="L41" i="12"/>
  <c r="L31" i="12"/>
  <c r="L46" i="3"/>
  <c r="O226" i="3"/>
  <c r="D83" i="3"/>
  <c r="D47" i="13"/>
  <c r="D37" i="13"/>
  <c r="P43" i="13"/>
  <c r="P33" i="13"/>
  <c r="P4" i="13"/>
  <c r="P74" i="3"/>
  <c r="T84" i="3"/>
  <c r="T48" i="13"/>
  <c r="T38" i="13"/>
  <c r="T10" i="13"/>
  <c r="T26" i="13" s="1"/>
  <c r="L84" i="3"/>
  <c r="L48" i="13"/>
  <c r="L38" i="13"/>
  <c r="U48" i="13"/>
  <c r="U38" i="13"/>
  <c r="U84" i="3"/>
  <c r="G34" i="13"/>
  <c r="G44" i="13"/>
  <c r="G75" i="3"/>
  <c r="L55" i="3"/>
  <c r="L25" i="12"/>
  <c r="L75" i="12" s="1"/>
  <c r="L35" i="12"/>
  <c r="L45" i="12"/>
  <c r="T55" i="3"/>
  <c r="T35" i="12"/>
  <c r="T45" i="12"/>
  <c r="T25" i="12"/>
  <c r="T75" i="12" s="1"/>
  <c r="B122" i="11"/>
  <c r="B120" i="11"/>
  <c r="B80" i="11"/>
  <c r="B13" i="11"/>
  <c r="B75" i="11" s="1"/>
  <c r="B121" i="11"/>
  <c r="N54" i="3"/>
  <c r="N24" i="12"/>
  <c r="N74" i="12" s="1"/>
  <c r="N44" i="12"/>
  <c r="N34" i="12"/>
  <c r="N10" i="12"/>
  <c r="V196" i="3"/>
  <c r="B123" i="11"/>
  <c r="O235" i="3"/>
  <c r="G6" i="12"/>
  <c r="E196" i="3"/>
  <c r="D33" i="13"/>
  <c r="D4" i="13"/>
  <c r="D43" i="13"/>
  <c r="D74" i="3"/>
  <c r="T44" i="13"/>
  <c r="T34" i="13"/>
  <c r="T75" i="3"/>
  <c r="T5" i="12"/>
  <c r="F84" i="3"/>
  <c r="F48" i="13"/>
  <c r="F38" i="13"/>
  <c r="L26" i="14"/>
  <c r="L40" i="12"/>
  <c r="L30" i="12"/>
  <c r="L5" i="12"/>
  <c r="L20" i="12"/>
  <c r="L70" i="12" s="1"/>
  <c r="L45" i="3"/>
  <c r="L6" i="12"/>
  <c r="H226" i="3"/>
  <c r="U27" i="14"/>
  <c r="U21" i="12"/>
  <c r="U71" i="12" s="1"/>
  <c r="U41" i="12"/>
  <c r="U31" i="12"/>
  <c r="U46" i="3"/>
  <c r="G18" i="13"/>
  <c r="G3" i="12"/>
  <c r="H235" i="3"/>
  <c r="D205" i="3"/>
  <c r="T196" i="3"/>
  <c r="E54" i="3"/>
  <c r="E24" i="12"/>
  <c r="E74" i="12" s="1"/>
  <c r="E44" i="12"/>
  <c r="E34" i="12"/>
  <c r="N85" i="3"/>
  <c r="N49" i="13"/>
  <c r="N39" i="13"/>
  <c r="G84" i="3"/>
  <c r="G38" i="13"/>
  <c r="G48" i="13"/>
  <c r="G10" i="13"/>
  <c r="G26" i="13" s="1"/>
  <c r="C53" i="3"/>
  <c r="C43" i="12"/>
  <c r="C23" i="12"/>
  <c r="C73" i="12" s="1"/>
  <c r="C33" i="12"/>
  <c r="F196" i="3"/>
  <c r="O18" i="13"/>
  <c r="E226" i="3"/>
  <c r="F206" i="3"/>
  <c r="G226" i="3"/>
  <c r="F226" i="3"/>
  <c r="D101" i="11"/>
  <c r="B102" i="11"/>
  <c r="B48" i="11"/>
  <c r="P205" i="3"/>
  <c r="V18" i="13"/>
  <c r="T54" i="3"/>
  <c r="T24" i="12"/>
  <c r="T74" i="12" s="1"/>
  <c r="T44" i="12"/>
  <c r="T34" i="12"/>
  <c r="T10" i="12"/>
  <c r="H18" i="13"/>
  <c r="O196" i="3"/>
  <c r="Q43" i="12"/>
  <c r="Q33" i="12"/>
  <c r="Q53" i="3"/>
  <c r="Q23" i="12"/>
  <c r="Q73" i="12" s="1"/>
  <c r="G41" i="12"/>
  <c r="G21" i="12"/>
  <c r="G71" i="12" s="1"/>
  <c r="G31" i="12"/>
  <c r="G27" i="14"/>
  <c r="G46" i="3"/>
  <c r="H196" i="3"/>
  <c r="G54" i="3"/>
  <c r="G24" i="12"/>
  <c r="G74" i="12" s="1"/>
  <c r="G34" i="12"/>
  <c r="G44" i="12"/>
  <c r="G10" i="12"/>
  <c r="I205" i="3"/>
  <c r="G55" i="3"/>
  <c r="G45" i="12"/>
  <c r="G35" i="12"/>
  <c r="G25" i="12"/>
  <c r="G75" i="12" s="1"/>
  <c r="B114" i="3"/>
  <c r="D19" i="12"/>
  <c r="D69" i="12" s="1"/>
  <c r="D25" i="14"/>
  <c r="D29" i="12"/>
  <c r="D39" i="12"/>
  <c r="D4" i="12"/>
  <c r="D44" i="3"/>
  <c r="N5" i="12"/>
  <c r="N26" i="14"/>
  <c r="N30" i="12"/>
  <c r="N20" i="12"/>
  <c r="N70" i="12" s="1"/>
  <c r="N40" i="12"/>
  <c r="N45" i="3"/>
  <c r="N6" i="12"/>
  <c r="U10" i="13"/>
  <c r="U26" i="13" s="1"/>
  <c r="L10" i="13"/>
  <c r="L26" i="13" s="1"/>
  <c r="N5" i="13"/>
  <c r="G50" i="12" l="1"/>
  <c r="G55" i="12"/>
  <c r="G54" i="12"/>
  <c r="U5" i="13"/>
  <c r="L36" i="13"/>
  <c r="L46" i="13"/>
  <c r="T3" i="12"/>
  <c r="N19" i="13"/>
  <c r="N3" i="13"/>
  <c r="N21" i="13" s="1"/>
  <c r="U36" i="13"/>
  <c r="U46" i="13"/>
  <c r="U3" i="13"/>
  <c r="U21" i="13" s="1"/>
  <c r="C102" i="11"/>
  <c r="U198" i="3"/>
  <c r="D18" i="13"/>
  <c r="N206" i="3"/>
  <c r="T236" i="3"/>
  <c r="T82" i="3"/>
  <c r="M42" i="12"/>
  <c r="M32" i="12"/>
  <c r="M22" i="12"/>
  <c r="M72" i="12" s="1"/>
  <c r="H206" i="3"/>
  <c r="K205" i="3"/>
  <c r="O55" i="3"/>
  <c r="O25" i="12"/>
  <c r="O75" i="12" s="1"/>
  <c r="O45" i="12"/>
  <c r="O35" i="12"/>
  <c r="L227" i="3"/>
  <c r="L73" i="3"/>
  <c r="C83" i="3"/>
  <c r="C47" i="13"/>
  <c r="C37" i="13"/>
  <c r="L85" i="3"/>
  <c r="L39" i="13"/>
  <c r="L49" i="13"/>
  <c r="F45" i="13"/>
  <c r="F35" i="13"/>
  <c r="F76" i="3"/>
  <c r="F85" i="3"/>
  <c r="F39" i="13"/>
  <c r="F49" i="13"/>
  <c r="I4" i="13"/>
  <c r="I43" i="13"/>
  <c r="I33" i="13"/>
  <c r="I74" i="3"/>
  <c r="C33" i="13"/>
  <c r="C4" i="13"/>
  <c r="C43" i="13"/>
  <c r="C74" i="3"/>
  <c r="N3" i="12"/>
  <c r="G236" i="3"/>
  <c r="G82" i="3"/>
  <c r="L38" i="12"/>
  <c r="L28" i="12"/>
  <c r="L18" i="12"/>
  <c r="L68" i="12" s="1"/>
  <c r="L24" i="14"/>
  <c r="F10" i="13"/>
  <c r="F26" i="13" s="1"/>
  <c r="L207" i="3"/>
  <c r="U28" i="12"/>
  <c r="U18" i="12"/>
  <c r="U68" i="12" s="1"/>
  <c r="U38" i="12"/>
  <c r="U24" i="14"/>
  <c r="S53" i="3"/>
  <c r="S23" i="12"/>
  <c r="S73" i="12" s="1"/>
  <c r="S43" i="12"/>
  <c r="S33" i="12"/>
  <c r="V40" i="12"/>
  <c r="V30" i="12"/>
  <c r="V20" i="12"/>
  <c r="V70" i="12" s="1"/>
  <c r="V45" i="3"/>
  <c r="V26" i="14"/>
  <c r="G197" i="3"/>
  <c r="F5" i="12"/>
  <c r="F40" i="12"/>
  <c r="F30" i="12"/>
  <c r="F20" i="12"/>
  <c r="F70" i="12" s="1"/>
  <c r="F45" i="3"/>
  <c r="F26" i="14"/>
  <c r="F6" i="12"/>
  <c r="U55" i="3"/>
  <c r="U35" i="12"/>
  <c r="U25" i="12"/>
  <c r="U75" i="12" s="1"/>
  <c r="U45" i="12"/>
  <c r="R53" i="3"/>
  <c r="R23" i="12"/>
  <c r="R73" i="12" s="1"/>
  <c r="R33" i="12"/>
  <c r="R43" i="12"/>
  <c r="N28" i="12"/>
  <c r="N18" i="12"/>
  <c r="N68" i="12" s="1"/>
  <c r="N38" i="12"/>
  <c r="N24" i="14"/>
  <c r="G32" i="12"/>
  <c r="G42" i="12"/>
  <c r="G22" i="12"/>
  <c r="G72" i="12" s="1"/>
  <c r="G52" i="12"/>
  <c r="L197" i="3"/>
  <c r="L43" i="3"/>
  <c r="U54" i="3"/>
  <c r="U24" i="12"/>
  <c r="U74" i="12" s="1"/>
  <c r="U34" i="12"/>
  <c r="U44" i="12"/>
  <c r="U10" i="12"/>
  <c r="G28" i="12"/>
  <c r="G48" i="12"/>
  <c r="G38" i="12"/>
  <c r="G18" i="12"/>
  <c r="G68" i="12" s="1"/>
  <c r="G24" i="14"/>
  <c r="B43" i="12"/>
  <c r="B23" i="12"/>
  <c r="B73" i="12" s="1"/>
  <c r="B33" i="12"/>
  <c r="B53" i="3"/>
  <c r="D235" i="3"/>
  <c r="U197" i="3"/>
  <c r="U43" i="3"/>
  <c r="M55" i="3"/>
  <c r="M52" i="3" s="1"/>
  <c r="M45" i="12"/>
  <c r="M35" i="12"/>
  <c r="M25" i="12"/>
  <c r="M75" i="12" s="1"/>
  <c r="G43" i="3"/>
  <c r="I235" i="3"/>
  <c r="N45" i="13"/>
  <c r="N35" i="13"/>
  <c r="N55" i="13"/>
  <c r="N76" i="3"/>
  <c r="V84" i="3"/>
  <c r="V48" i="13"/>
  <c r="V38" i="13"/>
  <c r="J83" i="3"/>
  <c r="J47" i="13"/>
  <c r="J37" i="13"/>
  <c r="Q43" i="13"/>
  <c r="Q4" i="13"/>
  <c r="Q33" i="13"/>
  <c r="Q74" i="3"/>
  <c r="N197" i="3"/>
  <c r="N43" i="3"/>
  <c r="D196" i="3"/>
  <c r="G37" i="12"/>
  <c r="G17" i="12"/>
  <c r="G67" i="12" s="1"/>
  <c r="G47" i="12"/>
  <c r="G53" i="12"/>
  <c r="G49" i="12"/>
  <c r="N42" i="12"/>
  <c r="N22" i="12"/>
  <c r="N72" i="12" s="1"/>
  <c r="N32" i="12"/>
  <c r="T207" i="3"/>
  <c r="T36" i="13"/>
  <c r="T46" i="13"/>
  <c r="L198" i="3"/>
  <c r="L206" i="3"/>
  <c r="L52" i="3"/>
  <c r="N198" i="3"/>
  <c r="N6" i="13"/>
  <c r="N22" i="13" s="1"/>
  <c r="F5" i="13"/>
  <c r="F34" i="13"/>
  <c r="F44" i="13"/>
  <c r="F75" i="3"/>
  <c r="F6" i="13"/>
  <c r="F22" i="13" s="1"/>
  <c r="V45" i="13"/>
  <c r="V35" i="13"/>
  <c r="V76" i="3"/>
  <c r="O85" i="3"/>
  <c r="O39" i="13"/>
  <c r="O49" i="13"/>
  <c r="H45" i="13"/>
  <c r="H35" i="13"/>
  <c r="H76" i="3"/>
  <c r="Q83" i="3"/>
  <c r="Q47" i="13"/>
  <c r="Q37" i="13"/>
  <c r="M45" i="13"/>
  <c r="M35" i="13"/>
  <c r="M76" i="3"/>
  <c r="O84" i="3"/>
  <c r="O38" i="13"/>
  <c r="O48" i="13"/>
  <c r="O10" i="13"/>
  <c r="O26" i="13" s="1"/>
  <c r="G198" i="3"/>
  <c r="Q205" i="3"/>
  <c r="T206" i="3"/>
  <c r="T52" i="3"/>
  <c r="P4" i="12"/>
  <c r="P29" i="12"/>
  <c r="P19" i="12"/>
  <c r="P69" i="12" s="1"/>
  <c r="P25" i="14"/>
  <c r="P39" i="12"/>
  <c r="P44" i="3"/>
  <c r="G36" i="13"/>
  <c r="G46" i="13"/>
  <c r="T41" i="12"/>
  <c r="T27" i="14"/>
  <c r="T21" i="12"/>
  <c r="T71" i="12" s="1"/>
  <c r="T31" i="12"/>
  <c r="T46" i="3"/>
  <c r="G227" i="3"/>
  <c r="U236" i="3"/>
  <c r="V54" i="3"/>
  <c r="V34" i="12"/>
  <c r="V24" i="12"/>
  <c r="V74" i="12" s="1"/>
  <c r="V44" i="12"/>
  <c r="P235" i="3"/>
  <c r="N55" i="3"/>
  <c r="N45" i="12"/>
  <c r="N35" i="12"/>
  <c r="N25" i="12"/>
  <c r="N75" i="12" s="1"/>
  <c r="M26" i="14"/>
  <c r="M20" i="12"/>
  <c r="M70" i="12" s="1"/>
  <c r="M40" i="12"/>
  <c r="M30" i="12"/>
  <c r="M45" i="3"/>
  <c r="M6" i="12"/>
  <c r="J205" i="3"/>
  <c r="F198" i="3"/>
  <c r="N227" i="3"/>
  <c r="O20" i="12"/>
  <c r="O70" i="12" s="1"/>
  <c r="O40" i="12"/>
  <c r="O5" i="12"/>
  <c r="O30" i="12"/>
  <c r="O45" i="3"/>
  <c r="O26" i="14"/>
  <c r="O6" i="12"/>
  <c r="N236" i="3"/>
  <c r="N82" i="3"/>
  <c r="E44" i="13"/>
  <c r="E34" i="13"/>
  <c r="E75" i="3"/>
  <c r="M85" i="3"/>
  <c r="M49" i="13"/>
  <c r="M39" i="13"/>
  <c r="E101" i="11"/>
  <c r="G51" i="12"/>
  <c r="E30" i="12"/>
  <c r="E40" i="12"/>
  <c r="E20" i="12"/>
  <c r="E70" i="12" s="1"/>
  <c r="E26" i="14"/>
  <c r="E45" i="3"/>
  <c r="I4" i="12"/>
  <c r="I39" i="12"/>
  <c r="I29" i="12"/>
  <c r="I19" i="12"/>
  <c r="I69" i="12" s="1"/>
  <c r="I25" i="14"/>
  <c r="I44" i="3"/>
  <c r="E206" i="3"/>
  <c r="L3" i="12"/>
  <c r="D226" i="3"/>
  <c r="L236" i="3"/>
  <c r="L82" i="3"/>
  <c r="M206" i="3"/>
  <c r="F55" i="3"/>
  <c r="F35" i="12"/>
  <c r="F45" i="12"/>
  <c r="F25" i="12"/>
  <c r="F75" i="12" s="1"/>
  <c r="F10" i="12"/>
  <c r="O54" i="3"/>
  <c r="O34" i="12"/>
  <c r="O24" i="12"/>
  <c r="O74" i="12" s="1"/>
  <c r="O44" i="12"/>
  <c r="O10" i="12"/>
  <c r="L5" i="13"/>
  <c r="O21" i="12"/>
  <c r="O71" i="12" s="1"/>
  <c r="O31" i="12"/>
  <c r="O27" i="14"/>
  <c r="O41" i="12"/>
  <c r="O46" i="3"/>
  <c r="U35" i="13"/>
  <c r="U45" i="13"/>
  <c r="U76" i="3"/>
  <c r="U73" i="3" s="1"/>
  <c r="O35" i="13"/>
  <c r="O45" i="13"/>
  <c r="O76" i="3"/>
  <c r="C103" i="11"/>
  <c r="V44" i="13"/>
  <c r="V34" i="13"/>
  <c r="V75" i="3"/>
  <c r="V6" i="13"/>
  <c r="V22" i="13" s="1"/>
  <c r="U85" i="3"/>
  <c r="U49" i="13"/>
  <c r="U39" i="13"/>
  <c r="G207" i="3"/>
  <c r="B43" i="11"/>
  <c r="B95" i="11" s="1"/>
  <c r="B100" i="11"/>
  <c r="C205" i="3"/>
  <c r="F236" i="3"/>
  <c r="M5" i="12"/>
  <c r="M21" i="12"/>
  <c r="M71" i="12" s="1"/>
  <c r="M41" i="12"/>
  <c r="M31" i="12"/>
  <c r="M46" i="3"/>
  <c r="M27" i="14"/>
  <c r="P226" i="3"/>
  <c r="L32" i="12"/>
  <c r="L22" i="12"/>
  <c r="L72" i="12" s="1"/>
  <c r="L42" i="12"/>
  <c r="U6" i="13"/>
  <c r="U22" i="13" s="1"/>
  <c r="M84" i="3"/>
  <c r="M48" i="13"/>
  <c r="M38" i="13"/>
  <c r="M10" i="13"/>
  <c r="M26" i="13" s="1"/>
  <c r="G237" i="3"/>
  <c r="T237" i="3"/>
  <c r="T6" i="12"/>
  <c r="K83" i="3"/>
  <c r="K47" i="13"/>
  <c r="K37" i="13"/>
  <c r="H44" i="13"/>
  <c r="H34" i="13"/>
  <c r="H75" i="3"/>
  <c r="H6" i="13"/>
  <c r="H22" i="13" s="1"/>
  <c r="G206" i="3"/>
  <c r="G52" i="3"/>
  <c r="T42" i="12"/>
  <c r="T32" i="12"/>
  <c r="T22" i="12"/>
  <c r="T72" i="12" s="1"/>
  <c r="N237" i="3"/>
  <c r="T227" i="3"/>
  <c r="T197" i="3"/>
  <c r="U5" i="12"/>
  <c r="U19" i="13" s="1"/>
  <c r="U227" i="3"/>
  <c r="L228" i="3"/>
  <c r="L32" i="13"/>
  <c r="L42" i="13"/>
  <c r="N36" i="13"/>
  <c r="N46" i="13"/>
  <c r="N56" i="13"/>
  <c r="H5" i="13"/>
  <c r="L52" i="12" l="1"/>
  <c r="N55" i="12"/>
  <c r="T51" i="12"/>
  <c r="N73" i="3"/>
  <c r="F82" i="3"/>
  <c r="F77" i="3" s="1"/>
  <c r="F177" i="3" s="1"/>
  <c r="N52" i="3"/>
  <c r="N48" i="12"/>
  <c r="N52" i="12"/>
  <c r="H3" i="13"/>
  <c r="H21" i="13" s="1"/>
  <c r="S83" i="3"/>
  <c r="S37" i="13"/>
  <c r="S47" i="13"/>
  <c r="I34" i="13"/>
  <c r="I44" i="13"/>
  <c r="I75" i="3"/>
  <c r="K4" i="13"/>
  <c r="K43" i="13"/>
  <c r="K33" i="13"/>
  <c r="K74" i="3"/>
  <c r="I84" i="3"/>
  <c r="I48" i="13"/>
  <c r="I38" i="13"/>
  <c r="T28" i="12"/>
  <c r="T18" i="12"/>
  <c r="T68" i="12" s="1"/>
  <c r="T24" i="14"/>
  <c r="T38" i="12"/>
  <c r="T48" i="12"/>
  <c r="M236" i="3"/>
  <c r="M82" i="3"/>
  <c r="M198" i="3"/>
  <c r="O237" i="3"/>
  <c r="V21" i="12"/>
  <c r="V71" i="12" s="1"/>
  <c r="V41" i="12"/>
  <c r="V31" i="12"/>
  <c r="V46" i="3"/>
  <c r="V27" i="14"/>
  <c r="R205" i="3"/>
  <c r="F24" i="14"/>
  <c r="F18" i="12"/>
  <c r="F68" i="12" s="1"/>
  <c r="F38" i="12"/>
  <c r="F28" i="12"/>
  <c r="O207" i="3"/>
  <c r="E55" i="3"/>
  <c r="E25" i="12"/>
  <c r="E75" i="12" s="1"/>
  <c r="E45" i="12"/>
  <c r="E35" i="12"/>
  <c r="E10" i="12"/>
  <c r="U57" i="13"/>
  <c r="U51" i="13"/>
  <c r="U41" i="13"/>
  <c r="U53" i="13"/>
  <c r="U58" i="13"/>
  <c r="U54" i="13"/>
  <c r="D44" i="13"/>
  <c r="D34" i="13"/>
  <c r="D75" i="3"/>
  <c r="P5" i="12"/>
  <c r="B47" i="13"/>
  <c r="B37" i="13"/>
  <c r="B83" i="3"/>
  <c r="G204" i="3"/>
  <c r="G47" i="3"/>
  <c r="E21" i="12"/>
  <c r="E71" i="12" s="1"/>
  <c r="E41" i="12"/>
  <c r="E27" i="14"/>
  <c r="E31" i="12"/>
  <c r="E46" i="3"/>
  <c r="O28" i="12"/>
  <c r="O24" i="14"/>
  <c r="O38" i="12"/>
  <c r="O18" i="12"/>
  <c r="O68" i="12" s="1"/>
  <c r="V228" i="3"/>
  <c r="F32" i="13"/>
  <c r="F42" i="13"/>
  <c r="U42" i="12"/>
  <c r="U32" i="12"/>
  <c r="U22" i="12"/>
  <c r="U72" i="12" s="1"/>
  <c r="V5" i="12"/>
  <c r="F46" i="13"/>
  <c r="F36" i="13"/>
  <c r="N47" i="12"/>
  <c r="N37" i="12"/>
  <c r="N17" i="12"/>
  <c r="N67" i="12" s="1"/>
  <c r="N53" i="12"/>
  <c r="N49" i="12"/>
  <c r="N51" i="12"/>
  <c r="N54" i="12"/>
  <c r="N50" i="12"/>
  <c r="F228" i="3"/>
  <c r="C235" i="3"/>
  <c r="L225" i="3"/>
  <c r="L64" i="3"/>
  <c r="P84" i="3"/>
  <c r="P48" i="13"/>
  <c r="P38" i="13"/>
  <c r="P10" i="12"/>
  <c r="I54" i="3"/>
  <c r="I44" i="12"/>
  <c r="I24" i="12"/>
  <c r="I74" i="12" s="1"/>
  <c r="I34" i="12"/>
  <c r="O206" i="3"/>
  <c r="O52" i="3"/>
  <c r="F207" i="3"/>
  <c r="F52" i="3"/>
  <c r="V206" i="3"/>
  <c r="O236" i="3"/>
  <c r="O82" i="3"/>
  <c r="Q235" i="3"/>
  <c r="F227" i="3"/>
  <c r="F73" i="3"/>
  <c r="N32" i="13"/>
  <c r="N42" i="13"/>
  <c r="N52" i="13"/>
  <c r="L204" i="3"/>
  <c r="L47" i="3"/>
  <c r="L144" i="3" s="1"/>
  <c r="Q226" i="3"/>
  <c r="F197" i="3"/>
  <c r="F43" i="3"/>
  <c r="V6" i="12"/>
  <c r="O5" i="13"/>
  <c r="O34" i="13"/>
  <c r="O44" i="13"/>
  <c r="O75" i="3"/>
  <c r="O6" i="13"/>
  <c r="O22" i="13" s="1"/>
  <c r="I18" i="13"/>
  <c r="L237" i="3"/>
  <c r="G35" i="13"/>
  <c r="G45" i="13"/>
  <c r="G76" i="3"/>
  <c r="G6" i="13"/>
  <c r="G22" i="13" s="1"/>
  <c r="G5" i="13"/>
  <c r="P44" i="12"/>
  <c r="P34" i="12"/>
  <c r="P54" i="3"/>
  <c r="P24" i="12"/>
  <c r="P74" i="12" s="1"/>
  <c r="T52" i="12"/>
  <c r="T17" i="12"/>
  <c r="T67" i="12" s="1"/>
  <c r="T37" i="12"/>
  <c r="T47" i="12"/>
  <c r="T53" i="12"/>
  <c r="T49" i="12"/>
  <c r="T55" i="12"/>
  <c r="T50" i="12"/>
  <c r="T54" i="12"/>
  <c r="D84" i="3"/>
  <c r="D38" i="13"/>
  <c r="D48" i="13"/>
  <c r="R83" i="3"/>
  <c r="R47" i="13"/>
  <c r="R37" i="13"/>
  <c r="P44" i="13"/>
  <c r="P34" i="13"/>
  <c r="P75" i="3"/>
  <c r="P40" i="12"/>
  <c r="P20" i="12"/>
  <c r="P70" i="12" s="1"/>
  <c r="P26" i="14"/>
  <c r="P30" i="12"/>
  <c r="P45" i="3"/>
  <c r="H42" i="13"/>
  <c r="H32" i="13"/>
  <c r="M36" i="13"/>
  <c r="M46" i="13"/>
  <c r="U32" i="13"/>
  <c r="U42" i="13"/>
  <c r="U52" i="13"/>
  <c r="U237" i="3"/>
  <c r="H55" i="3"/>
  <c r="H35" i="12"/>
  <c r="H45" i="12"/>
  <c r="H25" i="12"/>
  <c r="H75" i="12" s="1"/>
  <c r="H10" i="12"/>
  <c r="M204" i="3"/>
  <c r="M47" i="3"/>
  <c r="M147" i="3" s="1"/>
  <c r="Q6" i="12"/>
  <c r="Q39" i="12"/>
  <c r="Q19" i="12"/>
  <c r="Q69" i="12" s="1"/>
  <c r="Q29" i="12"/>
  <c r="Q25" i="14"/>
  <c r="Q44" i="3"/>
  <c r="Q4" i="12"/>
  <c r="Q18" i="13" s="1"/>
  <c r="M237" i="3"/>
  <c r="O197" i="3"/>
  <c r="O43" i="3"/>
  <c r="N64" i="3"/>
  <c r="N225" i="3"/>
  <c r="P196" i="3"/>
  <c r="M228" i="3"/>
  <c r="B205" i="3"/>
  <c r="H20" i="12"/>
  <c r="H70" i="12" s="1"/>
  <c r="H26" i="14"/>
  <c r="H5" i="12"/>
  <c r="H30" i="12"/>
  <c r="H40" i="12"/>
  <c r="H45" i="3"/>
  <c r="H6" i="12"/>
  <c r="P18" i="13"/>
  <c r="R4" i="12"/>
  <c r="R39" i="12"/>
  <c r="R29" i="12"/>
  <c r="R19" i="12"/>
  <c r="R69" i="12" s="1"/>
  <c r="R25" i="14"/>
  <c r="R44" i="3"/>
  <c r="C25" i="14"/>
  <c r="C19" i="12"/>
  <c r="C69" i="12" s="1"/>
  <c r="C39" i="12"/>
  <c r="C29" i="12"/>
  <c r="C4" i="12"/>
  <c r="C44" i="3"/>
  <c r="U56" i="13"/>
  <c r="H85" i="3"/>
  <c r="H49" i="13"/>
  <c r="H39" i="13"/>
  <c r="E85" i="3"/>
  <c r="E49" i="13"/>
  <c r="E39" i="13"/>
  <c r="B33" i="13"/>
  <c r="B4" i="13"/>
  <c r="B43" i="13"/>
  <c r="B74" i="3"/>
  <c r="E38" i="13"/>
  <c r="E48" i="13"/>
  <c r="E84" i="3"/>
  <c r="E10" i="13"/>
  <c r="E26" i="13" s="1"/>
  <c r="H227" i="3"/>
  <c r="H73" i="3"/>
  <c r="V42" i="13"/>
  <c r="V32" i="13"/>
  <c r="U228" i="3"/>
  <c r="V55" i="3"/>
  <c r="V45" i="12"/>
  <c r="V35" i="12"/>
  <c r="V25" i="12"/>
  <c r="V75" i="12" s="1"/>
  <c r="L19" i="13"/>
  <c r="L3" i="13"/>
  <c r="L21" i="13" s="1"/>
  <c r="L48" i="12"/>
  <c r="L37" i="12"/>
  <c r="L47" i="12"/>
  <c r="L17" i="12"/>
  <c r="L67" i="12" s="1"/>
  <c r="L53" i="12"/>
  <c r="L49" i="12"/>
  <c r="L54" i="12"/>
  <c r="L55" i="12"/>
  <c r="L51" i="12"/>
  <c r="L50" i="12"/>
  <c r="E5" i="12"/>
  <c r="M18" i="12"/>
  <c r="M68" i="12" s="1"/>
  <c r="M28" i="12"/>
  <c r="M38" i="12"/>
  <c r="M24" i="14"/>
  <c r="C54" i="3"/>
  <c r="C44" i="12"/>
  <c r="C34" i="12"/>
  <c r="C24" i="12"/>
  <c r="C74" i="12" s="1"/>
  <c r="V236" i="3"/>
  <c r="M207" i="3"/>
  <c r="V197" i="3"/>
  <c r="I226" i="3"/>
  <c r="T77" i="3"/>
  <c r="T234" i="3"/>
  <c r="C48" i="11"/>
  <c r="R4" i="13"/>
  <c r="R33" i="13"/>
  <c r="R43" i="13"/>
  <c r="R74" i="3"/>
  <c r="D5" i="12"/>
  <c r="B58" i="11"/>
  <c r="B53" i="11" s="1"/>
  <c r="J4" i="13"/>
  <c r="J33" i="13"/>
  <c r="J43" i="13"/>
  <c r="J74" i="3"/>
  <c r="M3" i="12"/>
  <c r="V227" i="3"/>
  <c r="V73" i="3"/>
  <c r="O228" i="3"/>
  <c r="U55" i="13"/>
  <c r="O198" i="3"/>
  <c r="O22" i="12"/>
  <c r="O72" i="12" s="1"/>
  <c r="O42" i="12"/>
  <c r="O32" i="12"/>
  <c r="F32" i="12"/>
  <c r="F22" i="12"/>
  <c r="F72" i="12" s="1"/>
  <c r="F42" i="12"/>
  <c r="I196" i="3"/>
  <c r="E6" i="12"/>
  <c r="M197" i="3"/>
  <c r="M43" i="3"/>
  <c r="V10" i="12"/>
  <c r="U82" i="3"/>
  <c r="T198" i="3"/>
  <c r="T43" i="3"/>
  <c r="T204" i="3"/>
  <c r="T47" i="3"/>
  <c r="T144" i="3" s="1"/>
  <c r="O36" i="13"/>
  <c r="O46" i="13"/>
  <c r="N228" i="3"/>
  <c r="U195" i="3"/>
  <c r="U34" i="3"/>
  <c r="U207" i="3"/>
  <c r="C226" i="3"/>
  <c r="I20" i="12"/>
  <c r="I70" i="12" s="1"/>
  <c r="I40" i="12"/>
  <c r="I30" i="12"/>
  <c r="I45" i="3"/>
  <c r="I26" i="14"/>
  <c r="D103" i="11"/>
  <c r="Q5" i="12"/>
  <c r="U3" i="12"/>
  <c r="H27" i="14"/>
  <c r="H41" i="12"/>
  <c r="H31" i="12"/>
  <c r="H21" i="12"/>
  <c r="H71" i="12" s="1"/>
  <c r="H46" i="3"/>
  <c r="L77" i="3"/>
  <c r="L177" i="3" s="1"/>
  <c r="L234" i="3"/>
  <c r="E197" i="3"/>
  <c r="E43" i="3"/>
  <c r="M34" i="13"/>
  <c r="M5" i="13"/>
  <c r="M44" i="13"/>
  <c r="M75" i="3"/>
  <c r="M6" i="13"/>
  <c r="M22" i="13" s="1"/>
  <c r="E227" i="3"/>
  <c r="N77" i="3"/>
  <c r="N234" i="3"/>
  <c r="O3" i="12"/>
  <c r="P6" i="12"/>
  <c r="D26" i="14"/>
  <c r="D40" i="12"/>
  <c r="D30" i="12"/>
  <c r="D20" i="12"/>
  <c r="D70" i="12" s="1"/>
  <c r="D45" i="3"/>
  <c r="D6" i="12"/>
  <c r="J235" i="3"/>
  <c r="U206" i="3"/>
  <c r="U52" i="3"/>
  <c r="K19" i="12"/>
  <c r="K69" i="12" s="1"/>
  <c r="K39" i="12"/>
  <c r="K29" i="12"/>
  <c r="K4" i="12"/>
  <c r="K25" i="14"/>
  <c r="K44" i="3"/>
  <c r="H84" i="3"/>
  <c r="H48" i="13"/>
  <c r="H38" i="13"/>
  <c r="H10" i="13"/>
  <c r="H26" i="13" s="1"/>
  <c r="N51" i="13"/>
  <c r="N41" i="13"/>
  <c r="N57" i="13"/>
  <c r="N53" i="13"/>
  <c r="N54" i="13"/>
  <c r="N59" i="13"/>
  <c r="N58" i="13"/>
  <c r="Q44" i="13"/>
  <c r="Q34" i="13"/>
  <c r="Q75" i="3"/>
  <c r="C58" i="11"/>
  <c r="C53" i="11" s="1"/>
  <c r="U225" i="3"/>
  <c r="U64" i="3"/>
  <c r="K235" i="3"/>
  <c r="U59" i="13"/>
  <c r="J4" i="12"/>
  <c r="J19" i="12"/>
  <c r="J69" i="12" s="1"/>
  <c r="J29" i="12"/>
  <c r="J39" i="12"/>
  <c r="J25" i="14"/>
  <c r="J44" i="3"/>
  <c r="N207" i="3"/>
  <c r="H228" i="3"/>
  <c r="T35" i="13"/>
  <c r="T45" i="13"/>
  <c r="T76" i="3"/>
  <c r="T6" i="13"/>
  <c r="T22" i="13" s="1"/>
  <c r="T5" i="13"/>
  <c r="F19" i="13"/>
  <c r="F3" i="13"/>
  <c r="N34" i="3"/>
  <c r="N135" i="3" s="1"/>
  <c r="N195" i="3"/>
  <c r="G195" i="3"/>
  <c r="G34" i="3"/>
  <c r="G135" i="3" s="1"/>
  <c r="L195" i="3"/>
  <c r="L34" i="3"/>
  <c r="Q30" i="12"/>
  <c r="Q40" i="12"/>
  <c r="Q45" i="3"/>
  <c r="Q26" i="14"/>
  <c r="Q20" i="12"/>
  <c r="Q70" i="12" s="1"/>
  <c r="F3" i="12"/>
  <c r="S205" i="3"/>
  <c r="G77" i="3"/>
  <c r="G234" i="3"/>
  <c r="F237" i="3"/>
  <c r="I6" i="13"/>
  <c r="I22" i="13" s="1"/>
  <c r="P6" i="13"/>
  <c r="P22" i="13" s="1"/>
  <c r="P10" i="13"/>
  <c r="P26" i="13" s="1"/>
  <c r="F234" i="3" l="1"/>
  <c r="U52" i="12"/>
  <c r="O52" i="12"/>
  <c r="H58" i="13"/>
  <c r="H59" i="13"/>
  <c r="F52" i="13"/>
  <c r="F21" i="13"/>
  <c r="U156" i="3"/>
  <c r="U160" i="3"/>
  <c r="U158" i="3"/>
  <c r="U159" i="3"/>
  <c r="U163" i="3"/>
  <c r="U157" i="3"/>
  <c r="U161" i="3"/>
  <c r="U166" i="3"/>
  <c r="U167" i="3"/>
  <c r="T169" i="3"/>
  <c r="T172" i="3"/>
  <c r="T173" i="3"/>
  <c r="T171" i="3"/>
  <c r="T170" i="3"/>
  <c r="T179" i="3"/>
  <c r="T180" i="3"/>
  <c r="T178" i="3"/>
  <c r="T175" i="3"/>
  <c r="T177" i="3"/>
  <c r="T176" i="3"/>
  <c r="L156" i="3"/>
  <c r="L158" i="3"/>
  <c r="L160" i="3"/>
  <c r="L163" i="3"/>
  <c r="L159" i="3"/>
  <c r="L157" i="3"/>
  <c r="L161" i="3"/>
  <c r="L166" i="3"/>
  <c r="L167" i="3"/>
  <c r="L168" i="3"/>
  <c r="U165" i="3"/>
  <c r="L165" i="3"/>
  <c r="T174" i="3"/>
  <c r="L174" i="3"/>
  <c r="G169" i="3"/>
  <c r="G171" i="3"/>
  <c r="G173" i="3"/>
  <c r="G172" i="3"/>
  <c r="G170" i="3"/>
  <c r="G180" i="3"/>
  <c r="G179" i="3"/>
  <c r="G178" i="3"/>
  <c r="G175" i="3"/>
  <c r="G176" i="3"/>
  <c r="G177" i="3"/>
  <c r="N229" i="3"/>
  <c r="N169" i="3"/>
  <c r="N171" i="3"/>
  <c r="N172" i="3"/>
  <c r="N173" i="3"/>
  <c r="N170" i="3"/>
  <c r="N180" i="3"/>
  <c r="N179" i="3"/>
  <c r="N178" i="3"/>
  <c r="N175" i="3"/>
  <c r="N177" i="3"/>
  <c r="N176" i="3"/>
  <c r="L229" i="3"/>
  <c r="L169" i="3"/>
  <c r="L173" i="3"/>
  <c r="L172" i="3"/>
  <c r="L171" i="3"/>
  <c r="L170" i="3"/>
  <c r="L180" i="3"/>
  <c r="L179" i="3"/>
  <c r="L178" i="3"/>
  <c r="L175" i="3"/>
  <c r="L176" i="3"/>
  <c r="G174" i="3"/>
  <c r="N156" i="3"/>
  <c r="N158" i="3"/>
  <c r="N163" i="3"/>
  <c r="N160" i="3"/>
  <c r="N159" i="3"/>
  <c r="N161" i="3"/>
  <c r="N157" i="3"/>
  <c r="N166" i="3"/>
  <c r="N167" i="3"/>
  <c r="N168" i="3"/>
  <c r="N165" i="3"/>
  <c r="N174" i="3"/>
  <c r="F229" i="3"/>
  <c r="F169" i="3"/>
  <c r="F172" i="3"/>
  <c r="F173" i="3"/>
  <c r="F171" i="3"/>
  <c r="F170" i="3"/>
  <c r="F180" i="3"/>
  <c r="F179" i="3"/>
  <c r="F178" i="3"/>
  <c r="F175" i="3"/>
  <c r="F176" i="3"/>
  <c r="U168" i="3"/>
  <c r="F174" i="3"/>
  <c r="L126" i="3"/>
  <c r="L134" i="3"/>
  <c r="L132" i="3"/>
  <c r="L130" i="3"/>
  <c r="L133" i="3"/>
  <c r="L128" i="3"/>
  <c r="L129" i="3"/>
  <c r="L131" i="3"/>
  <c r="L127" i="3"/>
  <c r="L136" i="3"/>
  <c r="L138" i="3"/>
  <c r="L137" i="3"/>
  <c r="V43" i="3"/>
  <c r="V195" i="3" s="1"/>
  <c r="G126" i="3"/>
  <c r="G129" i="3"/>
  <c r="G130" i="3"/>
  <c r="G134" i="3"/>
  <c r="G128" i="3"/>
  <c r="G132" i="3"/>
  <c r="G127" i="3"/>
  <c r="G133" i="3"/>
  <c r="G131" i="3"/>
  <c r="G136" i="3"/>
  <c r="G138" i="3"/>
  <c r="G137" i="3"/>
  <c r="U126" i="3"/>
  <c r="U128" i="3"/>
  <c r="U130" i="3"/>
  <c r="U129" i="3"/>
  <c r="U132" i="3"/>
  <c r="U134" i="3"/>
  <c r="U133" i="3"/>
  <c r="U127" i="3"/>
  <c r="U131" i="3"/>
  <c r="U136" i="3"/>
  <c r="U137" i="3"/>
  <c r="U138" i="3"/>
  <c r="M139" i="3"/>
  <c r="M142" i="3"/>
  <c r="M141" i="3"/>
  <c r="M140" i="3"/>
  <c r="M143" i="3"/>
  <c r="M150" i="3"/>
  <c r="M149" i="3"/>
  <c r="M148" i="3"/>
  <c r="M145" i="3"/>
  <c r="M146" i="3"/>
  <c r="U135" i="3"/>
  <c r="L139" i="3"/>
  <c r="L141" i="3"/>
  <c r="L143" i="3"/>
  <c r="L142" i="3"/>
  <c r="L140" i="3"/>
  <c r="L149" i="3"/>
  <c r="L150" i="3"/>
  <c r="L148" i="3"/>
  <c r="L145" i="3"/>
  <c r="L146" i="3"/>
  <c r="L147" i="3"/>
  <c r="G199" i="3"/>
  <c r="G139" i="3"/>
  <c r="G141" i="3"/>
  <c r="G143" i="3"/>
  <c r="G142" i="3"/>
  <c r="G140" i="3"/>
  <c r="G150" i="3"/>
  <c r="G149" i="3"/>
  <c r="G148" i="3"/>
  <c r="G145" i="3"/>
  <c r="G147" i="3"/>
  <c r="G146" i="3"/>
  <c r="V52" i="3"/>
  <c r="V204" i="3" s="1"/>
  <c r="N47" i="3"/>
  <c r="G144" i="3"/>
  <c r="L135" i="3"/>
  <c r="N126" i="3"/>
  <c r="N128" i="3"/>
  <c r="N132" i="3"/>
  <c r="N129" i="3"/>
  <c r="N134" i="3"/>
  <c r="N130" i="3"/>
  <c r="N133" i="3"/>
  <c r="N127" i="3"/>
  <c r="N131" i="3"/>
  <c r="N136" i="3"/>
  <c r="N137" i="3"/>
  <c r="N138" i="3"/>
  <c r="N204" i="3"/>
  <c r="M144" i="3"/>
  <c r="T139" i="3"/>
  <c r="T141" i="3"/>
  <c r="T143" i="3"/>
  <c r="T142" i="3"/>
  <c r="T140" i="3"/>
  <c r="T150" i="3"/>
  <c r="T149" i="3"/>
  <c r="T148" i="3"/>
  <c r="T145" i="3"/>
  <c r="T146" i="3"/>
  <c r="T147" i="3"/>
  <c r="I5" i="12"/>
  <c r="P3" i="12"/>
  <c r="P32" i="13"/>
  <c r="P42" i="13"/>
  <c r="I32" i="13"/>
  <c r="I42" i="13"/>
  <c r="P46" i="13"/>
  <c r="P36" i="13"/>
  <c r="C34" i="13"/>
  <c r="C44" i="13"/>
  <c r="C75" i="3"/>
  <c r="D102" i="11"/>
  <c r="D48" i="11"/>
  <c r="K44" i="13"/>
  <c r="K75" i="3"/>
  <c r="K34" i="13"/>
  <c r="E102" i="11"/>
  <c r="G101" i="11"/>
  <c r="T42" i="13"/>
  <c r="T32" i="13"/>
  <c r="K196" i="3"/>
  <c r="D3" i="12"/>
  <c r="U186" i="3"/>
  <c r="V32" i="12"/>
  <c r="V22" i="12"/>
  <c r="V72" i="12" s="1"/>
  <c r="V42" i="12"/>
  <c r="R226" i="3"/>
  <c r="E3" i="12"/>
  <c r="R235" i="3"/>
  <c r="F64" i="3"/>
  <c r="F225" i="3"/>
  <c r="P55" i="3"/>
  <c r="P52" i="3" s="1"/>
  <c r="P45" i="12"/>
  <c r="P35" i="12"/>
  <c r="P25" i="12"/>
  <c r="P75" i="12" s="1"/>
  <c r="B235" i="3"/>
  <c r="D21" i="12"/>
  <c r="D71" i="12" s="1"/>
  <c r="D41" i="12"/>
  <c r="D31" i="12"/>
  <c r="D46" i="3"/>
  <c r="D27" i="14"/>
  <c r="K226" i="3"/>
  <c r="J44" i="13"/>
  <c r="J34" i="13"/>
  <c r="J75" i="3"/>
  <c r="D85" i="3"/>
  <c r="D49" i="13"/>
  <c r="D39" i="13"/>
  <c r="Q197" i="3"/>
  <c r="L186" i="3"/>
  <c r="N186" i="3"/>
  <c r="T228" i="3"/>
  <c r="T73" i="3"/>
  <c r="U216" i="3"/>
  <c r="M19" i="13"/>
  <c r="M3" i="13"/>
  <c r="M21" i="13" s="1"/>
  <c r="M34" i="3"/>
  <c r="M195" i="3"/>
  <c r="Q54" i="3"/>
  <c r="Q44" i="12"/>
  <c r="Q34" i="12"/>
  <c r="Q24" i="12"/>
  <c r="Q74" i="12" s="1"/>
  <c r="Q10" i="12"/>
  <c r="P42" i="12"/>
  <c r="P32" i="12"/>
  <c r="P22" i="12"/>
  <c r="P72" i="12" s="1"/>
  <c r="G3" i="13"/>
  <c r="G19" i="13"/>
  <c r="J26" i="14"/>
  <c r="J20" i="12"/>
  <c r="J70" i="12" s="1"/>
  <c r="J40" i="12"/>
  <c r="J30" i="12"/>
  <c r="J45" i="3"/>
  <c r="V3" i="12"/>
  <c r="I236" i="3"/>
  <c r="H52" i="13"/>
  <c r="H41" i="13"/>
  <c r="H51" i="13"/>
  <c r="H53" i="13"/>
  <c r="H57" i="13"/>
  <c r="H54" i="13"/>
  <c r="H55" i="13"/>
  <c r="R34" i="13"/>
  <c r="R44" i="13"/>
  <c r="R75" i="3"/>
  <c r="F52" i="12"/>
  <c r="F47" i="12"/>
  <c r="F37" i="12"/>
  <c r="F17" i="12"/>
  <c r="F67" i="12" s="1"/>
  <c r="F53" i="12"/>
  <c r="F49" i="12"/>
  <c r="F54" i="12"/>
  <c r="F51" i="12"/>
  <c r="F55" i="12"/>
  <c r="F50" i="12"/>
  <c r="H236" i="3"/>
  <c r="H82" i="3"/>
  <c r="I197" i="3"/>
  <c r="T199" i="3"/>
  <c r="M37" i="12"/>
  <c r="M47" i="12"/>
  <c r="M17" i="12"/>
  <c r="M67" i="12" s="1"/>
  <c r="M53" i="12"/>
  <c r="M49" i="12"/>
  <c r="M54" i="12"/>
  <c r="M50" i="12"/>
  <c r="M52" i="12"/>
  <c r="M51" i="12"/>
  <c r="M55" i="12"/>
  <c r="J226" i="3"/>
  <c r="J54" i="3"/>
  <c r="J44" i="12"/>
  <c r="J34" i="12"/>
  <c r="J24" i="12"/>
  <c r="J74" i="12" s="1"/>
  <c r="J10" i="12"/>
  <c r="B226" i="3"/>
  <c r="H237" i="3"/>
  <c r="H3" i="12"/>
  <c r="Q28" i="12"/>
  <c r="Q18" i="12"/>
  <c r="Q68" i="12" s="1"/>
  <c r="Q38" i="12"/>
  <c r="Q24" i="14"/>
  <c r="D10" i="13"/>
  <c r="D26" i="13" s="1"/>
  <c r="G42" i="13"/>
  <c r="G32" i="13"/>
  <c r="O19" i="13"/>
  <c r="O3" i="13"/>
  <c r="L199" i="3"/>
  <c r="O204" i="3"/>
  <c r="O47" i="3"/>
  <c r="V198" i="3"/>
  <c r="M77" i="3"/>
  <c r="M174" i="3" s="1"/>
  <c r="M234" i="3"/>
  <c r="C40" i="12"/>
  <c r="C20" i="12"/>
  <c r="C70" i="12" s="1"/>
  <c r="C30" i="12"/>
  <c r="C26" i="14"/>
  <c r="C45" i="3"/>
  <c r="H19" i="13"/>
  <c r="R84" i="3"/>
  <c r="R48" i="13"/>
  <c r="R38" i="13"/>
  <c r="U204" i="3"/>
  <c r="U47" i="3"/>
  <c r="U144" i="3" s="1"/>
  <c r="D54" i="3"/>
  <c r="D24" i="12"/>
  <c r="D74" i="12" s="1"/>
  <c r="D44" i="12"/>
  <c r="D34" i="12"/>
  <c r="D10" i="12"/>
  <c r="T229" i="3"/>
  <c r="E36" i="13"/>
  <c r="E46" i="13"/>
  <c r="Q3" i="12"/>
  <c r="R20" i="12"/>
  <c r="R70" i="12" s="1"/>
  <c r="R40" i="12"/>
  <c r="R30" i="12"/>
  <c r="R26" i="14"/>
  <c r="R45" i="3"/>
  <c r="G228" i="3"/>
  <c r="G73" i="3"/>
  <c r="D227" i="3"/>
  <c r="J55" i="3"/>
  <c r="J25" i="12"/>
  <c r="J75" i="12" s="1"/>
  <c r="J35" i="12"/>
  <c r="J45" i="12"/>
  <c r="Q41" i="12"/>
  <c r="Q31" i="12"/>
  <c r="Q21" i="12"/>
  <c r="Q71" i="12" s="1"/>
  <c r="Q27" i="14"/>
  <c r="Q46" i="3"/>
  <c r="I227" i="3"/>
  <c r="D58" i="11"/>
  <c r="D53" i="11" s="1"/>
  <c r="I5" i="13"/>
  <c r="J84" i="3"/>
  <c r="J48" i="13"/>
  <c r="J38" i="13"/>
  <c r="K48" i="13"/>
  <c r="K38" i="13"/>
  <c r="K84" i="3"/>
  <c r="G186" i="3"/>
  <c r="J196" i="3"/>
  <c r="D18" i="12"/>
  <c r="D68" i="12" s="1"/>
  <c r="D38" i="12"/>
  <c r="D28" i="12"/>
  <c r="D24" i="14"/>
  <c r="P24" i="14"/>
  <c r="P28" i="12"/>
  <c r="P38" i="12"/>
  <c r="P18" i="12"/>
  <c r="P68" i="12" s="1"/>
  <c r="E34" i="3"/>
  <c r="E135" i="3" s="1"/>
  <c r="E195" i="3"/>
  <c r="Q55" i="3"/>
  <c r="Q45" i="12"/>
  <c r="Q35" i="12"/>
  <c r="Q25" i="12"/>
  <c r="Q75" i="12" s="1"/>
  <c r="T195" i="3"/>
  <c r="T34" i="3"/>
  <c r="T135" i="3" s="1"/>
  <c r="E28" i="12"/>
  <c r="E18" i="12"/>
  <c r="E68" i="12" s="1"/>
  <c r="E24" i="14"/>
  <c r="E38" i="12"/>
  <c r="V207" i="3"/>
  <c r="Q196" i="3"/>
  <c r="M199" i="3"/>
  <c r="H207" i="3"/>
  <c r="H52" i="3"/>
  <c r="P206" i="3"/>
  <c r="O32" i="13"/>
  <c r="O42" i="13"/>
  <c r="I206" i="3"/>
  <c r="F101" i="11"/>
  <c r="L216" i="3"/>
  <c r="C18" i="13"/>
  <c r="K54" i="3"/>
  <c r="K24" i="12"/>
  <c r="K74" i="12" s="1"/>
  <c r="K44" i="12"/>
  <c r="K34" i="12"/>
  <c r="K10" i="12"/>
  <c r="E207" i="3"/>
  <c r="E52" i="3"/>
  <c r="E103" i="11"/>
  <c r="C84" i="3"/>
  <c r="C48" i="13"/>
  <c r="C38" i="13"/>
  <c r="G229" i="3"/>
  <c r="F51" i="13"/>
  <c r="F41" i="13"/>
  <c r="F57" i="13"/>
  <c r="F53" i="13"/>
  <c r="F58" i="13"/>
  <c r="F59" i="13"/>
  <c r="F54" i="13"/>
  <c r="F55" i="13"/>
  <c r="Q227" i="3"/>
  <c r="H46" i="13"/>
  <c r="H36" i="13"/>
  <c r="H56" i="13"/>
  <c r="D197" i="3"/>
  <c r="D43" i="3"/>
  <c r="O37" i="12"/>
  <c r="O47" i="12"/>
  <c r="O17" i="12"/>
  <c r="O67" i="12" s="1"/>
  <c r="O53" i="12"/>
  <c r="O49" i="12"/>
  <c r="O54" i="12"/>
  <c r="O51" i="12"/>
  <c r="O55" i="12"/>
  <c r="O50" i="12"/>
  <c r="M32" i="13"/>
  <c r="M42" i="13"/>
  <c r="I3" i="12"/>
  <c r="I27" i="14"/>
  <c r="I41" i="12"/>
  <c r="I31" i="12"/>
  <c r="I21" i="12"/>
  <c r="I71" i="12" s="1"/>
  <c r="I46" i="3"/>
  <c r="I6" i="12"/>
  <c r="H225" i="3"/>
  <c r="H64" i="3"/>
  <c r="E237" i="3"/>
  <c r="C196" i="3"/>
  <c r="H24" i="14"/>
  <c r="H38" i="12"/>
  <c r="H28" i="12"/>
  <c r="H18" i="12"/>
  <c r="H68" i="12" s="1"/>
  <c r="P49" i="12"/>
  <c r="N216" i="3"/>
  <c r="E45" i="13"/>
  <c r="E35" i="13"/>
  <c r="E76" i="3"/>
  <c r="E6" i="13"/>
  <c r="E22" i="13" s="1"/>
  <c r="E5" i="13"/>
  <c r="P227" i="3"/>
  <c r="O227" i="3"/>
  <c r="O73" i="3"/>
  <c r="V28" i="12"/>
  <c r="V18" i="12"/>
  <c r="V68" i="12" s="1"/>
  <c r="V38" i="12"/>
  <c r="V24" i="14"/>
  <c r="F56" i="13"/>
  <c r="E198" i="3"/>
  <c r="D55" i="3"/>
  <c r="D35" i="12"/>
  <c r="D25" i="12"/>
  <c r="D75" i="12" s="1"/>
  <c r="D45" i="12"/>
  <c r="P85" i="3"/>
  <c r="P39" i="13"/>
  <c r="P49" i="13"/>
  <c r="P45" i="13"/>
  <c r="P35" i="13"/>
  <c r="P76" i="3"/>
  <c r="I45" i="13"/>
  <c r="I35" i="13"/>
  <c r="I76" i="3"/>
  <c r="S4" i="13"/>
  <c r="S33" i="13"/>
  <c r="S43" i="13"/>
  <c r="S74" i="3"/>
  <c r="C5" i="12"/>
  <c r="R54" i="3"/>
  <c r="R44" i="12"/>
  <c r="R34" i="12"/>
  <c r="R24" i="12"/>
  <c r="R74" i="12" s="1"/>
  <c r="M227" i="3"/>
  <c r="M73" i="3"/>
  <c r="I55" i="3"/>
  <c r="I45" i="12"/>
  <c r="I35" i="12"/>
  <c r="I25" i="12"/>
  <c r="I75" i="12" s="1"/>
  <c r="R18" i="13"/>
  <c r="C206" i="3"/>
  <c r="M48" i="12"/>
  <c r="L52" i="13"/>
  <c r="L41" i="13"/>
  <c r="L51" i="13"/>
  <c r="L53" i="13"/>
  <c r="L57" i="13"/>
  <c r="L54" i="13"/>
  <c r="L58" i="13"/>
  <c r="L55" i="13"/>
  <c r="L59" i="13"/>
  <c r="L56" i="13"/>
  <c r="E82" i="3"/>
  <c r="E236" i="3"/>
  <c r="B19" i="12"/>
  <c r="B69" i="12" s="1"/>
  <c r="B29" i="12"/>
  <c r="B4" i="12"/>
  <c r="B18" i="13" s="1"/>
  <c r="B39" i="12"/>
  <c r="B25" i="14"/>
  <c r="B44" i="3"/>
  <c r="H197" i="3"/>
  <c r="H43" i="3"/>
  <c r="O195" i="3"/>
  <c r="O34" i="3"/>
  <c r="P197" i="3"/>
  <c r="F195" i="3"/>
  <c r="F34" i="3"/>
  <c r="F135" i="3" s="1"/>
  <c r="V85" i="3"/>
  <c r="V39" i="13"/>
  <c r="V49" i="13"/>
  <c r="V10" i="13"/>
  <c r="V26" i="13" s="1"/>
  <c r="V5" i="13"/>
  <c r="K18" i="13"/>
  <c r="S235" i="3"/>
  <c r="T19" i="13"/>
  <c r="T3" i="13"/>
  <c r="T21" i="13" s="1"/>
  <c r="H198" i="3"/>
  <c r="U49" i="12"/>
  <c r="U47" i="12"/>
  <c r="U37" i="12"/>
  <c r="U53" i="12"/>
  <c r="U17" i="12"/>
  <c r="U67" i="12" s="1"/>
  <c r="U50" i="12"/>
  <c r="U51" i="12"/>
  <c r="U48" i="12"/>
  <c r="U54" i="12"/>
  <c r="U55" i="12"/>
  <c r="U77" i="3"/>
  <c r="U234" i="3"/>
  <c r="V225" i="3"/>
  <c r="V64" i="3"/>
  <c r="J18" i="13"/>
  <c r="S39" i="12"/>
  <c r="S19" i="12"/>
  <c r="S69" i="12" s="1"/>
  <c r="S29" i="12"/>
  <c r="S4" i="12"/>
  <c r="S25" i="14"/>
  <c r="S44" i="3"/>
  <c r="C43" i="11"/>
  <c r="C95" i="11" s="1"/>
  <c r="C100" i="11"/>
  <c r="R196" i="3"/>
  <c r="H42" i="12"/>
  <c r="H32" i="12"/>
  <c r="H22" i="12"/>
  <c r="H72" i="12" s="1"/>
  <c r="P50" i="12"/>
  <c r="P5" i="13"/>
  <c r="D236" i="3"/>
  <c r="O77" i="3"/>
  <c r="O234" i="3"/>
  <c r="F204" i="3"/>
  <c r="F47" i="3"/>
  <c r="I10" i="12"/>
  <c r="P236" i="3"/>
  <c r="O48" i="12"/>
  <c r="P31" i="12"/>
  <c r="P41" i="12"/>
  <c r="P21" i="12"/>
  <c r="P71" i="12" s="1"/>
  <c r="P46" i="3"/>
  <c r="P27" i="14"/>
  <c r="E42" i="12"/>
  <c r="E32" i="12"/>
  <c r="E22" i="12"/>
  <c r="E72" i="12" s="1"/>
  <c r="F48" i="12"/>
  <c r="K5" i="12"/>
  <c r="K3" i="12" s="1"/>
  <c r="K30" i="12"/>
  <c r="K26" i="14"/>
  <c r="K20" i="12"/>
  <c r="K70" i="12" s="1"/>
  <c r="K40" i="12"/>
  <c r="K45" i="3"/>
  <c r="F103" i="11"/>
  <c r="J10" i="13"/>
  <c r="J26" i="13" s="1"/>
  <c r="C6" i="13"/>
  <c r="C22" i="13" s="1"/>
  <c r="M52" i="13" l="1"/>
  <c r="V48" i="12"/>
  <c r="P54" i="12"/>
  <c r="Q55" i="12"/>
  <c r="H52" i="12"/>
  <c r="D54" i="12"/>
  <c r="I51" i="12"/>
  <c r="E52" i="12"/>
  <c r="V34" i="3"/>
  <c r="V130" i="3" s="1"/>
  <c r="P53" i="12"/>
  <c r="P52" i="12"/>
  <c r="P37" i="12"/>
  <c r="P51" i="12"/>
  <c r="P47" i="12"/>
  <c r="P48" i="12"/>
  <c r="P17" i="12"/>
  <c r="P67" i="12" s="1"/>
  <c r="P55" i="12"/>
  <c r="G52" i="13"/>
  <c r="G21" i="13"/>
  <c r="O52" i="13"/>
  <c r="O21" i="13"/>
  <c r="D82" i="3"/>
  <c r="H156" i="3"/>
  <c r="H158" i="3"/>
  <c r="H159" i="3"/>
  <c r="H163" i="3"/>
  <c r="H160" i="3"/>
  <c r="H161" i="3"/>
  <c r="H157" i="3"/>
  <c r="H166" i="3"/>
  <c r="H167" i="3"/>
  <c r="H168" i="3"/>
  <c r="V156" i="3"/>
  <c r="V159" i="3"/>
  <c r="V158" i="3"/>
  <c r="V160" i="3"/>
  <c r="V157" i="3"/>
  <c r="V163" i="3"/>
  <c r="V161" i="3"/>
  <c r="V166" i="3"/>
  <c r="V167" i="3"/>
  <c r="V168" i="3"/>
  <c r="U169" i="3"/>
  <c r="U172" i="3"/>
  <c r="U173" i="3"/>
  <c r="U171" i="3"/>
  <c r="U170" i="3"/>
  <c r="U179" i="3"/>
  <c r="U180" i="3"/>
  <c r="U178" i="3"/>
  <c r="U175" i="3"/>
  <c r="U176" i="3"/>
  <c r="U177" i="3"/>
  <c r="P82" i="3"/>
  <c r="P77" i="3" s="1"/>
  <c r="F156" i="3"/>
  <c r="F158" i="3"/>
  <c r="F163" i="3"/>
  <c r="F160" i="3"/>
  <c r="F159" i="3"/>
  <c r="F161" i="3"/>
  <c r="F157" i="3"/>
  <c r="F166" i="3"/>
  <c r="F168" i="3"/>
  <c r="F167" i="3"/>
  <c r="H165" i="3"/>
  <c r="V165" i="3"/>
  <c r="O229" i="3"/>
  <c r="O169" i="3"/>
  <c r="O173" i="3"/>
  <c r="O171" i="3"/>
  <c r="O172" i="3"/>
  <c r="O170" i="3"/>
  <c r="O180" i="3"/>
  <c r="O179" i="3"/>
  <c r="O178" i="3"/>
  <c r="O175" i="3"/>
  <c r="O176" i="3"/>
  <c r="O177" i="3"/>
  <c r="F165" i="3"/>
  <c r="U174" i="3"/>
  <c r="M229" i="3"/>
  <c r="M169" i="3"/>
  <c r="M173" i="3"/>
  <c r="M171" i="3"/>
  <c r="M172" i="3"/>
  <c r="M170" i="3"/>
  <c r="M179" i="3"/>
  <c r="M180" i="3"/>
  <c r="M178" i="3"/>
  <c r="M175" i="3"/>
  <c r="M176" i="3"/>
  <c r="M177" i="3"/>
  <c r="O174" i="3"/>
  <c r="V47" i="3"/>
  <c r="V142" i="3" s="1"/>
  <c r="F199" i="3"/>
  <c r="F139" i="3"/>
  <c r="F142" i="3"/>
  <c r="F141" i="3"/>
  <c r="F140" i="3"/>
  <c r="F143" i="3"/>
  <c r="F150" i="3"/>
  <c r="F149" i="3"/>
  <c r="F148" i="3"/>
  <c r="F145" i="3"/>
  <c r="F146" i="3"/>
  <c r="F147" i="3"/>
  <c r="O126" i="3"/>
  <c r="O132" i="3"/>
  <c r="O129" i="3"/>
  <c r="O134" i="3"/>
  <c r="O128" i="3"/>
  <c r="O130" i="3"/>
  <c r="O133" i="3"/>
  <c r="O127" i="3"/>
  <c r="O131" i="3"/>
  <c r="O136" i="3"/>
  <c r="O138" i="3"/>
  <c r="O137" i="3"/>
  <c r="N199" i="3"/>
  <c r="N139" i="3"/>
  <c r="N141" i="3"/>
  <c r="N142" i="3"/>
  <c r="N140" i="3"/>
  <c r="N143" i="3"/>
  <c r="N150" i="3"/>
  <c r="N149" i="3"/>
  <c r="N148" i="3"/>
  <c r="N145" i="3"/>
  <c r="N146" i="3"/>
  <c r="N147" i="3"/>
  <c r="N144" i="3"/>
  <c r="O135" i="3"/>
  <c r="I52" i="3"/>
  <c r="I204" i="3" s="1"/>
  <c r="E126" i="3"/>
  <c r="E129" i="3"/>
  <c r="E128" i="3"/>
  <c r="E132" i="3"/>
  <c r="E130" i="3"/>
  <c r="E134" i="3"/>
  <c r="E127" i="3"/>
  <c r="E133" i="3"/>
  <c r="E131" i="3"/>
  <c r="E136" i="3"/>
  <c r="E137" i="3"/>
  <c r="Q43" i="3"/>
  <c r="Q195" i="3" s="1"/>
  <c r="O139" i="3"/>
  <c r="O141" i="3"/>
  <c r="O143" i="3"/>
  <c r="O142" i="3"/>
  <c r="O140" i="3"/>
  <c r="O150" i="3"/>
  <c r="O149" i="3"/>
  <c r="O148" i="3"/>
  <c r="O145" i="3"/>
  <c r="O146" i="3"/>
  <c r="O147" i="3"/>
  <c r="M126" i="3"/>
  <c r="M134" i="3"/>
  <c r="M129" i="3"/>
  <c r="M130" i="3"/>
  <c r="M132" i="3"/>
  <c r="M128" i="3"/>
  <c r="M127" i="3"/>
  <c r="M133" i="3"/>
  <c r="M131" i="3"/>
  <c r="M136" i="3"/>
  <c r="M138" i="3"/>
  <c r="M137" i="3"/>
  <c r="E138" i="3"/>
  <c r="F126" i="3"/>
  <c r="F128" i="3"/>
  <c r="F132" i="3"/>
  <c r="F130" i="3"/>
  <c r="F134" i="3"/>
  <c r="F129" i="3"/>
  <c r="F127" i="3"/>
  <c r="F133" i="3"/>
  <c r="F131" i="3"/>
  <c r="F136" i="3"/>
  <c r="F138" i="3"/>
  <c r="F137" i="3"/>
  <c r="I43" i="3"/>
  <c r="T126" i="3"/>
  <c r="T132" i="3"/>
  <c r="T134" i="3"/>
  <c r="T133" i="3"/>
  <c r="T128" i="3"/>
  <c r="T130" i="3"/>
  <c r="T129" i="3"/>
  <c r="T131" i="3"/>
  <c r="T127" i="3"/>
  <c r="T136" i="3"/>
  <c r="T137" i="3"/>
  <c r="T138" i="3"/>
  <c r="F144" i="3"/>
  <c r="M135" i="3"/>
  <c r="U139" i="3"/>
  <c r="U143" i="3"/>
  <c r="U141" i="3"/>
  <c r="U142" i="3"/>
  <c r="U140" i="3"/>
  <c r="U150" i="3"/>
  <c r="U149" i="3"/>
  <c r="U148" i="3"/>
  <c r="U145" i="3"/>
  <c r="U146" i="3"/>
  <c r="U147" i="3"/>
  <c r="O144" i="3"/>
  <c r="D55" i="12"/>
  <c r="E48" i="12"/>
  <c r="I55" i="12"/>
  <c r="Q51" i="12"/>
  <c r="H48" i="12"/>
  <c r="D51" i="12"/>
  <c r="C3" i="12"/>
  <c r="C32" i="13"/>
  <c r="C42" i="13"/>
  <c r="J36" i="13"/>
  <c r="J46" i="13"/>
  <c r="K17" i="12"/>
  <c r="K67" i="12" s="1"/>
  <c r="K47" i="12"/>
  <c r="K37" i="12"/>
  <c r="K53" i="12"/>
  <c r="K49" i="12"/>
  <c r="K54" i="12"/>
  <c r="K50" i="12"/>
  <c r="S84" i="3"/>
  <c r="S38" i="13"/>
  <c r="S48" i="13"/>
  <c r="R45" i="13"/>
  <c r="R35" i="13"/>
  <c r="R76" i="3"/>
  <c r="I19" i="13"/>
  <c r="I3" i="13"/>
  <c r="I21" i="13" s="1"/>
  <c r="H195" i="3"/>
  <c r="H34" i="3"/>
  <c r="E77" i="3"/>
  <c r="E234" i="3"/>
  <c r="M64" i="3"/>
  <c r="M225" i="3"/>
  <c r="R55" i="3"/>
  <c r="R25" i="12"/>
  <c r="R75" i="12" s="1"/>
  <c r="R45" i="12"/>
  <c r="R35" i="12"/>
  <c r="E42" i="13"/>
  <c r="E32" i="13"/>
  <c r="E204" i="3"/>
  <c r="E47" i="3"/>
  <c r="E144" i="3" s="1"/>
  <c r="E186" i="3"/>
  <c r="Q45" i="13"/>
  <c r="Q35" i="13"/>
  <c r="Q76" i="3"/>
  <c r="Q5" i="13"/>
  <c r="Q6" i="13"/>
  <c r="Q22" i="13" s="1"/>
  <c r="Q198" i="3"/>
  <c r="R197" i="3"/>
  <c r="C197" i="3"/>
  <c r="O199" i="3"/>
  <c r="Q206" i="3"/>
  <c r="Q52" i="3"/>
  <c r="M41" i="13"/>
  <c r="M51" i="13"/>
  <c r="M53" i="13"/>
  <c r="M57" i="13"/>
  <c r="M59" i="13"/>
  <c r="M55" i="13"/>
  <c r="M58" i="13"/>
  <c r="M54" i="13"/>
  <c r="M56" i="13"/>
  <c r="D198" i="3"/>
  <c r="E48" i="11"/>
  <c r="D43" i="11"/>
  <c r="D95" i="11" s="1"/>
  <c r="D100" i="11"/>
  <c r="H101" i="11"/>
  <c r="C85" i="3"/>
  <c r="C49" i="13"/>
  <c r="C39" i="13"/>
  <c r="K45" i="13"/>
  <c r="K35" i="13"/>
  <c r="K76" i="3"/>
  <c r="U229" i="3"/>
  <c r="V19" i="13"/>
  <c r="V3" i="13"/>
  <c r="V21" i="13" s="1"/>
  <c r="R206" i="3"/>
  <c r="P228" i="3"/>
  <c r="O64" i="3"/>
  <c r="O165" i="3" s="1"/>
  <c r="O225" i="3"/>
  <c r="E228" i="3"/>
  <c r="E73" i="3"/>
  <c r="C236" i="3"/>
  <c r="K206" i="3"/>
  <c r="Q54" i="12"/>
  <c r="Q47" i="12"/>
  <c r="Q37" i="12"/>
  <c r="Q17" i="12"/>
  <c r="Q67" i="12" s="1"/>
  <c r="Q53" i="12"/>
  <c r="Q49" i="12"/>
  <c r="Q50" i="12"/>
  <c r="K45" i="12"/>
  <c r="K35" i="12"/>
  <c r="K55" i="3"/>
  <c r="K25" i="12"/>
  <c r="K75" i="12" s="1"/>
  <c r="K55" i="12"/>
  <c r="Q48" i="12"/>
  <c r="J52" i="3"/>
  <c r="J206" i="3"/>
  <c r="V53" i="12"/>
  <c r="V47" i="12"/>
  <c r="V37" i="12"/>
  <c r="V17" i="12"/>
  <c r="V67" i="12" s="1"/>
  <c r="V49" i="12"/>
  <c r="V54" i="12"/>
  <c r="V50" i="12"/>
  <c r="V51" i="12"/>
  <c r="V55" i="12"/>
  <c r="K197" i="3"/>
  <c r="I52" i="12"/>
  <c r="I42" i="12"/>
  <c r="I32" i="12"/>
  <c r="I22" i="12"/>
  <c r="I72" i="12" s="1"/>
  <c r="S196" i="3"/>
  <c r="Q85" i="3"/>
  <c r="Q39" i="13"/>
  <c r="Q49" i="13"/>
  <c r="V46" i="13"/>
  <c r="V36" i="13"/>
  <c r="D207" i="3"/>
  <c r="K41" i="12"/>
  <c r="K31" i="12"/>
  <c r="K21" i="12"/>
  <c r="K71" i="12" s="1"/>
  <c r="K27" i="14"/>
  <c r="K51" i="12"/>
  <c r="K46" i="3"/>
  <c r="K6" i="12"/>
  <c r="P204" i="3"/>
  <c r="P47" i="3"/>
  <c r="P144" i="3" s="1"/>
  <c r="J207" i="3"/>
  <c r="D206" i="3"/>
  <c r="D52" i="3"/>
  <c r="U199" i="3"/>
  <c r="R236" i="3"/>
  <c r="D46" i="13"/>
  <c r="D36" i="13"/>
  <c r="R5" i="13"/>
  <c r="G51" i="13"/>
  <c r="G41" i="13"/>
  <c r="G57" i="13"/>
  <c r="G53" i="13"/>
  <c r="G54" i="13"/>
  <c r="G59" i="13"/>
  <c r="G58" i="13"/>
  <c r="G56" i="13"/>
  <c r="G55" i="13"/>
  <c r="F216" i="3"/>
  <c r="C21" i="12"/>
  <c r="C71" i="12" s="1"/>
  <c r="C27" i="14"/>
  <c r="C31" i="12"/>
  <c r="C41" i="12"/>
  <c r="C46" i="3"/>
  <c r="C6" i="12"/>
  <c r="I228" i="3"/>
  <c r="I73" i="3"/>
  <c r="I28" i="12"/>
  <c r="I18" i="12"/>
  <c r="I68" i="12" s="1"/>
  <c r="I48" i="12"/>
  <c r="I38" i="12"/>
  <c r="I24" i="14"/>
  <c r="D35" i="13"/>
  <c r="D45" i="13"/>
  <c r="D76" i="3"/>
  <c r="D6" i="13"/>
  <c r="D22" i="13" s="1"/>
  <c r="D5" i="13"/>
  <c r="R6" i="13"/>
  <c r="R22" i="13" s="1"/>
  <c r="J197" i="3"/>
  <c r="K227" i="3"/>
  <c r="C227" i="3"/>
  <c r="S44" i="13"/>
  <c r="S34" i="13"/>
  <c r="S75" i="3"/>
  <c r="S10" i="12"/>
  <c r="D77" i="3"/>
  <c r="D234" i="3"/>
  <c r="R10" i="12"/>
  <c r="S26" i="14"/>
  <c r="S30" i="12"/>
  <c r="S40" i="12"/>
  <c r="S20" i="12"/>
  <c r="S70" i="12" s="1"/>
  <c r="S45" i="3"/>
  <c r="P73" i="3"/>
  <c r="I198" i="3"/>
  <c r="D195" i="3"/>
  <c r="D34" i="3"/>
  <c r="C10" i="13"/>
  <c r="C26" i="13" s="1"/>
  <c r="K32" i="12"/>
  <c r="K42" i="12"/>
  <c r="K22" i="12"/>
  <c r="K72" i="12" s="1"/>
  <c r="K52" i="12"/>
  <c r="K6" i="13"/>
  <c r="K22" i="13" s="1"/>
  <c r="O53" i="13"/>
  <c r="O51" i="13"/>
  <c r="O41" i="13"/>
  <c r="O57" i="13"/>
  <c r="O58" i="13"/>
  <c r="O55" i="13"/>
  <c r="O59" i="13"/>
  <c r="O54" i="13"/>
  <c r="O56" i="13"/>
  <c r="J32" i="12"/>
  <c r="J22" i="12"/>
  <c r="J72" i="12" s="1"/>
  <c r="J42" i="12"/>
  <c r="Q32" i="12"/>
  <c r="Q52" i="12"/>
  <c r="Q22" i="12"/>
  <c r="Q72" i="12" s="1"/>
  <c r="Q42" i="12"/>
  <c r="D237" i="3"/>
  <c r="C45" i="13"/>
  <c r="C35" i="13"/>
  <c r="C76" i="3"/>
  <c r="E58" i="11"/>
  <c r="E53" i="11" s="1"/>
  <c r="B84" i="3"/>
  <c r="B38" i="13"/>
  <c r="B48" i="13"/>
  <c r="P198" i="3"/>
  <c r="S18" i="13"/>
  <c r="V216" i="3"/>
  <c r="F186" i="3"/>
  <c r="B196" i="3"/>
  <c r="I207" i="3"/>
  <c r="S226" i="3"/>
  <c r="P237" i="3"/>
  <c r="H204" i="3"/>
  <c r="H47" i="3"/>
  <c r="H144" i="3" s="1"/>
  <c r="Q207" i="3"/>
  <c r="K236" i="3"/>
  <c r="J236" i="3"/>
  <c r="G225" i="3"/>
  <c r="G64" i="3"/>
  <c r="D42" i="12"/>
  <c r="D32" i="12"/>
  <c r="D22" i="12"/>
  <c r="D72" i="12" s="1"/>
  <c r="D52" i="12"/>
  <c r="S54" i="3"/>
  <c r="S34" i="12"/>
  <c r="S24" i="12"/>
  <c r="S74" i="12" s="1"/>
  <c r="S44" i="12"/>
  <c r="Q84" i="3"/>
  <c r="Q48" i="13"/>
  <c r="Q38" i="13"/>
  <c r="Q10" i="13"/>
  <c r="Q26" i="13" s="1"/>
  <c r="H47" i="12"/>
  <c r="H37" i="12"/>
  <c r="H17" i="12"/>
  <c r="H67" i="12" s="1"/>
  <c r="H53" i="12"/>
  <c r="H49" i="12"/>
  <c r="H54" i="12"/>
  <c r="H50" i="12"/>
  <c r="H55" i="12"/>
  <c r="H51" i="12"/>
  <c r="H77" i="3"/>
  <c r="H174" i="3" s="1"/>
  <c r="H234" i="3"/>
  <c r="R227" i="3"/>
  <c r="B20" i="12"/>
  <c r="B70" i="12" s="1"/>
  <c r="B40" i="12"/>
  <c r="B30" i="12"/>
  <c r="B45" i="3"/>
  <c r="B26" i="14"/>
  <c r="T225" i="3"/>
  <c r="T64" i="3"/>
  <c r="T165" i="3" s="1"/>
  <c r="E47" i="12"/>
  <c r="E37" i="12"/>
  <c r="E17" i="12"/>
  <c r="E67" i="12" s="1"/>
  <c r="E53" i="12"/>
  <c r="E49" i="12"/>
  <c r="E54" i="12"/>
  <c r="E50" i="12"/>
  <c r="E51" i="12"/>
  <c r="E55" i="12"/>
  <c r="R27" i="14"/>
  <c r="R21" i="12"/>
  <c r="R71" i="12" s="1"/>
  <c r="R31" i="12"/>
  <c r="R41" i="12"/>
  <c r="R46" i="3"/>
  <c r="R6" i="12"/>
  <c r="C5" i="13"/>
  <c r="J39" i="13"/>
  <c r="J49" i="13"/>
  <c r="J85" i="3"/>
  <c r="R49" i="13"/>
  <c r="R39" i="13"/>
  <c r="R85" i="3"/>
  <c r="T52" i="13"/>
  <c r="T51" i="13"/>
  <c r="T41" i="13"/>
  <c r="T53" i="13"/>
  <c r="T57" i="13"/>
  <c r="T58" i="13"/>
  <c r="T59" i="13"/>
  <c r="T54" i="13"/>
  <c r="T56" i="13"/>
  <c r="T55" i="13"/>
  <c r="O186" i="3"/>
  <c r="I47" i="12"/>
  <c r="I37" i="12"/>
  <c r="I17" i="12"/>
  <c r="I67" i="12" s="1"/>
  <c r="I53" i="12"/>
  <c r="I49" i="12"/>
  <c r="I50" i="12"/>
  <c r="I54" i="12"/>
  <c r="J41" i="12"/>
  <c r="J31" i="12"/>
  <c r="J21" i="12"/>
  <c r="J71" i="12" s="1"/>
  <c r="J27" i="14"/>
  <c r="J46" i="3"/>
  <c r="J6" i="12"/>
  <c r="T186" i="3"/>
  <c r="I85" i="3"/>
  <c r="I39" i="13"/>
  <c r="I49" i="13"/>
  <c r="I10" i="13"/>
  <c r="I26" i="13" s="1"/>
  <c r="R5" i="12"/>
  <c r="J5" i="12"/>
  <c r="M186" i="3"/>
  <c r="J227" i="3"/>
  <c r="P207" i="3"/>
  <c r="B34" i="13"/>
  <c r="B44" i="13"/>
  <c r="B75" i="3"/>
  <c r="P19" i="13"/>
  <c r="P3" i="13"/>
  <c r="P21" i="13" s="1"/>
  <c r="P43" i="3"/>
  <c r="V237" i="3"/>
  <c r="V82" i="3"/>
  <c r="R10" i="13"/>
  <c r="R26" i="13" s="1"/>
  <c r="C55" i="3"/>
  <c r="C25" i="12"/>
  <c r="C75" i="12" s="1"/>
  <c r="C45" i="12"/>
  <c r="C35" i="12"/>
  <c r="C10" i="12"/>
  <c r="E19" i="13"/>
  <c r="E3" i="13"/>
  <c r="E21" i="13" s="1"/>
  <c r="H216" i="3"/>
  <c r="V52" i="12"/>
  <c r="D48" i="12"/>
  <c r="D37" i="12"/>
  <c r="D17" i="12"/>
  <c r="D67" i="12" s="1"/>
  <c r="D47" i="12"/>
  <c r="D53" i="12"/>
  <c r="D49" i="12"/>
  <c r="D50" i="12"/>
  <c r="S10" i="13"/>
  <c r="S26" i="13" s="1"/>
  <c r="P234" i="3" l="1"/>
  <c r="V135" i="3"/>
  <c r="V186" i="3"/>
  <c r="V131" i="3"/>
  <c r="V134" i="3"/>
  <c r="V128" i="3"/>
  <c r="V132" i="3"/>
  <c r="V199" i="3"/>
  <c r="V137" i="3"/>
  <c r="V133" i="3"/>
  <c r="V136" i="3"/>
  <c r="V129" i="3"/>
  <c r="V138" i="3"/>
  <c r="V127" i="3"/>
  <c r="V126" i="3"/>
  <c r="C51" i="12"/>
  <c r="V148" i="3"/>
  <c r="I47" i="3"/>
  <c r="I147" i="3" s="1"/>
  <c r="P169" i="3"/>
  <c r="P171" i="3"/>
  <c r="P172" i="3"/>
  <c r="P173" i="3"/>
  <c r="P170" i="3"/>
  <c r="P180" i="3"/>
  <c r="P179" i="3"/>
  <c r="P178" i="3"/>
  <c r="P175" i="3"/>
  <c r="P176" i="3"/>
  <c r="V145" i="3"/>
  <c r="V139" i="3"/>
  <c r="V149" i="3"/>
  <c r="G156" i="3"/>
  <c r="G163" i="3"/>
  <c r="G158" i="3"/>
  <c r="G161" i="3"/>
  <c r="G160" i="3"/>
  <c r="G159" i="3"/>
  <c r="G157" i="3"/>
  <c r="G166" i="3"/>
  <c r="G167" i="3"/>
  <c r="G168" i="3"/>
  <c r="V150" i="3"/>
  <c r="C82" i="3"/>
  <c r="C77" i="3" s="1"/>
  <c r="R73" i="3"/>
  <c r="V143" i="3"/>
  <c r="G165" i="3"/>
  <c r="Q34" i="3"/>
  <c r="Q134" i="3" s="1"/>
  <c r="M156" i="3"/>
  <c r="M158" i="3"/>
  <c r="M159" i="3"/>
  <c r="M160" i="3"/>
  <c r="M163" i="3"/>
  <c r="M161" i="3"/>
  <c r="M157" i="3"/>
  <c r="M166" i="3"/>
  <c r="M168" i="3"/>
  <c r="M167" i="3"/>
  <c r="V140" i="3"/>
  <c r="T156" i="3"/>
  <c r="T159" i="3"/>
  <c r="T163" i="3"/>
  <c r="T160" i="3"/>
  <c r="T158" i="3"/>
  <c r="T157" i="3"/>
  <c r="T161" i="3"/>
  <c r="T166" i="3"/>
  <c r="T167" i="3"/>
  <c r="T168" i="3"/>
  <c r="H169" i="3"/>
  <c r="H171" i="3"/>
  <c r="H172" i="3"/>
  <c r="H173" i="3"/>
  <c r="H170" i="3"/>
  <c r="H180" i="3"/>
  <c r="H179" i="3"/>
  <c r="H178" i="3"/>
  <c r="H175" i="3"/>
  <c r="H177" i="3"/>
  <c r="H176" i="3"/>
  <c r="D169" i="3"/>
  <c r="D172" i="3"/>
  <c r="D171" i="3"/>
  <c r="D173" i="3"/>
  <c r="D170" i="3"/>
  <c r="D179" i="3"/>
  <c r="D180" i="3"/>
  <c r="D178" i="3"/>
  <c r="D175" i="3"/>
  <c r="D176" i="3"/>
  <c r="O156" i="3"/>
  <c r="O158" i="3"/>
  <c r="O160" i="3"/>
  <c r="O159" i="3"/>
  <c r="O163" i="3"/>
  <c r="O157" i="3"/>
  <c r="O161" i="3"/>
  <c r="O166" i="3"/>
  <c r="O168" i="3"/>
  <c r="O167" i="3"/>
  <c r="V144" i="3"/>
  <c r="V147" i="3"/>
  <c r="V141" i="3"/>
  <c r="P177" i="3"/>
  <c r="D177" i="3"/>
  <c r="M165" i="3"/>
  <c r="E169" i="3"/>
  <c r="E173" i="3"/>
  <c r="E172" i="3"/>
  <c r="E171" i="3"/>
  <c r="E170" i="3"/>
  <c r="E180" i="3"/>
  <c r="E179" i="3"/>
  <c r="E178" i="3"/>
  <c r="E175" i="3"/>
  <c r="E177" i="3"/>
  <c r="E176" i="3"/>
  <c r="V146" i="3"/>
  <c r="E174" i="3"/>
  <c r="P174" i="3"/>
  <c r="D174" i="3"/>
  <c r="H126" i="3"/>
  <c r="H132" i="3"/>
  <c r="H130" i="3"/>
  <c r="H134" i="3"/>
  <c r="H128" i="3"/>
  <c r="H129" i="3"/>
  <c r="H131" i="3"/>
  <c r="H133" i="3"/>
  <c r="H127" i="3"/>
  <c r="H136" i="3"/>
  <c r="H137" i="3"/>
  <c r="H138" i="3"/>
  <c r="K43" i="3"/>
  <c r="D126" i="3"/>
  <c r="D133" i="3"/>
  <c r="D130" i="3"/>
  <c r="D128" i="3"/>
  <c r="D132" i="3"/>
  <c r="D134" i="3"/>
  <c r="D129" i="3"/>
  <c r="D131" i="3"/>
  <c r="D127" i="3"/>
  <c r="D136" i="3"/>
  <c r="D137" i="3"/>
  <c r="R52" i="3"/>
  <c r="R204" i="3" s="1"/>
  <c r="H139" i="3"/>
  <c r="H141" i="3"/>
  <c r="H142" i="3"/>
  <c r="H140" i="3"/>
  <c r="H143" i="3"/>
  <c r="H150" i="3"/>
  <c r="H149" i="3"/>
  <c r="H148" i="3"/>
  <c r="H145" i="3"/>
  <c r="H146" i="3"/>
  <c r="H147" i="3"/>
  <c r="I34" i="3"/>
  <c r="D138" i="3"/>
  <c r="D135" i="3"/>
  <c r="I195" i="3"/>
  <c r="P199" i="3"/>
  <c r="P139" i="3"/>
  <c r="P142" i="3"/>
  <c r="P141" i="3"/>
  <c r="P143" i="3"/>
  <c r="P140" i="3"/>
  <c r="P150" i="3"/>
  <c r="P149" i="3"/>
  <c r="P148" i="3"/>
  <c r="P145" i="3"/>
  <c r="P146" i="3"/>
  <c r="E199" i="3"/>
  <c r="E139" i="3"/>
  <c r="E142" i="3"/>
  <c r="E141" i="3"/>
  <c r="E140" i="3"/>
  <c r="E143" i="3"/>
  <c r="E150" i="3"/>
  <c r="E149" i="3"/>
  <c r="E148" i="3"/>
  <c r="E145" i="3"/>
  <c r="E146" i="3"/>
  <c r="E147" i="3"/>
  <c r="H135" i="3"/>
  <c r="P147" i="3"/>
  <c r="B5" i="12"/>
  <c r="C55" i="12"/>
  <c r="S36" i="13"/>
  <c r="S46" i="13"/>
  <c r="V77" i="3"/>
  <c r="V174" i="3" s="1"/>
  <c r="V234" i="3"/>
  <c r="B227" i="3"/>
  <c r="J198" i="3"/>
  <c r="J43" i="3"/>
  <c r="C228" i="3"/>
  <c r="I237" i="3"/>
  <c r="I82" i="3"/>
  <c r="J82" i="3"/>
  <c r="J237" i="3"/>
  <c r="R198" i="3"/>
  <c r="R43" i="3"/>
  <c r="Q36" i="13"/>
  <c r="Q46" i="13"/>
  <c r="C18" i="12"/>
  <c r="C68" i="12" s="1"/>
  <c r="C28" i="12"/>
  <c r="C48" i="12"/>
  <c r="C38" i="12"/>
  <c r="C24" i="14"/>
  <c r="S6" i="13"/>
  <c r="S22" i="13" s="1"/>
  <c r="S35" i="13"/>
  <c r="S45" i="13"/>
  <c r="S76" i="3"/>
  <c r="S21" i="12"/>
  <c r="S71" i="12" s="1"/>
  <c r="S41" i="12"/>
  <c r="S31" i="12"/>
  <c r="S46" i="3"/>
  <c r="S27" i="14"/>
  <c r="S6" i="12"/>
  <c r="C73" i="3"/>
  <c r="K198" i="3"/>
  <c r="G103" i="11"/>
  <c r="T216" i="3"/>
  <c r="H199" i="3"/>
  <c r="S55" i="3"/>
  <c r="S45" i="12"/>
  <c r="S25" i="12"/>
  <c r="S75" i="12" s="1"/>
  <c r="S35" i="12"/>
  <c r="R42" i="13"/>
  <c r="R32" i="13"/>
  <c r="J45" i="13"/>
  <c r="J35" i="13"/>
  <c r="J76" i="3"/>
  <c r="J6" i="13"/>
  <c r="J22" i="13" s="1"/>
  <c r="J5" i="13"/>
  <c r="R207" i="3"/>
  <c r="M216" i="3"/>
  <c r="Q228" i="3"/>
  <c r="Q73" i="3"/>
  <c r="C207" i="3"/>
  <c r="C52" i="3"/>
  <c r="K85" i="3"/>
  <c r="K39" i="13"/>
  <c r="K49" i="13"/>
  <c r="K10" i="13"/>
  <c r="K26" i="13" s="1"/>
  <c r="R3" i="12"/>
  <c r="S5" i="12"/>
  <c r="D229" i="3"/>
  <c r="C198" i="3"/>
  <c r="C43" i="3"/>
  <c r="D204" i="3"/>
  <c r="D47" i="3"/>
  <c r="D144" i="3" s="1"/>
  <c r="K207" i="3"/>
  <c r="Q204" i="3"/>
  <c r="Q47" i="3"/>
  <c r="Q144" i="3" s="1"/>
  <c r="I41" i="13"/>
  <c r="I51" i="13"/>
  <c r="I57" i="13"/>
  <c r="I53" i="13"/>
  <c r="I58" i="13"/>
  <c r="I54" i="13"/>
  <c r="I55" i="13"/>
  <c r="I52" i="13"/>
  <c r="B35" i="13"/>
  <c r="B45" i="13"/>
  <c r="B76" i="3"/>
  <c r="E52" i="13"/>
  <c r="E41" i="13"/>
  <c r="E51" i="13"/>
  <c r="E53" i="13"/>
  <c r="E57" i="13"/>
  <c r="E54" i="13"/>
  <c r="E58" i="13"/>
  <c r="E59" i="13"/>
  <c r="E56" i="13"/>
  <c r="E55" i="13"/>
  <c r="I36" i="13"/>
  <c r="I46" i="13"/>
  <c r="I56" i="13"/>
  <c r="R82" i="3"/>
  <c r="R237" i="3"/>
  <c r="S206" i="3"/>
  <c r="S227" i="3"/>
  <c r="B35" i="12"/>
  <c r="B45" i="12"/>
  <c r="B25" i="12"/>
  <c r="B75" i="12" s="1"/>
  <c r="B55" i="3"/>
  <c r="P229" i="3"/>
  <c r="Q237" i="3"/>
  <c r="O216" i="3"/>
  <c r="B54" i="3"/>
  <c r="B44" i="12"/>
  <c r="B34" i="12"/>
  <c r="B24" i="12"/>
  <c r="B74" i="12" s="1"/>
  <c r="B10" i="12"/>
  <c r="I101" i="11"/>
  <c r="S39" i="13"/>
  <c r="S85" i="3"/>
  <c r="S49" i="13"/>
  <c r="F58" i="11"/>
  <c r="F53" i="11" s="1"/>
  <c r="R36" i="13"/>
  <c r="R46" i="13"/>
  <c r="P195" i="3"/>
  <c r="P34" i="3"/>
  <c r="P135" i="3" s="1"/>
  <c r="I59" i="13"/>
  <c r="C19" i="13"/>
  <c r="C3" i="13"/>
  <c r="B197" i="3"/>
  <c r="B236" i="3"/>
  <c r="C46" i="13"/>
  <c r="C36" i="13"/>
  <c r="P225" i="3"/>
  <c r="P64" i="3"/>
  <c r="R22" i="12"/>
  <c r="R72" i="12" s="1"/>
  <c r="R42" i="12"/>
  <c r="R32" i="12"/>
  <c r="D19" i="13"/>
  <c r="D3" i="13"/>
  <c r="D21" i="13" s="1"/>
  <c r="R19" i="13"/>
  <c r="R3" i="13"/>
  <c r="J204" i="3"/>
  <c r="J47" i="3"/>
  <c r="K228" i="3"/>
  <c r="K73" i="3"/>
  <c r="E229" i="3"/>
  <c r="C22" i="12"/>
  <c r="C72" i="12" s="1"/>
  <c r="C42" i="12"/>
  <c r="C32" i="12"/>
  <c r="C52" i="12"/>
  <c r="P56" i="13"/>
  <c r="P51" i="13"/>
  <c r="P41" i="13"/>
  <c r="P57" i="13"/>
  <c r="P53" i="13"/>
  <c r="P54" i="13"/>
  <c r="P58" i="13"/>
  <c r="P52" i="13"/>
  <c r="P55" i="13"/>
  <c r="P59" i="13"/>
  <c r="K5" i="13"/>
  <c r="Q236" i="3"/>
  <c r="Q82" i="3"/>
  <c r="G216" i="3"/>
  <c r="K32" i="13"/>
  <c r="K42" i="13"/>
  <c r="S197" i="3"/>
  <c r="S5" i="13"/>
  <c r="D42" i="13"/>
  <c r="D32" i="13"/>
  <c r="K28" i="12"/>
  <c r="K18" i="12"/>
  <c r="K68" i="12" s="1"/>
  <c r="K38" i="12"/>
  <c r="K48" i="12"/>
  <c r="K24" i="14"/>
  <c r="B21" i="12"/>
  <c r="B71" i="12" s="1"/>
  <c r="B41" i="12"/>
  <c r="B31" i="12"/>
  <c r="B27" i="14"/>
  <c r="B46" i="3"/>
  <c r="B6" i="12"/>
  <c r="C237" i="3"/>
  <c r="E43" i="11"/>
  <c r="E95" i="11" s="1"/>
  <c r="E100" i="11"/>
  <c r="Q42" i="13"/>
  <c r="Q32" i="13"/>
  <c r="R228" i="3"/>
  <c r="C37" i="12"/>
  <c r="C47" i="12"/>
  <c r="C17" i="12"/>
  <c r="C67" i="12" s="1"/>
  <c r="C53" i="12"/>
  <c r="C49" i="12"/>
  <c r="C54" i="12"/>
  <c r="C50" i="12"/>
  <c r="G102" i="11"/>
  <c r="G48" i="11"/>
  <c r="B5" i="13"/>
  <c r="B6" i="13"/>
  <c r="B22" i="13" s="1"/>
  <c r="J3" i="12"/>
  <c r="J28" i="12"/>
  <c r="J38" i="12"/>
  <c r="J24" i="14"/>
  <c r="J18" i="12"/>
  <c r="J68" i="12" s="1"/>
  <c r="R28" i="12"/>
  <c r="R38" i="12"/>
  <c r="R18" i="12"/>
  <c r="R68" i="12" s="1"/>
  <c r="R24" i="14"/>
  <c r="H229" i="3"/>
  <c r="S42" i="12"/>
  <c r="S22" i="12"/>
  <c r="S72" i="12" s="1"/>
  <c r="S32" i="12"/>
  <c r="D186" i="3"/>
  <c r="D228" i="3"/>
  <c r="D73" i="3"/>
  <c r="I64" i="3"/>
  <c r="I225" i="3"/>
  <c r="K52" i="3"/>
  <c r="E64" i="3"/>
  <c r="E165" i="3" s="1"/>
  <c r="E225" i="3"/>
  <c r="V56" i="13"/>
  <c r="V41" i="13"/>
  <c r="V51" i="13"/>
  <c r="V57" i="13"/>
  <c r="V53" i="13"/>
  <c r="V54" i="13"/>
  <c r="V55" i="13"/>
  <c r="V58" i="13"/>
  <c r="V52" i="13"/>
  <c r="V59" i="13"/>
  <c r="F102" i="11"/>
  <c r="F48" i="11"/>
  <c r="Q19" i="13"/>
  <c r="Q3" i="13"/>
  <c r="Q21" i="13" s="1"/>
  <c r="H186" i="3"/>
  <c r="S236" i="3"/>
  <c r="I140" i="3" l="1"/>
  <c r="I150" i="3"/>
  <c r="C234" i="3"/>
  <c r="I143" i="3"/>
  <c r="I141" i="3"/>
  <c r="I142" i="3"/>
  <c r="I199" i="3"/>
  <c r="I144" i="3"/>
  <c r="I146" i="3"/>
  <c r="I145" i="3"/>
  <c r="I139" i="3"/>
  <c r="I148" i="3"/>
  <c r="I149" i="3"/>
  <c r="J48" i="12"/>
  <c r="R52" i="12"/>
  <c r="Q126" i="3"/>
  <c r="C56" i="13"/>
  <c r="C21" i="13"/>
  <c r="R52" i="13"/>
  <c r="R21" i="13"/>
  <c r="Q137" i="3"/>
  <c r="Q186" i="3"/>
  <c r="Q127" i="3"/>
  <c r="Q131" i="3"/>
  <c r="Q130" i="3"/>
  <c r="Q129" i="3"/>
  <c r="R47" i="3"/>
  <c r="R143" i="3" s="1"/>
  <c r="Q133" i="3"/>
  <c r="Q138" i="3"/>
  <c r="Q135" i="3"/>
  <c r="Q128" i="3"/>
  <c r="Q132" i="3"/>
  <c r="Q136" i="3"/>
  <c r="P156" i="3"/>
  <c r="P158" i="3"/>
  <c r="P163" i="3"/>
  <c r="P160" i="3"/>
  <c r="P159" i="3"/>
  <c r="P161" i="3"/>
  <c r="P157" i="3"/>
  <c r="P166" i="3"/>
  <c r="P167" i="3"/>
  <c r="P168" i="3"/>
  <c r="C169" i="3"/>
  <c r="C172" i="3"/>
  <c r="C171" i="3"/>
  <c r="C170" i="3"/>
  <c r="C173" i="3"/>
  <c r="C180" i="3"/>
  <c r="C179" i="3"/>
  <c r="C178" i="3"/>
  <c r="C175" i="3"/>
  <c r="C176" i="3"/>
  <c r="I156" i="3"/>
  <c r="I158" i="3"/>
  <c r="I163" i="3"/>
  <c r="I160" i="3"/>
  <c r="I159" i="3"/>
  <c r="I161" i="3"/>
  <c r="I157" i="3"/>
  <c r="I166" i="3"/>
  <c r="I167" i="3"/>
  <c r="I168" i="3"/>
  <c r="V169" i="3"/>
  <c r="V173" i="3"/>
  <c r="V171" i="3"/>
  <c r="V172" i="3"/>
  <c r="V170" i="3"/>
  <c r="V180" i="3"/>
  <c r="V179" i="3"/>
  <c r="V178" i="3"/>
  <c r="V175" i="3"/>
  <c r="V176" i="3"/>
  <c r="V177" i="3"/>
  <c r="C177" i="3"/>
  <c r="E156" i="3"/>
  <c r="E158" i="3"/>
  <c r="E159" i="3"/>
  <c r="E163" i="3"/>
  <c r="E160" i="3"/>
  <c r="E161" i="3"/>
  <c r="E157" i="3"/>
  <c r="E166" i="3"/>
  <c r="E167" i="3"/>
  <c r="E168" i="3"/>
  <c r="R64" i="3"/>
  <c r="R216" i="3" s="1"/>
  <c r="C174" i="3"/>
  <c r="S82" i="3"/>
  <c r="S77" i="3" s="1"/>
  <c r="S177" i="3" s="1"/>
  <c r="B73" i="3"/>
  <c r="B225" i="3" s="1"/>
  <c r="R225" i="3"/>
  <c r="I165" i="3"/>
  <c r="P165" i="3"/>
  <c r="J139" i="3"/>
  <c r="J142" i="3"/>
  <c r="J143" i="3"/>
  <c r="J141" i="3"/>
  <c r="J140" i="3"/>
  <c r="J150" i="3"/>
  <c r="J149" i="3"/>
  <c r="J148" i="3"/>
  <c r="J145" i="3"/>
  <c r="J146" i="3"/>
  <c r="J147" i="3"/>
  <c r="I126" i="3"/>
  <c r="I128" i="3"/>
  <c r="I129" i="3"/>
  <c r="I132" i="3"/>
  <c r="I130" i="3"/>
  <c r="I134" i="3"/>
  <c r="I127" i="3"/>
  <c r="I133" i="3"/>
  <c r="I131" i="3"/>
  <c r="I136" i="3"/>
  <c r="I137" i="3"/>
  <c r="I138" i="3"/>
  <c r="S43" i="3"/>
  <c r="S195" i="3" s="1"/>
  <c r="J144" i="3"/>
  <c r="I135" i="3"/>
  <c r="D139" i="3"/>
  <c r="D141" i="3"/>
  <c r="D143" i="3"/>
  <c r="D142" i="3"/>
  <c r="D140" i="3"/>
  <c r="D150" i="3"/>
  <c r="D149" i="3"/>
  <c r="D148" i="3"/>
  <c r="D145" i="3"/>
  <c r="D147" i="3"/>
  <c r="D146" i="3"/>
  <c r="P126" i="3"/>
  <c r="P132" i="3"/>
  <c r="P134" i="3"/>
  <c r="P130" i="3"/>
  <c r="P128" i="3"/>
  <c r="P133" i="3"/>
  <c r="P129" i="3"/>
  <c r="P131" i="3"/>
  <c r="P127" i="3"/>
  <c r="P136" i="3"/>
  <c r="P137" i="3"/>
  <c r="P138" i="3"/>
  <c r="S52" i="3"/>
  <c r="S204" i="3" s="1"/>
  <c r="I186" i="3"/>
  <c r="K195" i="3"/>
  <c r="Q199" i="3"/>
  <c r="Q139" i="3"/>
  <c r="Q142" i="3"/>
  <c r="Q141" i="3"/>
  <c r="Q140" i="3"/>
  <c r="Q143" i="3"/>
  <c r="Q150" i="3"/>
  <c r="Q149" i="3"/>
  <c r="Q148" i="3"/>
  <c r="Q145" i="3"/>
  <c r="Q146" i="3"/>
  <c r="Q147" i="3"/>
  <c r="K34" i="3"/>
  <c r="K186" i="3" s="1"/>
  <c r="B3" i="12"/>
  <c r="B54" i="12" s="1"/>
  <c r="R56" i="13"/>
  <c r="B19" i="13"/>
  <c r="B3" i="13"/>
  <c r="B52" i="13" s="1"/>
  <c r="K204" i="3"/>
  <c r="K47" i="3"/>
  <c r="K144" i="3" s="1"/>
  <c r="B38" i="12"/>
  <c r="B28" i="12"/>
  <c r="B18" i="12"/>
  <c r="B68" i="12" s="1"/>
  <c r="B24" i="14"/>
  <c r="J199" i="3"/>
  <c r="B207" i="3"/>
  <c r="J19" i="13"/>
  <c r="J3" i="13"/>
  <c r="S18" i="12"/>
  <c r="S68" i="12" s="1"/>
  <c r="S38" i="12"/>
  <c r="S28" i="12"/>
  <c r="S24" i="14"/>
  <c r="S32" i="13"/>
  <c r="S42" i="13"/>
  <c r="R195" i="3"/>
  <c r="R34" i="3"/>
  <c r="I216" i="3"/>
  <c r="B42" i="13"/>
  <c r="B32" i="13"/>
  <c r="S19" i="13"/>
  <c r="S3" i="13"/>
  <c r="K19" i="13"/>
  <c r="K3" i="13"/>
  <c r="K21" i="13" s="1"/>
  <c r="K64" i="3"/>
  <c r="K165" i="3" s="1"/>
  <c r="K225" i="3"/>
  <c r="D52" i="13"/>
  <c r="D41" i="13"/>
  <c r="D51" i="13"/>
  <c r="D53" i="13"/>
  <c r="D57" i="13"/>
  <c r="D54" i="13"/>
  <c r="D58" i="13"/>
  <c r="D59" i="13"/>
  <c r="D55" i="13"/>
  <c r="D56" i="13"/>
  <c r="S47" i="3"/>
  <c r="S147" i="3" s="1"/>
  <c r="J42" i="13"/>
  <c r="J32" i="13"/>
  <c r="H103" i="11"/>
  <c r="P216" i="3"/>
  <c r="H102" i="11"/>
  <c r="Q77" i="3"/>
  <c r="Q174" i="3" s="1"/>
  <c r="Q234" i="3"/>
  <c r="B206" i="3"/>
  <c r="B52" i="3"/>
  <c r="D199" i="3"/>
  <c r="K237" i="3"/>
  <c r="K82" i="3"/>
  <c r="S198" i="3"/>
  <c r="S228" i="3"/>
  <c r="Q59" i="13"/>
  <c r="Q51" i="13"/>
  <c r="Q41" i="13"/>
  <c r="Q57" i="13"/>
  <c r="Q53" i="13"/>
  <c r="Q54" i="13"/>
  <c r="Q55" i="13"/>
  <c r="Q58" i="13"/>
  <c r="J101" i="11"/>
  <c r="G58" i="11"/>
  <c r="G53" i="11" s="1"/>
  <c r="F43" i="11"/>
  <c r="F95" i="11" s="1"/>
  <c r="F100" i="11"/>
  <c r="S3" i="12"/>
  <c r="R48" i="12"/>
  <c r="R47" i="12"/>
  <c r="R17" i="12"/>
  <c r="R67" i="12" s="1"/>
  <c r="R37" i="12"/>
  <c r="R53" i="12"/>
  <c r="R49" i="12"/>
  <c r="R54" i="12"/>
  <c r="R50" i="12"/>
  <c r="R55" i="12"/>
  <c r="R51" i="12"/>
  <c r="C204" i="3"/>
  <c r="C47" i="3"/>
  <c r="S207" i="3"/>
  <c r="Q56" i="13"/>
  <c r="D225" i="3"/>
  <c r="D64" i="3"/>
  <c r="D165" i="3" s="1"/>
  <c r="C52" i="13"/>
  <c r="C41" i="13"/>
  <c r="C51" i="13"/>
  <c r="C53" i="13"/>
  <c r="C57" i="13"/>
  <c r="C58" i="13"/>
  <c r="C54" i="13"/>
  <c r="C59" i="13"/>
  <c r="C55" i="13"/>
  <c r="Q225" i="3"/>
  <c r="Q64" i="3"/>
  <c r="Q165" i="3" s="1"/>
  <c r="J228" i="3"/>
  <c r="J73" i="3"/>
  <c r="J50" i="12"/>
  <c r="J47" i="12"/>
  <c r="J37" i="12"/>
  <c r="J17" i="12"/>
  <c r="J67" i="12" s="1"/>
  <c r="J53" i="12"/>
  <c r="J49" i="12"/>
  <c r="J55" i="12"/>
  <c r="J54" i="12"/>
  <c r="J52" i="12"/>
  <c r="J51" i="12"/>
  <c r="Q52" i="13"/>
  <c r="R55" i="13"/>
  <c r="R51" i="13"/>
  <c r="R41" i="13"/>
  <c r="R57" i="13"/>
  <c r="R53" i="13"/>
  <c r="R54" i="13"/>
  <c r="R58" i="13"/>
  <c r="R59" i="13"/>
  <c r="P186" i="3"/>
  <c r="S237" i="3"/>
  <c r="C195" i="3"/>
  <c r="C34" i="3"/>
  <c r="C229" i="3"/>
  <c r="J77" i="3"/>
  <c r="J174" i="3" s="1"/>
  <c r="J234" i="3"/>
  <c r="S73" i="3"/>
  <c r="B39" i="13"/>
  <c r="B49" i="13"/>
  <c r="B85" i="3"/>
  <c r="B10" i="13"/>
  <c r="B26" i="13" s="1"/>
  <c r="B198" i="3"/>
  <c r="E216" i="3"/>
  <c r="G43" i="11"/>
  <c r="G95" i="11" s="1"/>
  <c r="G100" i="11"/>
  <c r="B42" i="12"/>
  <c r="B32" i="12"/>
  <c r="B22" i="12"/>
  <c r="B72" i="12" s="1"/>
  <c r="R77" i="3"/>
  <c r="R174" i="3" s="1"/>
  <c r="R234" i="3"/>
  <c r="B228" i="3"/>
  <c r="K36" i="13"/>
  <c r="K46" i="13"/>
  <c r="C64" i="3"/>
  <c r="C165" i="3" s="1"/>
  <c r="C225" i="3"/>
  <c r="I77" i="3"/>
  <c r="I174" i="3" s="1"/>
  <c r="I234" i="3"/>
  <c r="J195" i="3"/>
  <c r="J34" i="3"/>
  <c r="J135" i="3" s="1"/>
  <c r="V229" i="3"/>
  <c r="B43" i="3"/>
  <c r="B64" i="3" l="1"/>
  <c r="B168" i="3" s="1"/>
  <c r="B53" i="12"/>
  <c r="R144" i="3"/>
  <c r="R139" i="3"/>
  <c r="B17" i="12"/>
  <c r="B67" i="12" s="1"/>
  <c r="R199" i="3"/>
  <c r="R141" i="3"/>
  <c r="R142" i="3"/>
  <c r="K56" i="13"/>
  <c r="R146" i="3"/>
  <c r="R145" i="3"/>
  <c r="R149" i="3"/>
  <c r="B49" i="12"/>
  <c r="J52" i="13"/>
  <c r="J21" i="13"/>
  <c r="B51" i="12"/>
  <c r="B47" i="12"/>
  <c r="B37" i="12"/>
  <c r="B52" i="12"/>
  <c r="B48" i="12"/>
  <c r="S234" i="3"/>
  <c r="B59" i="13"/>
  <c r="B21" i="13"/>
  <c r="S52" i="13"/>
  <c r="S21" i="13"/>
  <c r="B50" i="12"/>
  <c r="R148" i="3"/>
  <c r="S34" i="3"/>
  <c r="S138" i="3" s="1"/>
  <c r="R150" i="3"/>
  <c r="R147" i="3"/>
  <c r="R140" i="3"/>
  <c r="R156" i="3"/>
  <c r="R159" i="3"/>
  <c r="R158" i="3"/>
  <c r="R163" i="3"/>
  <c r="R160" i="3"/>
  <c r="R157" i="3"/>
  <c r="R161" i="3"/>
  <c r="R166" i="3"/>
  <c r="R167" i="3"/>
  <c r="R168" i="3"/>
  <c r="R165" i="3"/>
  <c r="D156" i="3"/>
  <c r="D158" i="3"/>
  <c r="D159" i="3"/>
  <c r="D160" i="3"/>
  <c r="D163" i="3"/>
  <c r="D157" i="3"/>
  <c r="D161" i="3"/>
  <c r="D166" i="3"/>
  <c r="D167" i="3"/>
  <c r="D168" i="3"/>
  <c r="Q229" i="3"/>
  <c r="Q169" i="3"/>
  <c r="Q172" i="3"/>
  <c r="Q171" i="3"/>
  <c r="Q173" i="3"/>
  <c r="Q170" i="3"/>
  <c r="Q180" i="3"/>
  <c r="Q179" i="3"/>
  <c r="Q178" i="3"/>
  <c r="Q175" i="3"/>
  <c r="Q176" i="3"/>
  <c r="Q177" i="3"/>
  <c r="B165" i="3"/>
  <c r="Q156" i="3"/>
  <c r="Q158" i="3"/>
  <c r="Q163" i="3"/>
  <c r="Q160" i="3"/>
  <c r="Q159" i="3"/>
  <c r="Q161" i="3"/>
  <c r="Q157" i="3"/>
  <c r="Q166" i="3"/>
  <c r="Q167" i="3"/>
  <c r="Q168" i="3"/>
  <c r="R169" i="3"/>
  <c r="R172" i="3"/>
  <c r="R171" i="3"/>
  <c r="R173" i="3"/>
  <c r="R170" i="3"/>
  <c r="R180" i="3"/>
  <c r="R179" i="3"/>
  <c r="R178" i="3"/>
  <c r="R175" i="3"/>
  <c r="R176" i="3"/>
  <c r="R177" i="3"/>
  <c r="K156" i="3"/>
  <c r="K160" i="3"/>
  <c r="K158" i="3"/>
  <c r="K159" i="3"/>
  <c r="K157" i="3"/>
  <c r="K163" i="3"/>
  <c r="K161" i="3"/>
  <c r="K166" i="3"/>
  <c r="K167" i="3"/>
  <c r="K168" i="3"/>
  <c r="B156" i="3"/>
  <c r="B158" i="3"/>
  <c r="B163" i="3"/>
  <c r="B160" i="3"/>
  <c r="B161" i="3"/>
  <c r="B159" i="3"/>
  <c r="B157" i="3"/>
  <c r="B166" i="3"/>
  <c r="B167" i="3"/>
  <c r="I169" i="3"/>
  <c r="I172" i="3"/>
  <c r="I171" i="3"/>
  <c r="I173" i="3"/>
  <c r="I170" i="3"/>
  <c r="I179" i="3"/>
  <c r="I180" i="3"/>
  <c r="I178" i="3"/>
  <c r="I175" i="3"/>
  <c r="I176" i="3"/>
  <c r="I177" i="3"/>
  <c r="J169" i="3"/>
  <c r="J172" i="3"/>
  <c r="J173" i="3"/>
  <c r="J171" i="3"/>
  <c r="J170" i="3"/>
  <c r="J180" i="3"/>
  <c r="J179" i="3"/>
  <c r="J178" i="3"/>
  <c r="J175" i="3"/>
  <c r="J176" i="3"/>
  <c r="J177" i="3"/>
  <c r="C156" i="3"/>
  <c r="C159" i="3"/>
  <c r="C160" i="3"/>
  <c r="C158" i="3"/>
  <c r="C163" i="3"/>
  <c r="C157" i="3"/>
  <c r="C161" i="3"/>
  <c r="C166" i="3"/>
  <c r="C167" i="3"/>
  <c r="C168" i="3"/>
  <c r="S169" i="3"/>
  <c r="S172" i="3"/>
  <c r="S171" i="3"/>
  <c r="S173" i="3"/>
  <c r="S170" i="3"/>
  <c r="S179" i="3"/>
  <c r="S180" i="3"/>
  <c r="S178" i="3"/>
  <c r="S175" i="3"/>
  <c r="S176" i="3"/>
  <c r="S174" i="3"/>
  <c r="C126" i="3"/>
  <c r="C128" i="3"/>
  <c r="C132" i="3"/>
  <c r="C134" i="3"/>
  <c r="C130" i="3"/>
  <c r="C129" i="3"/>
  <c r="C133" i="3"/>
  <c r="C127" i="3"/>
  <c r="C131" i="3"/>
  <c r="C136" i="3"/>
  <c r="C137" i="3"/>
  <c r="C138" i="3"/>
  <c r="C199" i="3"/>
  <c r="C139" i="3"/>
  <c r="C141" i="3"/>
  <c r="C142" i="3"/>
  <c r="C143" i="3"/>
  <c r="C140" i="3"/>
  <c r="C150" i="3"/>
  <c r="C149" i="3"/>
  <c r="C148" i="3"/>
  <c r="C145" i="3"/>
  <c r="C146" i="3"/>
  <c r="C147" i="3"/>
  <c r="C135" i="3"/>
  <c r="C144" i="3"/>
  <c r="K126" i="3"/>
  <c r="K128" i="3"/>
  <c r="K134" i="3"/>
  <c r="K132" i="3"/>
  <c r="K133" i="3"/>
  <c r="K130" i="3"/>
  <c r="K129" i="3"/>
  <c r="K131" i="3"/>
  <c r="K127" i="3"/>
  <c r="K136" i="3"/>
  <c r="K137" i="3"/>
  <c r="K138" i="3"/>
  <c r="R126" i="3"/>
  <c r="R129" i="3"/>
  <c r="R128" i="3"/>
  <c r="R130" i="3"/>
  <c r="R133" i="3"/>
  <c r="R132" i="3"/>
  <c r="R134" i="3"/>
  <c r="R127" i="3"/>
  <c r="R131" i="3"/>
  <c r="R136" i="3"/>
  <c r="R137" i="3"/>
  <c r="R138" i="3"/>
  <c r="K139" i="3"/>
  <c r="K143" i="3"/>
  <c r="K142" i="3"/>
  <c r="K141" i="3"/>
  <c r="K140" i="3"/>
  <c r="K150" i="3"/>
  <c r="K149" i="3"/>
  <c r="K148" i="3"/>
  <c r="K145" i="3"/>
  <c r="K146" i="3"/>
  <c r="K147" i="3"/>
  <c r="S144" i="3"/>
  <c r="K135" i="3"/>
  <c r="J126" i="3"/>
  <c r="J132" i="3"/>
  <c r="J134" i="3"/>
  <c r="J128" i="3"/>
  <c r="J129" i="3"/>
  <c r="J133" i="3"/>
  <c r="J130" i="3"/>
  <c r="J127" i="3"/>
  <c r="J131" i="3"/>
  <c r="J136" i="3"/>
  <c r="J137" i="3"/>
  <c r="J138" i="3"/>
  <c r="S199" i="3"/>
  <c r="S139" i="3"/>
  <c r="S143" i="3"/>
  <c r="S141" i="3"/>
  <c r="S142" i="3"/>
  <c r="S140" i="3"/>
  <c r="S150" i="3"/>
  <c r="S149" i="3"/>
  <c r="S148" i="3"/>
  <c r="S145" i="3"/>
  <c r="S146" i="3"/>
  <c r="R135" i="3"/>
  <c r="B55" i="12"/>
  <c r="J229" i="3"/>
  <c r="Q216" i="3"/>
  <c r="B216" i="3"/>
  <c r="I103" i="11"/>
  <c r="B56" i="13"/>
  <c r="B51" i="13"/>
  <c r="B41" i="13"/>
  <c r="B53" i="13"/>
  <c r="B57" i="13"/>
  <c r="B58" i="13"/>
  <c r="B54" i="13"/>
  <c r="B55" i="13"/>
  <c r="B195" i="3"/>
  <c r="B34" i="3"/>
  <c r="C216" i="3"/>
  <c r="K51" i="13"/>
  <c r="K41" i="13"/>
  <c r="K57" i="13"/>
  <c r="K53" i="13"/>
  <c r="K54" i="13"/>
  <c r="K58" i="13"/>
  <c r="K55" i="13"/>
  <c r="K52" i="13"/>
  <c r="K59" i="13"/>
  <c r="K199" i="3"/>
  <c r="I102" i="11"/>
  <c r="J64" i="3"/>
  <c r="J225" i="3"/>
  <c r="S17" i="12"/>
  <c r="S67" i="12" s="1"/>
  <c r="S47" i="12"/>
  <c r="S37" i="12"/>
  <c r="S53" i="12"/>
  <c r="S49" i="12"/>
  <c r="S50" i="12"/>
  <c r="S54" i="12"/>
  <c r="S51" i="12"/>
  <c r="S52" i="12"/>
  <c r="S55" i="12"/>
  <c r="B204" i="3"/>
  <c r="B47" i="3"/>
  <c r="B144" i="3" s="1"/>
  <c r="H48" i="11"/>
  <c r="S51" i="13"/>
  <c r="S41" i="13"/>
  <c r="S57" i="13"/>
  <c r="S53" i="13"/>
  <c r="S54" i="13"/>
  <c r="S58" i="13"/>
  <c r="S55" i="13"/>
  <c r="S59" i="13"/>
  <c r="S56" i="13"/>
  <c r="J53" i="13"/>
  <c r="J51" i="13"/>
  <c r="J41" i="13"/>
  <c r="J57" i="13"/>
  <c r="J54" i="13"/>
  <c r="J58" i="13"/>
  <c r="J59" i="13"/>
  <c r="J56" i="13"/>
  <c r="J55" i="13"/>
  <c r="R229" i="3"/>
  <c r="K216" i="3"/>
  <c r="H58" i="11"/>
  <c r="H53" i="11" s="1"/>
  <c r="K101" i="11"/>
  <c r="I229" i="3"/>
  <c r="B36" i="13"/>
  <c r="B46" i="13"/>
  <c r="S225" i="3"/>
  <c r="S64" i="3"/>
  <c r="C186" i="3"/>
  <c r="D216" i="3"/>
  <c r="S48" i="12"/>
  <c r="S186" i="3"/>
  <c r="J186" i="3"/>
  <c r="B237" i="3"/>
  <c r="B82" i="3"/>
  <c r="K77" i="3"/>
  <c r="K234" i="3"/>
  <c r="S229" i="3"/>
  <c r="R186" i="3"/>
  <c r="S128" i="3" l="1"/>
  <c r="S137" i="3"/>
  <c r="S130" i="3"/>
  <c r="S136" i="3"/>
  <c r="S132" i="3"/>
  <c r="S134" i="3"/>
  <c r="S131" i="3"/>
  <c r="S126" i="3"/>
  <c r="S127" i="3"/>
  <c r="S133" i="3"/>
  <c r="S129" i="3"/>
  <c r="S135" i="3"/>
  <c r="K169" i="3"/>
  <c r="K172" i="3"/>
  <c r="K171" i="3"/>
  <c r="K170" i="3"/>
  <c r="K173" i="3"/>
  <c r="K180" i="3"/>
  <c r="K179" i="3"/>
  <c r="K178" i="3"/>
  <c r="K175" i="3"/>
  <c r="K176" i="3"/>
  <c r="K177" i="3"/>
  <c r="S156" i="3"/>
  <c r="S160" i="3"/>
  <c r="S163" i="3"/>
  <c r="S159" i="3"/>
  <c r="S158" i="3"/>
  <c r="S157" i="3"/>
  <c r="S161" i="3"/>
  <c r="S166" i="3"/>
  <c r="S167" i="3"/>
  <c r="S168" i="3"/>
  <c r="J156" i="3"/>
  <c r="J158" i="3"/>
  <c r="J163" i="3"/>
  <c r="J160" i="3"/>
  <c r="J159" i="3"/>
  <c r="J161" i="3"/>
  <c r="J157" i="3"/>
  <c r="J166" i="3"/>
  <c r="J167" i="3"/>
  <c r="J168" i="3"/>
  <c r="K174" i="3"/>
  <c r="J165" i="3"/>
  <c r="S165" i="3"/>
  <c r="B126" i="3"/>
  <c r="B134" i="3"/>
  <c r="B128" i="3"/>
  <c r="B132" i="3"/>
  <c r="B130" i="3"/>
  <c r="B129" i="3"/>
  <c r="B133" i="3"/>
  <c r="B131" i="3"/>
  <c r="B127" i="3"/>
  <c r="B136" i="3"/>
  <c r="B137" i="3"/>
  <c r="B138" i="3"/>
  <c r="B135" i="3"/>
  <c r="B139" i="3"/>
  <c r="B143" i="3"/>
  <c r="B141" i="3"/>
  <c r="B142" i="3"/>
  <c r="B140" i="3"/>
  <c r="B149" i="3"/>
  <c r="B150" i="3"/>
  <c r="B148" i="3"/>
  <c r="B145" i="3"/>
  <c r="B147" i="3"/>
  <c r="B146" i="3"/>
  <c r="I48" i="11"/>
  <c r="I43" i="11" s="1"/>
  <c r="I95" i="11" s="1"/>
  <c r="B199" i="3"/>
  <c r="L101" i="11"/>
  <c r="S216" i="3"/>
  <c r="K229" i="3"/>
  <c r="J103" i="11"/>
  <c r="B234" i="3"/>
  <c r="B77" i="3"/>
  <c r="I58" i="11"/>
  <c r="I53" i="11" s="1"/>
  <c r="B186" i="3"/>
  <c r="H43" i="11"/>
  <c r="H95" i="11" s="1"/>
  <c r="H100" i="11"/>
  <c r="J216" i="3"/>
  <c r="J102" i="11"/>
  <c r="B169" i="3" l="1"/>
  <c r="B173" i="3"/>
  <c r="B172" i="3"/>
  <c r="B171" i="3"/>
  <c r="B170" i="3"/>
  <c r="B180" i="3"/>
  <c r="B179" i="3"/>
  <c r="B178" i="3"/>
  <c r="B175" i="3"/>
  <c r="B176" i="3"/>
  <c r="B177" i="3"/>
  <c r="B174" i="3"/>
  <c r="I100" i="11"/>
  <c r="J48" i="11"/>
  <c r="J100" i="11" s="1"/>
  <c r="K103" i="11"/>
  <c r="J58" i="11"/>
  <c r="J53" i="11" s="1"/>
  <c r="B229" i="3"/>
  <c r="K102" i="11"/>
  <c r="K48" i="11"/>
  <c r="M101" i="11"/>
  <c r="J43" i="11" l="1"/>
  <c r="J95" i="11" s="1"/>
  <c r="L103" i="11"/>
  <c r="K43" i="11"/>
  <c r="K95" i="11" s="1"/>
  <c r="K100" i="11"/>
  <c r="K58" i="11"/>
  <c r="K53" i="11" s="1"/>
  <c r="L102" i="11"/>
  <c r="L48" i="11"/>
  <c r="N101" i="11"/>
  <c r="L58" i="11" l="1"/>
  <c r="L53" i="11" s="1"/>
  <c r="L100" i="11"/>
  <c r="L43" i="11"/>
  <c r="L95" i="11" s="1"/>
  <c r="O101" i="11"/>
  <c r="M102" i="11"/>
  <c r="M103" i="11"/>
  <c r="M48" i="11" l="1"/>
  <c r="N103" i="11"/>
  <c r="M43" i="11"/>
  <c r="M95" i="11" s="1"/>
  <c r="M100" i="11"/>
  <c r="P101" i="11"/>
  <c r="N102" i="11"/>
  <c r="M58" i="11"/>
  <c r="M53" i="11" s="1"/>
  <c r="Q101" i="11" l="1"/>
  <c r="O103" i="11"/>
  <c r="O102" i="11"/>
  <c r="O48" i="11"/>
  <c r="N48" i="11"/>
  <c r="P102" i="11" l="1"/>
  <c r="P103" i="11"/>
  <c r="O58" i="11"/>
  <c r="O53" i="11" s="1"/>
  <c r="N43" i="11"/>
  <c r="N95" i="11" s="1"/>
  <c r="N100" i="11"/>
  <c r="O43" i="11"/>
  <c r="O95" i="11" s="1"/>
  <c r="O100" i="11"/>
  <c r="R101" i="11"/>
  <c r="N58" i="11"/>
  <c r="N53" i="11" s="1"/>
  <c r="S101" i="11" l="1"/>
  <c r="Q102" i="11"/>
  <c r="P58" i="11"/>
  <c r="P53" i="11" s="1"/>
  <c r="Q103" i="11"/>
  <c r="P48" i="11"/>
  <c r="Q48" i="11" l="1"/>
  <c r="Q100" i="11" s="1"/>
  <c r="Q58" i="11"/>
  <c r="Q53" i="11" s="1"/>
  <c r="P43" i="11"/>
  <c r="P95" i="11" s="1"/>
  <c r="P100" i="11"/>
  <c r="R103" i="11"/>
  <c r="R102" i="11"/>
  <c r="T101" i="11"/>
  <c r="Q43" i="11" l="1"/>
  <c r="Q95" i="11" s="1"/>
  <c r="R48" i="11"/>
  <c r="U101" i="11"/>
  <c r="R58" i="11"/>
  <c r="R53" i="11" s="1"/>
  <c r="S103" i="11"/>
  <c r="R43" i="11"/>
  <c r="R95" i="11" s="1"/>
  <c r="R100" i="11"/>
  <c r="S102" i="11"/>
  <c r="S48" i="11"/>
  <c r="S43" i="11" l="1"/>
  <c r="S95" i="11" s="1"/>
  <c r="S100" i="11"/>
  <c r="V101" i="11"/>
  <c r="T102" i="11"/>
  <c r="S58" i="11"/>
  <c r="S53" i="11" s="1"/>
  <c r="T103" i="11"/>
  <c r="T48" i="11" l="1"/>
  <c r="T58" i="11"/>
  <c r="T53" i="11" s="1"/>
  <c r="T43" i="11"/>
  <c r="T95" i="11" s="1"/>
  <c r="T100" i="11"/>
  <c r="U102" i="11"/>
  <c r="U103" i="11"/>
  <c r="U48" i="11" l="1"/>
  <c r="V102" i="11"/>
  <c r="U58" i="11"/>
  <c r="U53" i="11" s="1"/>
  <c r="V103" i="11"/>
  <c r="U43" i="11"/>
  <c r="U95" i="11" s="1"/>
  <c r="U100" i="11"/>
  <c r="V58" i="11" l="1"/>
  <c r="V53" i="11" s="1"/>
  <c r="V48" i="11"/>
  <c r="V43" i="11" l="1"/>
  <c r="V95" i="11" s="1"/>
  <c r="V100" i="11"/>
</calcChain>
</file>

<file path=xl/sharedStrings.xml><?xml version="1.0" encoding="utf-8"?>
<sst xmlns="http://schemas.openxmlformats.org/spreadsheetml/2006/main" count="2655" uniqueCount="1167">
  <si>
    <t>Prepared by JRC C.6</t>
  </si>
  <si>
    <t>Legal Notice</t>
  </si>
  <si>
    <t>The information made available is property of the Joint Research Centre of the European Commission.</t>
  </si>
  <si>
    <t>Neither the European Commission nor any person acting on behalf of the Commission is responsible for the use which might be made of this information.</t>
  </si>
  <si>
    <t>Use conditions</t>
  </si>
  <si>
    <t>This work is licensed under</t>
  </si>
  <si>
    <t>CC BY 4.0</t>
  </si>
  <si>
    <t>Overview: Transport sectors</t>
  </si>
  <si>
    <t>Road transport - activity related data</t>
  </si>
  <si>
    <t>energy consumption</t>
  </si>
  <si>
    <t>CO2 emissions</t>
  </si>
  <si>
    <t>technology data</t>
  </si>
  <si>
    <t>Rail, metro and tram - activity related data</t>
  </si>
  <si>
    <t>Aviation - activity related data</t>
  </si>
  <si>
    <t>passenger transport specific data</t>
  </si>
  <si>
    <t>Coastal shipping and inland waterways - activity related data</t>
  </si>
  <si>
    <t>Click on the link to jump to the sheet</t>
  </si>
  <si>
    <t>Transport activity</t>
  </si>
  <si>
    <t>Passenger transport (mio pkm)</t>
  </si>
  <si>
    <t>Road transport</t>
  </si>
  <si>
    <t>Passenger cars</t>
  </si>
  <si>
    <t>Motor coaches, buses and trolley buses</t>
  </si>
  <si>
    <t>Rail, metro and tram</t>
  </si>
  <si>
    <t>Metro and tram, urban light rail</t>
  </si>
  <si>
    <t>Conventional passenger trains</t>
  </si>
  <si>
    <t>High speed passenger trains</t>
  </si>
  <si>
    <t>Aviation</t>
  </si>
  <si>
    <t>Domestic</t>
  </si>
  <si>
    <t>Freight transport (mio tkm)</t>
  </si>
  <si>
    <t>Rail transport</t>
  </si>
  <si>
    <t>Domestic coastal shipping</t>
  </si>
  <si>
    <t>Inland waterways</t>
  </si>
  <si>
    <t>Energy consumption (ktoe)</t>
  </si>
  <si>
    <t>Passenger transport</t>
  </si>
  <si>
    <t>Freight transport</t>
  </si>
  <si>
    <t>CO2 emissions (kt of CO2)</t>
  </si>
  <si>
    <t>Indicators</t>
  </si>
  <si>
    <t>Market shares of activity</t>
  </si>
  <si>
    <t>Passenger transport (% of pkm)</t>
  </si>
  <si>
    <t>Freight transport (% of tkm)</t>
  </si>
  <si>
    <t>Shares of total energy consumption (%)</t>
  </si>
  <si>
    <t>Shares of CO2 emissions (%)</t>
  </si>
  <si>
    <t>Energy consumption per activity</t>
  </si>
  <si>
    <t>Emission intensity</t>
  </si>
  <si>
    <t>CO2 emissions (kt CO2)</t>
  </si>
  <si>
    <t>by fuel</t>
  </si>
  <si>
    <t>Liquids</t>
  </si>
  <si>
    <t>Split of CO2 emissions (kt CO2)</t>
  </si>
  <si>
    <t>Emission factors (kt CO2 / ktoe)</t>
  </si>
  <si>
    <t>Emission intensity (kg of CO2 / 100 km)</t>
  </si>
  <si>
    <t>Emission intensity over activity (kg of CO2 / 000 tkm)</t>
  </si>
  <si>
    <t>by fuel (EUROSTAT DATA)</t>
  </si>
  <si>
    <t>Liquified petroleum gas (LPG)</t>
  </si>
  <si>
    <t>Gasoline (without biofuels)</t>
  </si>
  <si>
    <t>Gas/Diesel oil (without biofuels)</t>
  </si>
  <si>
    <t>Natural gas</t>
  </si>
  <si>
    <t>Renewable energies and wastes</t>
  </si>
  <si>
    <t>Biogas</t>
  </si>
  <si>
    <t>Biogasoline</t>
  </si>
  <si>
    <t>Biodiesel</t>
  </si>
  <si>
    <t>Other biofuels</t>
  </si>
  <si>
    <t>Total energy consumption (ktoe)</t>
  </si>
  <si>
    <t>Vehicle-efficiency (kgoe/100 km)</t>
  </si>
  <si>
    <t>Energy intensity over activity (kgoe / 000 tkm)</t>
  </si>
  <si>
    <t>Vehicle-km (mio km)</t>
  </si>
  <si>
    <t>Market shares of activity (% of tkm)</t>
  </si>
  <si>
    <t>Market shares of vehicle km (% of km)</t>
  </si>
  <si>
    <t>Number of seats available</t>
  </si>
  <si>
    <t>Seats available per flight</t>
  </si>
  <si>
    <t>Occupancy ratio (%)</t>
  </si>
  <si>
    <t>Energy consumption per seat-km (kgoe/seat-km)</t>
  </si>
  <si>
    <t>Emission intensity over activity</t>
  </si>
  <si>
    <t>CO2 emissions per flight (kg of CO2 / flight)</t>
  </si>
  <si>
    <t>Vehicle-efficiency - effective (kgoe/100 km)</t>
  </si>
  <si>
    <t>Energy intensity over activity</t>
  </si>
  <si>
    <t>Energy consumption per flight (kgoe/flight)</t>
  </si>
  <si>
    <t>Vehicle-efficiency - theoretical (kgoe/100 km)*</t>
  </si>
  <si>
    <t>Discrepancy between effective and theoretical efficiencies (ratio)</t>
  </si>
  <si>
    <t>* Theoretical efficiency is derived for the representative aircraft based on the distance travelled per flight</t>
  </si>
  <si>
    <t>Passenger transport (passengers)</t>
  </si>
  <si>
    <t>Freight transport (tonnes)</t>
  </si>
  <si>
    <t>Stock of aircrafts - total</t>
  </si>
  <si>
    <t>New aircrafts</t>
  </si>
  <si>
    <t>Load factor of flights</t>
  </si>
  <si>
    <t>Passenger transport (p/flight)</t>
  </si>
  <si>
    <t>Freight transport (t/flight)</t>
  </si>
  <si>
    <t>Passenger-km and tonne-km per flight</t>
  </si>
  <si>
    <t>Passenger transport (pkm/flight)</t>
  </si>
  <si>
    <t>Freight transport (tkm/flight)</t>
  </si>
  <si>
    <t>Flights per year by airplance</t>
  </si>
  <si>
    <t>Diesel</t>
  </si>
  <si>
    <t>Electricity</t>
  </si>
  <si>
    <t>Diesel oil</t>
  </si>
  <si>
    <t>Electric</t>
  </si>
  <si>
    <t>CO2 emissions per vehicle annum (t of CO2 / vehicle)</t>
  </si>
  <si>
    <t>Diesel oil (incl. biofuels)</t>
  </si>
  <si>
    <t>Energy consumption per vehicle annum (kgoe/vehicle)</t>
  </si>
  <si>
    <t>Stock of vehicles - total (representative train configuration)</t>
  </si>
  <si>
    <t>New vehicles - total (representative train configuration)</t>
  </si>
  <si>
    <t>Load factor of vehicles</t>
  </si>
  <si>
    <t>Passenger transport (p/movement)</t>
  </si>
  <si>
    <t>Freight transport (t/movement)</t>
  </si>
  <si>
    <t>Capacity of representative train configuration</t>
  </si>
  <si>
    <t>Passenger transport (passenger-seats)</t>
  </si>
  <si>
    <t>Occupancy / utilisation</t>
  </si>
  <si>
    <t>Vehicle-km per vehicle annum (km/vehicle)</t>
  </si>
  <si>
    <t>Passenger-km and tonne-km per vehicle annum</t>
  </si>
  <si>
    <t>Passenger transport (pkm/vehicle)</t>
  </si>
  <si>
    <t>Freight transport (tkm/vehicle)</t>
  </si>
  <si>
    <t>Stock of vehicles - total (vehicles)</t>
  </si>
  <si>
    <t>Gasoline engine</t>
  </si>
  <si>
    <t>Diesel oil engine</t>
  </si>
  <si>
    <t>LPG engine</t>
  </si>
  <si>
    <t>Natural gas engine</t>
  </si>
  <si>
    <t>Plug-in hybrid electric</t>
  </si>
  <si>
    <t>Battery electric vehicles</t>
  </si>
  <si>
    <t>International</t>
  </si>
  <si>
    <t>New vehicle-registrations</t>
  </si>
  <si>
    <t>Year of registration:</t>
  </si>
  <si>
    <t>&lt;=2000</t>
  </si>
  <si>
    <t>Test cycle efficiency of total stock (kgoe/100 km)</t>
  </si>
  <si>
    <t>Discrepancy between effective and test cycle efficiencies (ratio)</t>
  </si>
  <si>
    <t>Test cycle efficiency of new vehicles (kgoe/100 km)</t>
  </si>
  <si>
    <t>Test cycle emission intensity of total stock (g of CO2 / km)</t>
  </si>
  <si>
    <t>Discrepancy between effective and test cycle emission intensities (ratio)</t>
  </si>
  <si>
    <t>Test cycle emission intensity of new vehicles (g of CO2 / km)</t>
  </si>
  <si>
    <t>Gasoline (incl. biofuels)</t>
  </si>
  <si>
    <t>LPG</t>
  </si>
  <si>
    <t>Natural gas (incl. biogas)</t>
  </si>
  <si>
    <t>Emission intensity (g of CO2 / km)</t>
  </si>
  <si>
    <t>CO2 emissions per vehicle annum (kg of CO2 / vehicle)</t>
  </si>
  <si>
    <t>of which biofuels</t>
  </si>
  <si>
    <t>of which biogas</t>
  </si>
  <si>
    <t>Plug-in hybrid electric (Gasoline and electricity)</t>
  </si>
  <si>
    <t>of which electricity</t>
  </si>
  <si>
    <t>Vehicle-km driven (mio km)</t>
  </si>
  <si>
    <t>Stock of vehicles - in use (vehicles)</t>
  </si>
  <si>
    <t>Vehicle-km driven per vehicle annum (km/vehicle)</t>
  </si>
  <si>
    <t>Passenger-km and tonne-km driven per vehicle annum</t>
  </si>
  <si>
    <t>Number of departing flights</t>
  </si>
  <si>
    <t>Distance travelled per flight (km/flight)</t>
  </si>
  <si>
    <t>Volume carried in departing flights</t>
  </si>
  <si>
    <t>Domestic navigation</t>
  </si>
  <si>
    <t>Transport sector</t>
  </si>
  <si>
    <t>Load factor of vessels (t/movement)</t>
  </si>
  <si>
    <t>Gas oil and diesel oil (excluding biofuel portion)</t>
  </si>
  <si>
    <t>Fuel oil and Other oil products</t>
  </si>
  <si>
    <t>Blended biofuels</t>
  </si>
  <si>
    <t>Biogases</t>
  </si>
  <si>
    <t>Emission factor (kt CO2 / ktoe)</t>
  </si>
  <si>
    <t>Transport activity (Mtkm)</t>
  </si>
  <si>
    <t>Diesel oil (blend)</t>
  </si>
  <si>
    <t>Age structure in 2021</t>
  </si>
  <si>
    <t>JRC-IDEES-2021 - Integrated Database of the European Energy System</t>
  </si>
  <si>
    <t>v2021-1.00</t>
  </si>
  <si>
    <t>Code</t>
  </si>
  <si>
    <t>Light commercial vehicles</t>
  </si>
  <si>
    <t>Heavy goods vehicles (Diesel oil incl. biofuels)</t>
  </si>
  <si>
    <t>Heavy goods vehicles</t>
  </si>
  <si>
    <t>Passenger transport (kgoe / kpkm)</t>
  </si>
  <si>
    <t>Freight transport (kgoe / ktkm)</t>
  </si>
  <si>
    <t>Passenger transport  (g of CO2 / pkm)</t>
  </si>
  <si>
    <t>Freight transport  (g of CO2 / tkm)</t>
  </si>
  <si>
    <t>Freight transport (g of CO2 / tkm)</t>
  </si>
  <si>
    <t>Passenger transport (g of CO2 / pkm)</t>
  </si>
  <si>
    <t>Vehicle-km (Mkm)</t>
  </si>
  <si>
    <t>Energy intensity over activity (kgoe / ktkm)</t>
  </si>
  <si>
    <t>Emission intensity over activity (g of CO2 / tkm)</t>
  </si>
  <si>
    <t>Transport activity (mio tkm)</t>
  </si>
  <si>
    <t>International maritime bunkers - activity related data</t>
  </si>
  <si>
    <t>Intra-EEA</t>
  </si>
  <si>
    <t>Extra-EEA</t>
  </si>
  <si>
    <t>*EEA = European Economic Area (European Union + Iceland + Liechtenstein + Norway), United Kingdom excluded</t>
  </si>
  <si>
    <t>International - Intra-EEAwUK</t>
  </si>
  <si>
    <t>International - Extra-EEAwUK</t>
  </si>
  <si>
    <t>*EEAwUK = European Economic Area (European Union + Iceland + Liechtenstein + Norway) and the United Kingdom</t>
  </si>
  <si>
    <t>International maritime bunkers</t>
  </si>
  <si>
    <t>International maritime bunkers (mio tkm)</t>
  </si>
  <si>
    <t>International maritime bunkers (% of international tkm)</t>
  </si>
  <si>
    <t>International maritime bunkers (kgoe / ktkm)</t>
  </si>
  <si>
    <t>Powered two-wheelers</t>
  </si>
  <si>
    <t>Powered two-wheelers (Gasoline)</t>
  </si>
  <si>
    <t>excluding biofuels</t>
  </si>
  <si>
    <t>blended liquid biofuels</t>
  </si>
  <si>
    <t>Biodiesel and other biofuels</t>
  </si>
  <si>
    <t>Hydrogen</t>
  </si>
  <si>
    <t>DE</t>
  </si>
  <si>
    <t>Germany</t>
  </si>
  <si>
    <t>Aviation - DE - Germany</t>
  </si>
  <si>
    <t>Activity.Mpkm.DE.Tr.Avia.Passenger</t>
  </si>
  <si>
    <t>Activity.Mpkm.DE.Tr.Avia.Passenger.Domestic</t>
  </si>
  <si>
    <t>Activity.Mpkm.DE.Tr.Avia.Passenger.IntraEEAwUK</t>
  </si>
  <si>
    <t>Activity.Mpkm.DE.Tr.Avia.Passenger.ExtraEEAwUK</t>
  </si>
  <si>
    <t>Activity.Mtkm.DE.Tr.Avia.Freight</t>
  </si>
  <si>
    <t>Activity.Mtkm.DE.Tr.Avia.Freight.Domestic</t>
  </si>
  <si>
    <t>Activity.Mtkm.DE.Tr.Avia.Freight.IntraEEAwUK</t>
  </si>
  <si>
    <t>Activity.Mtkm.DE.Tr.Avia.Freight.ExtraEEAwUK</t>
  </si>
  <si>
    <t>VehicleKm.Mkm.DE.Tr.Avia</t>
  </si>
  <si>
    <t>VehicleKm.Mkm.DE.Tr.Avia.Passenger</t>
  </si>
  <si>
    <t>VehicleKm.Mkm.DE.Tr.Avia.Passenger.Domestic</t>
  </si>
  <si>
    <t>VehicleKm.Mkm.DE.Tr.Avia.Passenger.IntraEEAwUK</t>
  </si>
  <si>
    <t>VehicleKm.Mkm.DE.Tr.Avia.Passenger.ExtraEEAwUK</t>
  </si>
  <si>
    <t>VehicleKm.Mkm.DE.Tr.Avia.Freight</t>
  </si>
  <si>
    <t>VehicleKm.Mkm.DE.Tr.Avia.Freight.Domestic</t>
  </si>
  <si>
    <t>VehicleKm.Mkm.DE.Tr.Avia.Freight.IntraEEAwUK</t>
  </si>
  <si>
    <t>VehicleKm.Mkm.DE.Tr.Avia.Freight.ExtraEEAwUK</t>
  </si>
  <si>
    <t>Flights.number.DE.Tr.Avia</t>
  </si>
  <si>
    <t>Flights.number.DE.Tr.Avia.Passenger</t>
  </si>
  <si>
    <t>Flights.number.DE.Tr.Avia.Passenger.Domestic</t>
  </si>
  <si>
    <t>Flights.number.DE.Tr.Avia.Passenger.IntraEEAwUK</t>
  </si>
  <si>
    <t>Flights.number.DE.Tr.Avia.Passenger.ExtraEEAwUK</t>
  </si>
  <si>
    <t>Flights.number.DE.Tr.Avia.Freight</t>
  </si>
  <si>
    <t>Flights.number.DE.Tr.Avia.Freight.Domestic</t>
  </si>
  <si>
    <t>Flights.number.DE.Tr.Avia.Freight.IntraEEAwUK</t>
  </si>
  <si>
    <t>Flights.number.DE.Tr.Avia.Freight.ExtraEEAwUK</t>
  </si>
  <si>
    <t>VolCarried.passenger.DE.Tr.Avia.Passenger</t>
  </si>
  <si>
    <t>VolCarried.passenger.DE.Tr.Avia.Passenger.Domestic</t>
  </si>
  <si>
    <t>VolCarried.passenger.DE.Tr.Avia.Passenger.IntraEEAwUK</t>
  </si>
  <si>
    <t>VolCarried.passenger.DE.Tr.Avia.Passenger.ExtraEEAwUK</t>
  </si>
  <si>
    <t>VolCarried.t.DE.Tr.Avia.Freight</t>
  </si>
  <si>
    <t>VolCarried.t.DE.Tr.Avia.Freight.Domestic</t>
  </si>
  <si>
    <t>VolCarried.t.DE.Tr.Avia.Freight.IntraEEAwUK</t>
  </si>
  <si>
    <t>VolCarried.t.DE.Tr.Avia.Freight.ExtraEEAwUK</t>
  </si>
  <si>
    <t>Stock.number.DE.Tr.Avia</t>
  </si>
  <si>
    <t>Stock.number.DE.Tr.Avia.Passenger</t>
  </si>
  <si>
    <t>Stock.number.DE.Tr.Avia.Passenger.Domestic</t>
  </si>
  <si>
    <t>Stock.number.DE.Tr.Avia.Passenger.IntraEEAwUK</t>
  </si>
  <si>
    <t>Stock.number.DE.Tr.Avia.Passenger.ExtraEEAwUK</t>
  </si>
  <si>
    <t>Stock.number.DE.Tr.Avia.Freight</t>
  </si>
  <si>
    <t>Stock.number.DE.Tr.Avia.Freight.Domestic</t>
  </si>
  <si>
    <t>Stock.number.DE.Tr.Avia.Freight.IntraEEAwUK</t>
  </si>
  <si>
    <t>Stock.number.DE.Tr.Avia.Freight.ExtraEEAwUK</t>
  </si>
  <si>
    <t>StockNew.number.DE.Tr.Avia</t>
  </si>
  <si>
    <t>StockNew.number.DE.Tr.Avia.Passenger</t>
  </si>
  <si>
    <t>StockNew.number.DE.Tr.Avia.Passenger.Domestic</t>
  </si>
  <si>
    <t>StockNew.number.DE.Tr.Avia.Passenger.IntraEEAwUK</t>
  </si>
  <si>
    <t>StockNew.number.DE.Tr.Avia.Passenger.ExtraEEAwUK</t>
  </si>
  <si>
    <t>StockNew.number.DE.Tr.Avia.Freight</t>
  </si>
  <si>
    <t>StockNew.number.DE.Tr.Avia.Freight.Domestic</t>
  </si>
  <si>
    <t>StockNew.number.DE.Tr.Avia.Freight.IntraEEAwUK</t>
  </si>
  <si>
    <t>StockNew.number.DE.Tr.Avia.Freight.ExtraEEAwUK</t>
  </si>
  <si>
    <t>Load.passenger_per_movement.DE.Tr.Avia.Passenger</t>
  </si>
  <si>
    <t>Load.passenger_per_movement.DE.Tr.Avia.Passenger.Domestic</t>
  </si>
  <si>
    <t>Load.passenger_per_movement.DE.Tr.Avia.Passenger.IntraEEAwUK</t>
  </si>
  <si>
    <t>Load.passenger_per_movement.DE.Tr.Avia.Passenger.ExtraEEAwUK</t>
  </si>
  <si>
    <t>Load.t_per_movement.DE.Tr.Avia.Freight</t>
  </si>
  <si>
    <t>Load.t_per_movement.DE.Tr.Avia.Freight.Domestic</t>
  </si>
  <si>
    <t>Load.t_per_movement.DE.Tr.Avia.Freight.IntraEEAwUK</t>
  </si>
  <si>
    <t>Load.t_per_movement.DE.Tr.Avia.Freight.ExtraEEAwUK</t>
  </si>
  <si>
    <t>VehicleKm_per_flight.km.DE.Tr.Avia</t>
  </si>
  <si>
    <t>VehicleKm_per_flight.km.DE.Tr.Avia.Passenger</t>
  </si>
  <si>
    <t>VehicleKm_per_flight.km.DE.Tr.Avia.Passenger.Domestic</t>
  </si>
  <si>
    <t>VehicleKm_per_flight.km.DE.Tr.Avia.Passenger.IntraEEAwUK</t>
  </si>
  <si>
    <t>VehicleKm_per_flight.km.DE.Tr.Avia.Passenger.ExtraEEAwUK</t>
  </si>
  <si>
    <t>VehicleKm_per_flight.km.DE.Tr.Avia.Freight</t>
  </si>
  <si>
    <t>VehicleKm_per_flight.km.DE.Tr.Avia.Freight.Domestic</t>
  </si>
  <si>
    <t>VehicleKm_per_flight.km.DE.Tr.Avia.Freight.IntraEEAwUK</t>
  </si>
  <si>
    <t>VehicleKm_per_flight.km.DE.Tr.Avia.Freight.ExtraEEAwUK</t>
  </si>
  <si>
    <t>Activity_per_flight.pkm.DE.Tr.Avia.Passenger</t>
  </si>
  <si>
    <t>Activity_per_flight.pkm.DE.Tr.Avia.Passenger.Domestic</t>
  </si>
  <si>
    <t>Activity_per_flight.pkm.DE.Tr.Avia.Passenger.IntraEEAwUK</t>
  </si>
  <si>
    <t>Activity_per_flight.pkm.DE.Tr.Avia.Passenger.ExtraEEAwUK</t>
  </si>
  <si>
    <t>Activity_per_flight.tkm.DE.Tr.Avia.Freight</t>
  </si>
  <si>
    <t>Activity_per_flight.tkm.DE.Tr.Avia.Freight.Domestic</t>
  </si>
  <si>
    <t>Activity_per_flight.tkm.DE.Tr.Avia.Freight.IntraEEAwUK</t>
  </si>
  <si>
    <t>Activity_per_flight.tkm.DE.Tr.Avia.Freight.ExtraEEAwUK</t>
  </si>
  <si>
    <t>Flights_per_vehicle.number.DE.Tr.Avia</t>
  </si>
  <si>
    <t>Flights_per_vehicle.number.DE.Tr.Avia.Passenger</t>
  </si>
  <si>
    <t>Flights_per_vehicle.number.DE.Tr.Avia.Passenger.Domestic</t>
  </si>
  <si>
    <t>Flights_per_vehicle.number.DE.Tr.Avia.Passenger.IntraEEAwUK</t>
  </si>
  <si>
    <t>Flights_per_vehicle.number.DE.Tr.Avia.Passenger.ExtraEEAwUK</t>
  </si>
  <si>
    <t>Flights_per_vehicle.number.DE.Tr.Avia.Freight</t>
  </si>
  <si>
    <t>Flights_per_vehicle.number.DE.Tr.Avia.Freight.Domestic</t>
  </si>
  <si>
    <t>Flights_per_vehicle.number.DE.Tr.Avia.Freight.IntraEEAwUK</t>
  </si>
  <si>
    <t>Flights_per_vehicle.number.DE.Tr.Avia.Freight.ExtraEEAwUK</t>
  </si>
  <si>
    <t>Aviation / energy consumption - DE - Germany</t>
  </si>
  <si>
    <t>FEC.ktoe.DE.Tr.Avia</t>
  </si>
  <si>
    <t>FEC.ktoe.DE.Tr.Avia.Domestic</t>
  </si>
  <si>
    <t>FEC.ktoe.DE.Tr.Avia.International</t>
  </si>
  <si>
    <t>FEC.ktoe.DE.Tr.Avia.Passenger</t>
  </si>
  <si>
    <t>FEC.ktoe.DE.Tr.Avia.Passenger.Domestic</t>
  </si>
  <si>
    <t>FEC.ktoe.DE.Tr.Avia.Passenger.IntraEEAwUK</t>
  </si>
  <si>
    <t>FEC.ktoe.DE.Tr.Avia.Passenger.ExtraEEAwUK</t>
  </si>
  <si>
    <t>FEC.ktoe.DE.Tr.Avia.Freight</t>
  </si>
  <si>
    <t>FEC.ktoe.DE.Tr.Avia.Freight.Domestic</t>
  </si>
  <si>
    <t>FEC.ktoe.DE.Tr.Avia.Freight.IntraEEAwUK</t>
  </si>
  <si>
    <t>FEC.ktoe.DE.Tr.Avia.Freight.ExtraEEAwUK</t>
  </si>
  <si>
    <t>Eff.kgoe_per_100km.DE.Tr.Avia</t>
  </si>
  <si>
    <t>Eff.kgoe_per_100km.DE.Tr.Avia.Passenger</t>
  </si>
  <si>
    <t>Eff.kgoe_per_100km.DE.Tr.Avia.Passenger.Domestic</t>
  </si>
  <si>
    <t>Eff.kgoe_per_100km.DE.Tr.Avia.Passenger.IntraEEAwUK</t>
  </si>
  <si>
    <t>Eff.kgoe_per_100km.DE.Tr.Avia.Passenger.ExtraEEAwUK</t>
  </si>
  <si>
    <t>Eff.kgoe_per_100km.DE.Tr.Avia.Freight</t>
  </si>
  <si>
    <t>Eff.kgoe_per_100km.DE.Tr.Avia.Freight.Domestic</t>
  </si>
  <si>
    <t>Eff.kgoe_per_100km.DE.Tr.Avia.Freight.IntraEEAwUK</t>
  </si>
  <si>
    <t>Eff.kgoe_per_100km.DE.Tr.Avia.Freight.ExtraEEAwUK</t>
  </si>
  <si>
    <t>Eff.kgoe_per_kpkm.DE.Tr.Avia.Passenger</t>
  </si>
  <si>
    <t>Eff.kgoe_per_kpkm.DE.Tr.Avia.Passenger.Domestic</t>
  </si>
  <si>
    <t>Eff.kgoe_per_kpkm.DE.Tr.Avia.Passenger.IntraEEAwUK</t>
  </si>
  <si>
    <t>Eff.kgoe_per_kpkm.DE.Tr.Avia.Passenger.ExtraEEAwUK</t>
  </si>
  <si>
    <t>Eff.kgoe_per_ktkm.DE.Tr.Avia.Freight</t>
  </si>
  <si>
    <t>Eff.kgoe_per_ktkm.DE.Tr.Avia.Freight.Domestic</t>
  </si>
  <si>
    <t>Eff.kgoe_per_ktkm.DE.Tr.Avia.Freight.IntraEEAwUK</t>
  </si>
  <si>
    <t>Eff.kgoe_per_ktkm.DE.Tr.Avia.Freight.ExtraEEAwUK</t>
  </si>
  <si>
    <t>FEC_per_flight.kgoe.DE.Tr.Avia</t>
  </si>
  <si>
    <t>FEC_per_flight.kgoe.DE.Tr.Avia.Passenger</t>
  </si>
  <si>
    <t>FEC_per_flight.kgoe.DE.Tr.Avia.Passenger.Domestic</t>
  </si>
  <si>
    <t>FEC_per_flight.kgoe.DE.Tr.Avia.Passenger.IntraEEAwUK</t>
  </si>
  <si>
    <t>FEC_per_flight.kgoe.DE.Tr.Avia.Passenger.ExtraEEAwUK</t>
  </si>
  <si>
    <t>FEC_per_flight.kgoe.DE.Tr.Avia.Freight</t>
  </si>
  <si>
    <t>FEC_per_flight.kgoe.DE.Tr.Avia.Freight.Domestic</t>
  </si>
  <si>
    <t>FEC_per_flight.kgoe.DE.Tr.Avia.Freight.IntraEEAwUK</t>
  </si>
  <si>
    <t>FEC_per_flight.kgoe.DE.Tr.Avia.Freight.ExtraEEAwUK</t>
  </si>
  <si>
    <t>Eff_theor.kgoe_per_100km.DE.Tr.Avia</t>
  </si>
  <si>
    <t>Eff_theor.kgoe_per_100km.DE.Tr.Avia.Passenger</t>
  </si>
  <si>
    <t>Eff_theor.kgoe_per_100km.DE.Tr.Avia.Passenger.Domestic</t>
  </si>
  <si>
    <t>Eff_theor.kgoe_per_100km.DE.Tr.Avia.Passenger.IntraEEAwUK</t>
  </si>
  <si>
    <t>Eff_theor.kgoe_per_100km.DE.Tr.Avia.Passenger.ExtraEEAwUK</t>
  </si>
  <si>
    <t>Eff_theor.kgoe_per_100km.DE.Tr.Avia.Freight</t>
  </si>
  <si>
    <t>Eff_theor.kgoe_per_100km.DE.Tr.Avia.Freight.Domestic</t>
  </si>
  <si>
    <t>Eff_theor.kgoe_per_100km.DE.Tr.Avia.Freight.IntraEEAwUK</t>
  </si>
  <si>
    <t>Eff_theor.kgoe_per_100km.DE.Tr.Avia.Freight.ExtraEEAwUK</t>
  </si>
  <si>
    <t>Aviation / CO2 emissions - DE - Germany</t>
  </si>
  <si>
    <t>EMI.ktCO2.DE.Tr.Avia</t>
  </si>
  <si>
    <t>EMI.ktCO2.DE.Tr.Avia.Domestic</t>
  </si>
  <si>
    <t>EMI.ktCO2.DE.Tr.Avia.International</t>
  </si>
  <si>
    <t>EMI.ktCO2.DE.Tr.Avia.Passenger</t>
  </si>
  <si>
    <t>EMI.ktCO2.DE.Tr.Avia.Passenger.Domestic</t>
  </si>
  <si>
    <t>EMI.ktCO2.DE.Tr.Avia.Passenger.IntraEEAwUK</t>
  </si>
  <si>
    <t>EMI.ktCO2.DE.Tr.Avia.Passenger.ExtraEEAwUK</t>
  </si>
  <si>
    <t>EMI.ktCO2.DE.Tr.Avia.Freight</t>
  </si>
  <si>
    <t>EMI.ktCO2.DE.Tr.Avia.Freight.Domestic</t>
  </si>
  <si>
    <t>EMI.ktCO2.DE.Tr.Avia.Freight.IntraEEAwUK</t>
  </si>
  <si>
    <t>EMI.ktCO2.DE.Tr.Avia.Freight.ExtraEEAwUK</t>
  </si>
  <si>
    <t>EMIint.gCO2_per_km.DE.Tr.Avia</t>
  </si>
  <si>
    <t>EMIint.gCO2_per_km.DE.Tr.Avia.Passenger</t>
  </si>
  <si>
    <t>EMIint.gCO2_per_km.DE.Tr.Avia.Passenger.Domestic</t>
  </si>
  <si>
    <t>EMIint.gCO2_per_km.DE.Tr.Avia.Passenger.IntraEEAwUK</t>
  </si>
  <si>
    <t>EMIint.gCO2_per_km.DE.Tr.Avia.Passenger.ExtraEEAwUK</t>
  </si>
  <si>
    <t>EMIint.gCO2_per_km.DE.Tr.Avia.Freight</t>
  </si>
  <si>
    <t>EMIint.gCO2_per_km.DE.Tr.Avia.Freight.Domestic</t>
  </si>
  <si>
    <t>EMIint.gCO2_per_km.DE.Tr.Avia.Freight.IntraEEAwUK</t>
  </si>
  <si>
    <t>EMIint.gCO2_per_km.DE.Tr.Avia.Freight.ExtraEEAwUK</t>
  </si>
  <si>
    <t>EMIint.gCO2_per_pkm.DE.Tr.Avia.Passenger</t>
  </si>
  <si>
    <t>EMIint.gCO2_per_pkm.DE.Tr.Avia.Passenger.Domestic</t>
  </si>
  <si>
    <t>EMIint.gCO2_per_pkm.DE.Tr.Avia.Passenger.IntraEEAwUK</t>
  </si>
  <si>
    <t>EMIint.gCO2_per_pkm.DE.Tr.Avia.Passenger.ExtraEEAwUK</t>
  </si>
  <si>
    <t>EMIint.gCO2_per_tkm.DE.Tr.Avia.Freight</t>
  </si>
  <si>
    <t>EMIint.gCO2_per_tkm.DE.Tr.Avia.Freight.Domestic</t>
  </si>
  <si>
    <t>EMIint.gCO2_per_tkm.DE.Tr.Avia.Freight.IntraEEAwUK</t>
  </si>
  <si>
    <t>EMIint.gCO2_per_tkm.DE.Tr.Avia.Freight.ExtraEEAwUK</t>
  </si>
  <si>
    <t>EMI_per_flight.kgCO2.DE.Tr.Avia</t>
  </si>
  <si>
    <t>EMI_per_flight.kgCO2.DE.Tr.Avia.Passenger</t>
  </si>
  <si>
    <t>EMI_per_flight.kgCO2.DE.Tr.Avia.Passenger.Domestic</t>
  </si>
  <si>
    <t>EMI_per_flight.kgCO2.DE.Tr.Avia.Passenger.IntraEEAwUK</t>
  </si>
  <si>
    <t>EMI_per_flight.kgCO2.DE.Tr.Avia.Passenger.ExtraEEAwUK</t>
  </si>
  <si>
    <t>EMI_per_flight.kgCO2.DE.Tr.Avia.Freight</t>
  </si>
  <si>
    <t>EMI_per_flight.kgCO2.DE.Tr.Avia.Freight.Domestic</t>
  </si>
  <si>
    <t>EMI_per_flight.kgCO2.DE.Tr.Avia.Freight.IntraEEAwUK</t>
  </si>
  <si>
    <t>EMI_per_flight.kgCO2.DE.Tr.Avia.Freight.ExtraEEAwUK</t>
  </si>
  <si>
    <t>Aviation / passenger transport specific data - DE - Germany</t>
  </si>
  <si>
    <t>TrCap.seats.DE.Tr.Avia.Passenger</t>
  </si>
  <si>
    <t>TrCap.seats.DE.Tr.Avia.Passenger.Domestic</t>
  </si>
  <si>
    <t>TrCap.seats.DE.Tr.Avia.Passenger.IntraEEAwUK</t>
  </si>
  <si>
    <t>TrCap.seats.DE.Tr.Avia.Passenger.ExtraEEAwUK</t>
  </si>
  <si>
    <t>TrCap_per_flight.seats.DE.Tr.Avia.Passenger</t>
  </si>
  <si>
    <t>TrCap_per_flight.seats.DE.Tr.Avia.Passenger.Domestic</t>
  </si>
  <si>
    <t>TrCap_per_flight.seats.DE.Tr.Avia.Passenger.IntraEEAwUK</t>
  </si>
  <si>
    <t>TrCap_per_flight.seats.DE.Tr.Avia.Passenger.ExtraEEAwUK</t>
  </si>
  <si>
    <t>Transport overview - DE - Germany</t>
  </si>
  <si>
    <t>Activity.Mpkm.DE.Tr</t>
  </si>
  <si>
    <t>Activity.Mpkm.DE.Tr.Road.Passenger</t>
  </si>
  <si>
    <t>Activity.Mpkm.DE.Tr.Road.Passenger.P2W</t>
  </si>
  <si>
    <t>Activity.Mpkm.DE.Tr.Road.Passenger.Car</t>
  </si>
  <si>
    <t>Activity.Mpkm.DE.Tr.Road.Passenger.Bus</t>
  </si>
  <si>
    <t>Activity.Mpkm.DE.Tr.Rail.Passenger</t>
  </si>
  <si>
    <t>Activity.Mpkm.DE.Tr.Rail.Passenger.MTU</t>
  </si>
  <si>
    <t>Activity.Mpkm.DE.Tr.Rail.Passenger.CPT</t>
  </si>
  <si>
    <t>Activity.Mpkm.DE.Tr.Rail.Passenger.HST</t>
  </si>
  <si>
    <t>Activity.Mtkm.DE.Tr</t>
  </si>
  <si>
    <t>Activity.Mtkm.DE.Tr.Road.Freight</t>
  </si>
  <si>
    <t>Activity.Mtkm.DE.Tr.Road.Freight.LCV</t>
  </si>
  <si>
    <t>Activity.Mtkm.DE.Tr.Road.Freight.HGV</t>
  </si>
  <si>
    <t>Activity.Mtkm.DE.Tr.Rail.Freight</t>
  </si>
  <si>
    <t>Activity.Mtkm.DE.Tr.DNavi.Freight</t>
  </si>
  <si>
    <t>Activity.Mtkm.DE.Tr.DNavi.Freight.DCS</t>
  </si>
  <si>
    <t>Activity.Mtkm.DE.Tr.DNavi.Freight.IWW</t>
  </si>
  <si>
    <t>Activity.Mtkm.DE.MBunk.Freight</t>
  </si>
  <si>
    <t>Activity.Mtkm.DE.MBunk.Freight.IntraEEA</t>
  </si>
  <si>
    <t>Activity.Mtkm.DE.MBunk.Freight.ExtraEEA</t>
  </si>
  <si>
    <t>FEC.ktoe.DE.Tr.Road.Passenger</t>
  </si>
  <si>
    <t>FEC.ktoe.DE.Tr.Road.Passenger.P2W</t>
  </si>
  <si>
    <t>FEC.ktoe.DE.Tr.Road.Passenger.Car</t>
  </si>
  <si>
    <t>FEC.ktoe.DE.Tr.Road.Passenger.Bus</t>
  </si>
  <si>
    <t>FEC.ktoe.DE.Tr.Rail.Passenger</t>
  </si>
  <si>
    <t>FEC.ktoe.DE.Tr.Rail.Passenger.MTU</t>
  </si>
  <si>
    <t>FEC.ktoe.DE.Tr.Rail.Passenger.CPT</t>
  </si>
  <si>
    <t>FEC.ktoe.DE.Tr.Rail.Passenger.HST</t>
  </si>
  <si>
    <t>FEC.ktoe.DE.Tr.Road.Freight</t>
  </si>
  <si>
    <t>FEC.ktoe.DE.Tr.Road.Freight.LCV</t>
  </si>
  <si>
    <t>FEC.ktoe.DE.Tr.Road.Freight.HGV</t>
  </si>
  <si>
    <t>FEC.ktoe.DE.Tr.Rail.Freight</t>
  </si>
  <si>
    <t>EMI.ktCO2.DE.Tr.Road.Passenger</t>
  </si>
  <si>
    <t>EMI.ktCO2.DE.Tr.Road.Passenger.P2W</t>
  </si>
  <si>
    <t>EMI.ktCO2.DE.Tr.Road.Passenger.Car</t>
  </si>
  <si>
    <t>EMI.ktCO2.DE.Tr.Road.Passenger.Bus</t>
  </si>
  <si>
    <t>EMI.ktCO2.DE.Tr.Rail.Passenger</t>
  </si>
  <si>
    <t>EMI.ktCO2.DE.Tr.Rail.Passenger.MTU</t>
  </si>
  <si>
    <t>EMI.ktCO2.DE.Tr.Rail.Passenger.CPT</t>
  </si>
  <si>
    <t>EMI.ktCO2.DE.Tr.Rail.Passenger.HST</t>
  </si>
  <si>
    <t>EMI.ktCO2.DE.Tr.Road.Freight</t>
  </si>
  <si>
    <t>EMI.ktCO2.DE.Tr.Road.Freight.LCV</t>
  </si>
  <si>
    <t>EMI.ktCO2.DE.Tr.Road.Freight.HGV</t>
  </si>
  <si>
    <t>EMI.ktCO2.DE.Tr.Rail.Freight</t>
  </si>
  <si>
    <t>Eff.kgoe_per_kpkm.DE.Tr</t>
  </si>
  <si>
    <t>Eff.kgoe_per_kpkm.DE.Tr.Road.Passenger</t>
  </si>
  <si>
    <t>Eff.kgoe_per_kpkm.DE.Tr.Road.Passenger.P2W</t>
  </si>
  <si>
    <t>Eff.kgoe_per_kpkm.DE.Tr.Road.Passenger.Car</t>
  </si>
  <si>
    <t>Eff.kgoe_per_kpkm.DE.Tr.Road.Passenger.Bus</t>
  </si>
  <si>
    <t>Eff.kgoe_per_kpkm.DE.Tr.Rail.Passenger</t>
  </si>
  <si>
    <t>Eff.kgoe_per_kpkm.DE.Tr.Rail.Passenger.MTU</t>
  </si>
  <si>
    <t>Eff.kgoe_per_kpkm.DE.Tr.Rail.Passenger.CPT</t>
  </si>
  <si>
    <t>Eff.kgoe_per_kpkm.DE.Tr.Rail.Passenger.HST</t>
  </si>
  <si>
    <t>Eff.kgoe_per_ktkm.DE.Tr</t>
  </si>
  <si>
    <t>Eff.kgoe_per_ktkm.DE.Tr.Road.Freight</t>
  </si>
  <si>
    <t>Eff.kgoe_per_ktkm.DE.Tr.Road.Freight.LCV</t>
  </si>
  <si>
    <t>Eff.kgoe_per_ktkm.DE.Tr.Road.Freight.HGV</t>
  </si>
  <si>
    <t>Eff.kgoe_per_ktkm.DE.Tr.Rail.Freight</t>
  </si>
  <si>
    <t>Eff.kgoe_per_ktkm.DE.Tr.DNavi.Freight</t>
  </si>
  <si>
    <t>Eff.kgoe_per_ktkm.DE.Tr.DNavi.Freight.DCS</t>
  </si>
  <si>
    <t>Eff.kgoe_per_ktkm.DE.Tr.DNavi.Freight.IWW</t>
  </si>
  <si>
    <t>Eff.kgoe_per_ktkm.DE.MBunk.Freight</t>
  </si>
  <si>
    <t>Eff.kgoe_per_ktkm.DE.MBunk.Freight.IntraEEA</t>
  </si>
  <si>
    <t>Eff.kgoe_per_ktkm.DE.MBunk.Freight.ExtraEEA</t>
  </si>
  <si>
    <t>EMIint.gCO2_per_pkm.DE.Tr</t>
  </si>
  <si>
    <t>EMIint.gCO2_per_pkm.DE.Tr.Road.Passenger</t>
  </si>
  <si>
    <t>EMIint.gCO2_per_pkm.DE.Tr.Road.Passenger.P2W</t>
  </si>
  <si>
    <t>EMIint.gCO2_per_pkm.DE.Tr.Road.Passenger.Car</t>
  </si>
  <si>
    <t>EMIint.gCO2_per_pkm.DE.Tr.Road.Passenger.Bus</t>
  </si>
  <si>
    <t>EMIint.gCO2_per_pkm.DE.Tr.Rail.Passenger</t>
  </si>
  <si>
    <t>EMIint.gCO2_per_pkm.DE.Tr.Rail.Passenger.MTU</t>
  </si>
  <si>
    <t>EMIint.gCO2_per_pkm.DE.Tr.Rail.Passenger.CPT</t>
  </si>
  <si>
    <t>EMIint.gCO2_per_pkm.DE.Tr.Rail.Passenger.HST</t>
  </si>
  <si>
    <t>EMIint.gCO2_per_tkm.DE.Tr</t>
  </si>
  <si>
    <t>EMIint.gCO2_per_tkm.DE.Tr.Road.Freight</t>
  </si>
  <si>
    <t>EMIint.gCO2_per_tkm.DE.Tr.Road.Freight.LCV</t>
  </si>
  <si>
    <t>EMIint.gCO2_per_tkm.DE.Tr.Road.Freight.HGV</t>
  </si>
  <si>
    <t>EMIint.gCO2_per_tkm.DE.Tr.Rail.Freight</t>
  </si>
  <si>
    <t>EMIint.gCO2_per_tkm.DE.Tr.DNavi.Freight</t>
  </si>
  <si>
    <t>EMIint.gCO2_per_tkm.DE.Tr.DNavi.Freight.DCS</t>
  </si>
  <si>
    <t>EMIint.gCO2_per_tkm.DE.Tr.DNavi.Freight.IWW</t>
  </si>
  <si>
    <t>EMIint.gCO2_per_tkm.DE.MBunk.Freight</t>
  </si>
  <si>
    <t>EMIint.gCO2_per_tkm.DE.MBunk.Freight.IntraEEA</t>
  </si>
  <si>
    <t>EMIint.gCO2_per_tkm.DE.MBunk.Freight.ExtraEEA</t>
  </si>
  <si>
    <t>Road transport - DE - Germany</t>
  </si>
  <si>
    <t>Activity.Mpkm.DE.Tr.Road.Passenger.Car.ICE.Gasoline</t>
  </si>
  <si>
    <t>Activity.Mpkm.DE.Tr.Road.Passenger.Car.ICE.Diesel</t>
  </si>
  <si>
    <t>Activity.Mpkm.DE.Tr.Road.Passenger.Car.ICE.LPG</t>
  </si>
  <si>
    <t>Activity.Mpkm.DE.Tr.Road.Passenger.Car.ICE.NGas</t>
  </si>
  <si>
    <t>Activity.Mpkm.DE.Tr.Road.Passenger.Car.PHEV</t>
  </si>
  <si>
    <t>Activity.Mpkm.DE.Tr.Road.Passenger.Car.BEV</t>
  </si>
  <si>
    <t>Activity.Mpkm.DE.Tr.Road.Passenger.Bus.ICE.Gasoline</t>
  </si>
  <si>
    <t>Activity.Mpkm.DE.Tr.Road.Passenger.Bus.ICE.Diesel</t>
  </si>
  <si>
    <t>Activity.Mpkm.DE.Tr.Road.Passenger.Bus.ICE.LPG</t>
  </si>
  <si>
    <t>Activity.Mpkm.DE.Tr.Road.Passenger.Bus.ICE.NGas</t>
  </si>
  <si>
    <t>Activity.Mpkm.DE.Tr.Road.Passenger.Bus.ICE.BEV</t>
  </si>
  <si>
    <t>Activity.Mtkm.DE.Tr.Road.Freight.LCV.ICE.Gasoline</t>
  </si>
  <si>
    <t>Activity.Mtkm.DE.Tr.Road.Freight.LCV.ICE.Diesel</t>
  </si>
  <si>
    <t>Activity.Mtkm.DE.Tr.Road.Freight.LCV.ICE.LPG</t>
  </si>
  <si>
    <t>Activity.Mtkm.DE.Tr.Road.Freight.LCV.ICE.NGas</t>
  </si>
  <si>
    <t>Activity.Mtkm.DE.Tr.Road.Freight.LCV.ICE.BEV</t>
  </si>
  <si>
    <t>Activity.Mtkm.DE.Tr.Road.Freight.HGV.Domestic</t>
  </si>
  <si>
    <t>Activity.Mtkm.DE.Tr.Road.Freight.HGV.International</t>
  </si>
  <si>
    <t>VehicleKm.Mkm.DE.Tr.Road</t>
  </si>
  <si>
    <t>VehicleKm.Mkm.DE.Tr.Road.Passenger</t>
  </si>
  <si>
    <t>VehicleKm.Mkm.DE.Tr.Road.Passenger.P2W</t>
  </si>
  <si>
    <t>VehicleKm.Mkm.DE.Tr.Road.Passenger.Car</t>
  </si>
  <si>
    <t>VehicleKm.Mkm.DE.Tr.Road.Passenger.Car.ICE.Gasoline</t>
  </si>
  <si>
    <t>VehicleKm.Mkm.DE.Tr.Road.Passenger.Car.ICE.Diesel</t>
  </si>
  <si>
    <t>VehicleKm.Mkm.DE.Tr.Road.Passenger.Car.ICE.LPG</t>
  </si>
  <si>
    <t>VehicleKm.Mkm.DE.Tr.Road.Passenger.Car.ICE.NGas</t>
  </si>
  <si>
    <t>VehicleKm.Mkm.DE.Tr.Road.Passenger.Car.PHEV</t>
  </si>
  <si>
    <t>VehicleKm.Mkm.DE.Tr.Road.Passenger.Car.BEV</t>
  </si>
  <si>
    <t>VehicleKm.Mkm.DE.Tr.Road.Passenger.Bus</t>
  </si>
  <si>
    <t>VehicleKm.Mkm.DE.Tr.Road.Passenger.Bus.ICE.Gasoline</t>
  </si>
  <si>
    <t>VehicleKm.Mkm.DE.Tr.Road.Passenger.Bus.ICE.Diesel</t>
  </si>
  <si>
    <t>VehicleKm.Mkm.DE.Tr.Road.Passenger.Bus.ICE.LPG</t>
  </si>
  <si>
    <t>VehicleKm.Mkm.DE.Tr.Road.Passenger.Bus.ICE.NGas</t>
  </si>
  <si>
    <t>VehicleKm.Mkm.DE.Tr.Road.Passenger.Bus.ICE.BEV</t>
  </si>
  <si>
    <t>VehicleKm.Mkm.DE.Tr.Road.Freight</t>
  </si>
  <si>
    <t>VehicleKm.Mkm.DE.Tr.Road.Freight.LCV</t>
  </si>
  <si>
    <t>VehicleKm.Mkm.DE.Tr.Road.Freight.LCV.ICE.Gasoline</t>
  </si>
  <si>
    <t>VehicleKm.Mkm.DE.Tr.Road.Freight.LCV.ICE.Diesel</t>
  </si>
  <si>
    <t>VehicleKm.Mkm.DE.Tr.Road.Freight.LCV.ICE.LPG</t>
  </si>
  <si>
    <t>VehicleKm.Mkm.DE.Tr.Road.Freight.LCV.ICE.NGas</t>
  </si>
  <si>
    <t>VehicleKm.Mkm.DE.Tr.Road.Freight.LCV.ICE.BEV</t>
  </si>
  <si>
    <t>VehicleKm.Mkm.DE.Tr.Road.Freight.HGV</t>
  </si>
  <si>
    <t>VehicleKm.Mkm.DE.Tr.Road.Freight.HGV.Domestic</t>
  </si>
  <si>
    <t>VehicleKm.Mkm.DE.Tr.Road.Freight.HGV.International</t>
  </si>
  <si>
    <t>Stock.number.DE.Tr.Road</t>
  </si>
  <si>
    <t>Stock.number.DE.Tr.Road.Passenger</t>
  </si>
  <si>
    <t>Stock.number.DE.Tr.Road.Passenger.P2W</t>
  </si>
  <si>
    <t>Stock.number.DE.Tr.Road.Passenger.Car</t>
  </si>
  <si>
    <t>Stock.number.DE.Tr.Road.Passenger.Car.ICE.Gasoline</t>
  </si>
  <si>
    <t>Stock.number.DE.Tr.Road.Passenger.Car.ICE.Diesel</t>
  </si>
  <si>
    <t>Stock.number.DE.Tr.Road.Passenger.Car.ICE.LPG</t>
  </si>
  <si>
    <t>Stock.number.DE.Tr.Road.Passenger.Car.ICE.NGas</t>
  </si>
  <si>
    <t>Stock.number.DE.Tr.Road.Passenger.Car.PHEV</t>
  </si>
  <si>
    <t>Stock.number.DE.Tr.Road.Passenger.Car.BEV</t>
  </si>
  <si>
    <t>Stock.number.DE.Tr.Road.Passenger.Bus</t>
  </si>
  <si>
    <t>Stock.number.DE.Tr.Road.Passenger.Bus.ICE.Gasoline</t>
  </si>
  <si>
    <t>Stock.number.DE.Tr.Road.Passenger.Bus.ICE.Diesel</t>
  </si>
  <si>
    <t>Stock.number.DE.Tr.Road.Passenger.Bus.ICE.LPG</t>
  </si>
  <si>
    <t>Stock.number.DE.Tr.Road.Passenger.Bus.ICE.NGas</t>
  </si>
  <si>
    <t>Stock.number.DE.Tr.Road.Passenger.Bus.ICE.BEV</t>
  </si>
  <si>
    <t>Stock.number.DE.Tr.Road.Freight</t>
  </si>
  <si>
    <t>Stock.number.DE.Tr.Road.Freight.LCV</t>
  </si>
  <si>
    <t>Stock.number.DE.Tr.Road.Freight.LCV.ICE.Gasoline</t>
  </si>
  <si>
    <t>Stock.number.DE.Tr.Road.Freight.LCV.ICE.Diesel</t>
  </si>
  <si>
    <t>Stock.number.DE.Tr.Road.Freight.LCV.ICE.LPG</t>
  </si>
  <si>
    <t>Stock.number.DE.Tr.Road.Freight.LCV.ICE.NGas</t>
  </si>
  <si>
    <t>Stock.number.DE.Tr.Road.Freight.LCV.ICE.BEV</t>
  </si>
  <si>
    <t>Stock.number.DE.Tr.Road.Freight.HGV</t>
  </si>
  <si>
    <t>Stock.number.DE.Tr.Road.Freight.HGV.Domestic</t>
  </si>
  <si>
    <t>Stock.number.DE.Tr.Road.Freight.HGV.International</t>
  </si>
  <si>
    <t>StockNew.number.DE.Tr.Road</t>
  </si>
  <si>
    <t>StockNew.number.DE.Tr.Road.Passenger</t>
  </si>
  <si>
    <t>StockNew.number.DE.Tr.Road.Passenger.P2W</t>
  </si>
  <si>
    <t>StockNew.number.DE.Tr.Road.Passenger.Car</t>
  </si>
  <si>
    <t>StockNew.number.DE.Tr.Road.Passenger.Car.ICE.Gasoline</t>
  </si>
  <si>
    <t>StockNew.number.DE.Tr.Road.Passenger.Car.ICE.Diesel</t>
  </si>
  <si>
    <t>StockNew.number.DE.Tr.Road.Passenger.Car.ICE.LPG</t>
  </si>
  <si>
    <t>StockNew.number.DE.Tr.Road.Passenger.Car.ICE.NGas</t>
  </si>
  <si>
    <t>StockNew.number.DE.Tr.Road.Passenger.Car.PHEV</t>
  </si>
  <si>
    <t>StockNew.number.DE.Tr.Road.Passenger.Car.BEV</t>
  </si>
  <si>
    <t>StockNew.number.DE.Tr.Road.Passenger.Bus</t>
  </si>
  <si>
    <t>StockNew.number.DE.Tr.Road.Passenger.Bus.ICE.Gasoline</t>
  </si>
  <si>
    <t>StockNew.number.DE.Tr.Road.Passenger.Bus.ICE.Diesel</t>
  </si>
  <si>
    <t>StockNew.number.DE.Tr.Road.Passenger.Bus.ICE.LPG</t>
  </si>
  <si>
    <t>StockNew.number.DE.Tr.Road.Passenger.Bus.ICE.NGas</t>
  </si>
  <si>
    <t>StockNew.number.DE.Tr.Road.Passenger.Bus.ICE.BEV</t>
  </si>
  <si>
    <t>StockNew.number.DE.Tr.Road.Freight</t>
  </si>
  <si>
    <t>StockNew.number.DE.Tr.Road.Freight.LCV</t>
  </si>
  <si>
    <t>StockNew.number.DE.Tr.Road.Freight.LCV.ICE.Gasoline</t>
  </si>
  <si>
    <t>StockNew.number.DE.Tr.Road.Freight.LCV.ICE.Diesel</t>
  </si>
  <si>
    <t>StockNew.number.DE.Tr.Road.Freight.LCV.ICE.LPG</t>
  </si>
  <si>
    <t>StockNew.number.DE.Tr.Road.Freight.LCV.ICE.NGas</t>
  </si>
  <si>
    <t>StockNew.number.DE.Tr.Road.Freight.LCV.ICE.BEV</t>
  </si>
  <si>
    <t>StockNew.number.DE.Tr.Road.Freight.HGV</t>
  </si>
  <si>
    <t>StockNew.number.DE.Tr.Road.Freight.HGV.Domestic</t>
  </si>
  <si>
    <t>StockNew.number.DE.Tr.Road.Freight.HGV.International</t>
  </si>
  <si>
    <t>Load.passenger_per_movement.DE.Tr.Road.Passenger</t>
  </si>
  <si>
    <t>Load.passenger_per_movement.DE.Tr.Road.Passenger.P2W</t>
  </si>
  <si>
    <t>Load.passenger_per_movement.DE.Tr.Road.Passenger.Car</t>
  </si>
  <si>
    <t>Load.passenger_per_movement.DE.Tr.Road.Passenger.Car.ICE.Gasoline</t>
  </si>
  <si>
    <t>Load.passenger_per_movement.DE.Tr.Road.Passenger.Car.ICE.Diesel</t>
  </si>
  <si>
    <t>Load.passenger_per_movement.DE.Tr.Road.Passenger.Car.ICE.LPG</t>
  </si>
  <si>
    <t>Load.passenger_per_movement.DE.Tr.Road.Passenger.Car.ICE.NGas</t>
  </si>
  <si>
    <t>Load.passenger_per_movement.DE.Tr.Road.Passenger.Car.PHEV</t>
  </si>
  <si>
    <t>Load.passenger_per_movement.DE.Tr.Road.Passenger.Car.BEV</t>
  </si>
  <si>
    <t>Load.passenger_per_movement.DE.Tr.Road.Passenger.Bus</t>
  </si>
  <si>
    <t>Load.passenger_per_movement.DE.Tr.Road.Passenger.Bus.ICE.Gasoline</t>
  </si>
  <si>
    <t>Load.passenger_per_movement.DE.Tr.Road.Passenger.Bus.ICE.Diesel</t>
  </si>
  <si>
    <t>Load.passenger_per_movement.DE.Tr.Road.Passenger.Bus.ICE.LPG</t>
  </si>
  <si>
    <t>Load.passenger_per_movement.DE.Tr.Road.Passenger.Bus.ICE.NGas</t>
  </si>
  <si>
    <t>Load.passenger_per_movement.DE.Tr.Road.Passenger.Bus.ICE.BEV</t>
  </si>
  <si>
    <t>Load.t_per_movement.DE.Tr.Road.Freight</t>
  </si>
  <si>
    <t>Load.t_per_movement.DE.Tr.Road.Freight.LCV</t>
  </si>
  <si>
    <t>Load.t_per_movement.DE.Tr.Road.Freight.LCV.ICE.Gasoline</t>
  </si>
  <si>
    <t>Load.t_per_movement.DE.Tr.Road.Freight.LCV.ICE.Diesel</t>
  </si>
  <si>
    <t>Load.t_per_movement.DE.Tr.Road.Freight.LCV.ICE.LPG</t>
  </si>
  <si>
    <t>Load.t_per_movement.DE.Tr.Road.Freight.LCV.ICE.NGas</t>
  </si>
  <si>
    <t>Load.t_per_movement.DE.Tr.Road.Freight.LCV.ICE.BEV</t>
  </si>
  <si>
    <t>Load.t_per_movement.DE.Tr.Road.Freight.HGV</t>
  </si>
  <si>
    <t>Load.t_per_movement.DE.Tr.Road.Freight.HGV.Domestic</t>
  </si>
  <si>
    <t>Load.t_per_movement.DE.Tr.Road.Freight.HGV.International</t>
  </si>
  <si>
    <t>VehicleKm_per_vehicle.km.DE.Tr.Road</t>
  </si>
  <si>
    <t>VehicleKm_per_vehicle.km.DE.Tr.Road.Passenger</t>
  </si>
  <si>
    <t>VehicleKm_per_vehicle.km.DE.Tr.Road.Passenger.P2W</t>
  </si>
  <si>
    <t>VehicleKm_per_vehicle.km.DE.Tr.Road.Passenger.Car</t>
  </si>
  <si>
    <t>VehicleKm_per_vehicle.km.DE.Tr.Road.Passenger.Car.ICE.Gasoline</t>
  </si>
  <si>
    <t>VehicleKm_per_vehicle.km.DE.Tr.Road.Passenger.Car.ICE.Diesel</t>
  </si>
  <si>
    <t>VehicleKm_per_vehicle.km.DE.Tr.Road.Passenger.Car.ICE.LPG</t>
  </si>
  <si>
    <t>VehicleKm_per_vehicle.km.DE.Tr.Road.Passenger.Car.ICE.NGas</t>
  </si>
  <si>
    <t>VehicleKm_per_vehicle.km.DE.Tr.Road.Passenger.Car.PHEV</t>
  </si>
  <si>
    <t>VehicleKm_per_vehicle.km.DE.Tr.Road.Passenger.Car.BEV</t>
  </si>
  <si>
    <t>VehicleKm_per_vehicle.km.DE.Tr.Road.Passenger.Bus</t>
  </si>
  <si>
    <t>VehicleKm_per_vehicle.km.DE.Tr.Road.Passenger.Bus.ICE.Gasoline</t>
  </si>
  <si>
    <t>VehicleKm_per_vehicle.km.DE.Tr.Road.Passenger.Bus.ICE.Diesel</t>
  </si>
  <si>
    <t>VehicleKm_per_vehicle.km.DE.Tr.Road.Passenger.Bus.ICE.LPG</t>
  </si>
  <si>
    <t>VehicleKm_per_vehicle.km.DE.Tr.Road.Passenger.Bus.ICE.NGas</t>
  </si>
  <si>
    <t>VehicleKm_per_vehicle.km.DE.Tr.Road.Passenger.Bus.ICE.BEV</t>
  </si>
  <si>
    <t>VehicleKm_per_vehicle.km.DE.Tr.Road.Freight</t>
  </si>
  <si>
    <t>VehicleKm_per_vehicle.km.DE.Tr.Road.Freight.LCV</t>
  </si>
  <si>
    <t>VehicleKm_per_vehicle.km.DE.Tr.Road.Freight.LCV.ICE.Gasoline</t>
  </si>
  <si>
    <t>VehicleKm_per_vehicle.km.DE.Tr.Road.Freight.LCV.ICE.Diesel</t>
  </si>
  <si>
    <t>VehicleKm_per_vehicle.km.DE.Tr.Road.Freight.LCV.ICE.LPG</t>
  </si>
  <si>
    <t>VehicleKm_per_vehicle.km.DE.Tr.Road.Freight.LCV.ICE.NGas</t>
  </si>
  <si>
    <t>VehicleKm_per_vehicle.km.DE.Tr.Road.Freight.LCV.ICE.BEV</t>
  </si>
  <si>
    <t>VehicleKm_per_vehicle.km.DE.Tr.Road.Freight.HGV</t>
  </si>
  <si>
    <t>VehicleKm_per_vehicle.km.DE.Tr.Road.Freight.HGV.Domestic</t>
  </si>
  <si>
    <t>VehicleKm_per_vehicle.km.DE.Tr.Road.Freight.HGV.International</t>
  </si>
  <si>
    <t>Activity_per_vehicle.pkm.DE.Tr.Road.Passenger</t>
  </si>
  <si>
    <t>Activity_per_vehicle.pkm.DE.Tr.Road.Passenger.P2W</t>
  </si>
  <si>
    <t>Activity_per_vehicle.pkm.DE.Tr.Road.Passenger.Car</t>
  </si>
  <si>
    <t>Activity_per_vehicle.pkm.DE.Tr.Road.Passenger.Car.ICE.Gasoline</t>
  </si>
  <si>
    <t>Activity_per_vehicle.pkm.DE.Tr.Road.Passenger.Car.ICE.Diesel</t>
  </si>
  <si>
    <t>Activity_per_vehicle.pkm.DE.Tr.Road.Passenger.Car.ICE.LPG</t>
  </si>
  <si>
    <t>Activity_per_vehicle.pkm.DE.Tr.Road.Passenger.Car.ICE.NGas</t>
  </si>
  <si>
    <t>Activity_per_vehicle.pkm.DE.Tr.Road.Passenger.Car.PHEV</t>
  </si>
  <si>
    <t>Activity_per_vehicle.pkm.DE.Tr.Road.Passenger.Car.BEV</t>
  </si>
  <si>
    <t>Activity_per_vehicle.pkm.DE.Tr.Road.Passenger.Bus</t>
  </si>
  <si>
    <t>Activity_per_vehicle.pkm.DE.Tr.Road.Passenger.Bus.ICE.Gasoline</t>
  </si>
  <si>
    <t>Activity_per_vehicle.pkm.DE.Tr.Road.Passenger.Bus.ICE.Diesel</t>
  </si>
  <si>
    <t>Activity_per_vehicle.pkm.DE.Tr.Road.Passenger.Bus.ICE.LPG</t>
  </si>
  <si>
    <t>Activity_per_vehicle.pkm.DE.Tr.Road.Passenger.Bus.ICE.NGas</t>
  </si>
  <si>
    <t>Activity_per_vehicle.pkm.DE.Tr.Road.Passenger.Bus.ICE.BEV</t>
  </si>
  <si>
    <t>Activity_per_vehicle.tkm.DE.Tr.Road.Freight</t>
  </si>
  <si>
    <t>Activity_per_vehicle.tkm.DE.Tr.Road.Freight.LCV</t>
  </si>
  <si>
    <t>Activity_per_vehicle.tkm.DE.Tr.Road.Freight.LCV.ICE.Gasoline</t>
  </si>
  <si>
    <t>Activity_per_vehicle.tkm.DE.Tr.Road.Freight.LCV.ICE.Diesel</t>
  </si>
  <si>
    <t>Activity_per_vehicle.tkm.DE.Tr.Road.Freight.LCV.ICE.LPG</t>
  </si>
  <si>
    <t>Activity_per_vehicle.tkm.DE.Tr.Road.Freight.LCV.ICE.NGas</t>
  </si>
  <si>
    <t>Activity_per_vehicle.tkm.DE.Tr.Road.Freight.LCV.ICE.BEV</t>
  </si>
  <si>
    <t>Activity_per_vehicle.tkm.DE.Tr.Road.Freight.HGV</t>
  </si>
  <si>
    <t>Activity_per_vehicle.tkm.DE.Tr.Road.Freight.HGV.Domestic</t>
  </si>
  <si>
    <t>Activity_per_vehicle.tkm.DE.Tr.Road.Freight.HGV.International</t>
  </si>
  <si>
    <t>Road transport / energy consumption - DE - Germany</t>
  </si>
  <si>
    <t>FEC.ktoe.DE.ES.Tr.Road</t>
  </si>
  <si>
    <t>FEC.ktoe.DE.ES.Tr.Road.LPG</t>
  </si>
  <si>
    <t>FEC.ktoe.DE.ES.Tr.Road.Gasoline</t>
  </si>
  <si>
    <t>FEC.ktoe.DE.ES.Tr.Road.Diesel</t>
  </si>
  <si>
    <t>FEC.ktoe.DE.ES.Tr.Road.NG</t>
  </si>
  <si>
    <t>FEC.ktoe.DE.ES.Tr.Road.Biogas</t>
  </si>
  <si>
    <t>FEC.ktoe.DE.ES.Tr.Road.Biogasoline</t>
  </si>
  <si>
    <t>FEC.ktoe.DE.ES.Tr.Road.Biodiesel</t>
  </si>
  <si>
    <t>FEC.ktoe.DE.ES.Tr.Road.OthLiqBio</t>
  </si>
  <si>
    <t>FEC.ktoe.DE.ES.Tr.Road.Elec</t>
  </si>
  <si>
    <t>FEC.ktoe.DE.Tr.Road</t>
  </si>
  <si>
    <t>FEC.ktoe.DE.Tr.Road.Passenger.P2W.Biogasoline</t>
  </si>
  <si>
    <t>FEC.ktoe.DE.Tr.Road.Passenger.Car.ICE.Gasoline</t>
  </si>
  <si>
    <t>FEC.ktoe.DE.Tr.Road.Passenger.Car.ICE.Gasoline.Biogasoline</t>
  </si>
  <si>
    <t>FEC.ktoe.DE.Tr.Road.Passenger.Car.ICE.Diesel</t>
  </si>
  <si>
    <t>FEC.ktoe.DE.Tr.Road.Passenger.Car.ICE.Diesel.BioDiesel_OthLiqBio</t>
  </si>
  <si>
    <t>FEC.ktoe.DE.Tr.Road.Passenger.Car.ICE.LPG</t>
  </si>
  <si>
    <t>FEC.ktoe.DE.Tr.Road.Passenger.Car.ICE.NGas</t>
  </si>
  <si>
    <t>FEC.ktoe.DE.Tr.Road.Passenger.Car.ICE.NGas.Biogas</t>
  </si>
  <si>
    <t>FEC.ktoe.DE.Tr.Road.Passenger.Car.PHEV</t>
  </si>
  <si>
    <t>FEC.ktoe.DE.Tr.Road.Passenger.Car.PHEV.Biogasoline</t>
  </si>
  <si>
    <t>FEC.ktoe.DE.Tr.Road.Passenger.Car.PHEV.Elec</t>
  </si>
  <si>
    <t>FEC.ktoe.DE.Tr.Road.Passenger.Car.BEV</t>
  </si>
  <si>
    <t>FEC.ktoe.DE.Tr.Road.Passenger.Bus.ICE.Gasoline</t>
  </si>
  <si>
    <t>FEC.ktoe.DE.Tr.Road.Passenger.Bus.ICE.Gasoline.Biogasoline</t>
  </si>
  <si>
    <t>FEC.ktoe.DE.Tr.Road.Passenger.Bus.ICE.Diesel</t>
  </si>
  <si>
    <t>FEC.ktoe.DE.Tr.Road.Passenger.Bus.ICE.Diesel.BioDiesel_OthLiqBio</t>
  </si>
  <si>
    <t>FEC.ktoe.DE.Tr.Road.Passenger.Bus.ICE.LPG</t>
  </si>
  <si>
    <t>FEC.ktoe.DE.Tr.Road.Passenger.Bus.ICE.NGas</t>
  </si>
  <si>
    <t>FEC.ktoe.DE.Tr.Road.Passenger.Bus.ICE.NGas.Biogas</t>
  </si>
  <si>
    <t>FEC.ktoe.DE.Tr.Road.Passenger.Bus.ICE.BEV</t>
  </si>
  <si>
    <t>FEC.ktoe.DE.Tr.Road.Freight.LCV.ICE.Gasoline</t>
  </si>
  <si>
    <t>FEC.ktoe.DE.Tr.Road.Freight.LCV.ICE.Gasoline.Biogasoline</t>
  </si>
  <si>
    <t>FEC.ktoe.DE.Tr.Road.Freight.LCV.ICE.Diesel</t>
  </si>
  <si>
    <t>FEC.ktoe.DE.Tr.Road.Freight.LCV.ICE.Diesel.BioDiesel_OthLiqBio</t>
  </si>
  <si>
    <t>FEC.ktoe.DE.Tr.Road.Freight.LCV.ICE.LPG</t>
  </si>
  <si>
    <t>FEC.ktoe.DE.Tr.Road.Freight.LCV.ICE.NGas</t>
  </si>
  <si>
    <t>FEC.ktoe.DE.Tr.Road.Freight.LCV.ICE.NGas.Biogas</t>
  </si>
  <si>
    <t>FEC.ktoe.DE.Tr.Road.Freight.LCV.ICE.BEV</t>
  </si>
  <si>
    <t>FEC.ktoe.DE.Tr.Road.Freight.HGV.Domestic</t>
  </si>
  <si>
    <t>FEC.ktoe.DE.Tr.Road.Freight.HGV.Domestic.BioDiesel_OthLiqBio</t>
  </si>
  <si>
    <t>FEC.ktoe.DE.Tr.Road.Freight.HGV.International</t>
  </si>
  <si>
    <t>FEC.ktoe.DE.Tr.Road.Freight.HGV.International.BioDiesel_OthLiqBio</t>
  </si>
  <si>
    <t>Eff.kgoe_per_100km.DE.Tr.Road</t>
  </si>
  <si>
    <t>Eff.kgoe_per_100km.DE.Tr.Road.Passenger</t>
  </si>
  <si>
    <t>Eff.kgoe_per_100km.DE.Tr.Road.Passenger.P2W</t>
  </si>
  <si>
    <t>Eff.kgoe_per_100km.DE.Tr.Road.Passenger.Car</t>
  </si>
  <si>
    <t>Eff.kgoe_per_100km.DE.Tr.Road.Passenger.Car.ICE.Gasoline</t>
  </si>
  <si>
    <t>Eff.kgoe_per_100km.DE.Tr.Road.Passenger.Car.ICE.Diesel</t>
  </si>
  <si>
    <t>Eff.kgoe_per_100km.DE.Tr.Road.Passenger.Car.ICE.LPG</t>
  </si>
  <si>
    <t>Eff.kgoe_per_100km.DE.Tr.Road.Passenger.Car.ICE.NGas</t>
  </si>
  <si>
    <t>Eff.kgoe_per_100km.DE.Tr.Road.Passenger.Car.PHEV</t>
  </si>
  <si>
    <t>Eff.kgoe_per_100km.DE.Tr.Road.Passenger.Car.BEV</t>
  </si>
  <si>
    <t>Eff.kgoe_per_100km.DE.Tr.Road.Passenger.Bus</t>
  </si>
  <si>
    <t>Eff.kgoe_per_100km.DE.Tr.Road.Passenger.Bus.ICE.Gasoline</t>
  </si>
  <si>
    <t>Eff.kgoe_per_100km.DE.Tr.Road.Passenger.Bus.ICE.Diesel</t>
  </si>
  <si>
    <t>Eff.kgoe_per_100km.DE.Tr.Road.Passenger.Bus.ICE.LPG</t>
  </si>
  <si>
    <t>Eff.kgoe_per_100km.DE.Tr.Road.Passenger.Bus.ICE.NGas</t>
  </si>
  <si>
    <t>Eff.kgoe_per_100km.DE.Tr.Road.Passenger.Bus.ICE.BEV</t>
  </si>
  <si>
    <t>Eff.kgoe_per_100km.DE.Tr.Road.Freight</t>
  </si>
  <si>
    <t>Eff.kgoe_per_100km.DE.Tr.Road.Freight.LCV</t>
  </si>
  <si>
    <t>Eff.kgoe_per_100km.DE.Tr.Road.Freight.LCV.ICE.Gasoline</t>
  </si>
  <si>
    <t>Eff.kgoe_per_100km.DE.Tr.Road.Freight.LCV.ICE.Diesel</t>
  </si>
  <si>
    <t>Eff.kgoe_per_100km.DE.Tr.Road.Freight.LCV.ICE.LPG</t>
  </si>
  <si>
    <t>Eff.kgoe_per_100km.DE.Tr.Road.Freight.LCV.ICE.NGas</t>
  </si>
  <si>
    <t>Eff.kgoe_per_100km.DE.Tr.Road.Freight.LCV.ICE.BEV</t>
  </si>
  <si>
    <t>Eff.kgoe_per_100km.DE.Tr.Road.Freight.HGV</t>
  </si>
  <si>
    <t>Eff.kgoe_per_100km.DE.Tr.Road.Freight.HGV.Domestic</t>
  </si>
  <si>
    <t>Eff.kgoe_per_100km.DE.Tr.Road.Freight.HGV.International</t>
  </si>
  <si>
    <t>Eff.kgoe_per_kpkm.DE.Tr.Road.Passenger.Car.ICE.Gasoline</t>
  </si>
  <si>
    <t>Eff.kgoe_per_kpkm.DE.Tr.Road.Passenger.Car.ICE.Diesel</t>
  </si>
  <si>
    <t>Eff.kgoe_per_kpkm.DE.Tr.Road.Passenger.Car.ICE.LPG</t>
  </si>
  <si>
    <t>Eff.kgoe_per_kpkm.DE.Tr.Road.Passenger.Car.ICE.NGas</t>
  </si>
  <si>
    <t>Eff.kgoe_per_kpkm.DE.Tr.Road.Passenger.Car.PHEV</t>
  </si>
  <si>
    <t>Eff.kgoe_per_kpkm.DE.Tr.Road.Passenger.Car.BEV</t>
  </si>
  <si>
    <t>Eff.kgoe_per_kpkm.DE.Tr.Road.Passenger.Bus.ICE.Gasoline</t>
  </si>
  <si>
    <t>Eff.kgoe_per_kpkm.DE.Tr.Road.Passenger.Bus.ICE.Diesel</t>
  </si>
  <si>
    <t>Eff.kgoe_per_kpkm.DE.Tr.Road.Passenger.Bus.ICE.LPG</t>
  </si>
  <si>
    <t>Eff.kgoe_per_kpkm.DE.Tr.Road.Passenger.Bus.ICE.NGas</t>
  </si>
  <si>
    <t>Eff.kgoe_per_kpkm.DE.Tr.Road.Passenger.Bus.ICE.BEV</t>
  </si>
  <si>
    <t>Eff.kgoe_per_ktkm.DE.Tr.Road.Freight.LCV.ICE.Gasoline</t>
  </si>
  <si>
    <t>Eff.kgoe_per_ktkm.DE.Tr.Road.Freight.LCV.ICE.Diesel</t>
  </si>
  <si>
    <t>Eff.kgoe_per_ktkm.DE.Tr.Road.Freight.LCV.ICE.LPG</t>
  </si>
  <si>
    <t>Eff.kgoe_per_ktkm.DE.Tr.Road.Freight.LCV.ICE.NGas</t>
  </si>
  <si>
    <t>Eff.kgoe_per_ktkm.DE.Tr.Road.Freight.LCV.ICE.BEV</t>
  </si>
  <si>
    <t>Eff.kgoe_per_ktkm.DE.Tr.Road.Freight.HGV.Domestic</t>
  </si>
  <si>
    <t>Eff.kgoe_per_ktkm.DE.Tr.Road.Freight.HGV.International</t>
  </si>
  <si>
    <t>FEC_per_vehicle.kgoe.DE.Tr.Road.Passenger.P2W</t>
  </si>
  <si>
    <t>FEC_per_vehicle.kgoe.DE.Tr.Road.Passenger.Car</t>
  </si>
  <si>
    <t>FEC_per_vehicle.kgoe.DE.Tr.Road.Passenger.Car.ICE.Gasoline</t>
  </si>
  <si>
    <t>FEC_per_vehicle.kgoe.DE.Tr.Road.Passenger.Car.ICE.Diesel</t>
  </si>
  <si>
    <t>FEC_per_vehicle.kgoe.DE.Tr.Road.Passenger.Car.ICE.LPG</t>
  </si>
  <si>
    <t>FEC_per_vehicle.kgoe.DE.Tr.Road.Passenger.Car.ICE.NGas</t>
  </si>
  <si>
    <t>FEC_per_vehicle.kgoe.DE.Tr.Road.Passenger.Car.PHEV</t>
  </si>
  <si>
    <t>FEC_per_vehicle.kgoe.DE.Tr.Road.Passenger.Car.BEV</t>
  </si>
  <si>
    <t>FEC_per_vehicle.kgoe.DE.Tr.Road.Passenger.Bus</t>
  </si>
  <si>
    <t>FEC_per_vehicle.kgoe.DE.Tr.Road.Passenger.Bus.ICE.Gasoline</t>
  </si>
  <si>
    <t>FEC_per_vehicle.kgoe.DE.Tr.Road.Passenger.Bus.ICE.Diesel</t>
  </si>
  <si>
    <t>FEC_per_vehicle.kgoe.DE.Tr.Road.Passenger.Bus.ICE.LPG</t>
  </si>
  <si>
    <t>FEC_per_vehicle.kgoe.DE.Tr.Road.Passenger.Bus.ICE.NGas</t>
  </si>
  <si>
    <t>FEC_per_vehicle.kgoe.DE.Tr.Road.Passenger.Bus.ICE.BEV</t>
  </si>
  <si>
    <t>FEC_per_vehicle.kgoe.DE.Tr.Road.Freight.LCV</t>
  </si>
  <si>
    <t>FEC_per_vehicle.kgoe.DE.Tr.Road.Freight.LCV.ICE.Gasoline</t>
  </si>
  <si>
    <t>FEC_per_vehicle.kgoe.DE.Tr.Road.Freight.LCV.ICE.Diesel</t>
  </si>
  <si>
    <t>FEC_per_vehicle.kgoe.DE.Tr.Road.Freight.LCV.ICE.LPG</t>
  </si>
  <si>
    <t>FEC_per_vehicle.kgoe.DE.Tr.Road.Freight.LCV.ICE.NGas</t>
  </si>
  <si>
    <t>FEC_per_vehicle.kgoe.DE.Tr.Road.Freight.LCV.ICE.BEV</t>
  </si>
  <si>
    <t>FEC_per_vehicle.kgoe.DE.Tr.Road.Freight.HGV</t>
  </si>
  <si>
    <t>FEC_per_vehicle.kgoe.DE.Tr.Road.Freight.HGV.Domestic</t>
  </si>
  <si>
    <t>FEC_per_vehicle.kgoe.DE.Tr.Road.Freight.HGV.International</t>
  </si>
  <si>
    <t>Road transport / CO2 emissions - DE - Germany</t>
  </si>
  <si>
    <t>EMI.ktCO2.DE.ES.Tr.Road</t>
  </si>
  <si>
    <t>EMI.ktCO2.DE.ES.Tr.Road.LPG</t>
  </si>
  <si>
    <t>EMI.ktCO2.DE.ES.Tr.Road.Gasoline</t>
  </si>
  <si>
    <t>EMI.ktCO2.DE.ES.Tr.Road.Diesel</t>
  </si>
  <si>
    <t>EMI.ktCO2.DE.ES.Tr.Road.NG</t>
  </si>
  <si>
    <t>EMI.ktCO2.DE.ES.Tr.Road.Biogas</t>
  </si>
  <si>
    <t>EMI.ktCO2.DE.ES.Tr.Road.Biogasoline</t>
  </si>
  <si>
    <t>EMI.ktCO2.DE.ES.Tr.Road.Biodiesel</t>
  </si>
  <si>
    <t>EMI.ktCO2.DE.ES.Tr.Road.OthLiqBio</t>
  </si>
  <si>
    <t>EMI.ktCO2.DE.ES.Tr.Road.Elec</t>
  </si>
  <si>
    <t>EMI.ktCO2.DE.Tr.Road</t>
  </si>
  <si>
    <t>EMI.ktCO2.DE.Tr.Road.Passenger.Car.ICE.Gasoline</t>
  </si>
  <si>
    <t>EMI.ktCO2.DE.Tr.Road.Passenger.Car.ICE.Diesel</t>
  </si>
  <si>
    <t>EMI.ktCO2.DE.Tr.Road.Passenger.Car.ICE.LPG</t>
  </si>
  <si>
    <t>EMI.ktCO2.DE.Tr.Road.Passenger.Car.ICE.NGas</t>
  </si>
  <si>
    <t>EMI.ktCO2.DE.Tr.Road.Passenger.Car.PHEV</t>
  </si>
  <si>
    <t>EMI.ktCO2.DE.Tr.Road.Passenger.Car.BEV</t>
  </si>
  <si>
    <t>EMI.ktCO2.DE.Tr.Road.Passenger.Bus.ICE.Gasoline</t>
  </si>
  <si>
    <t>EMI.ktCO2.DE.Tr.Road.Passenger.Bus.ICE.Diesel</t>
  </si>
  <si>
    <t>EMI.ktCO2.DE.Tr.Road.Passenger.Bus.ICE.LPG</t>
  </si>
  <si>
    <t>EMI.ktCO2.DE.Tr.Road.Passenger.Bus.ICE.NGas</t>
  </si>
  <si>
    <t>EMI.ktCO2.DE.Tr.Road.Passenger.Bus.ICE.BEV</t>
  </si>
  <si>
    <t>EMI.ktCO2.DE.Tr.Road.Freight.LCV.ICE.Gasoline</t>
  </si>
  <si>
    <t>EMI.ktCO2.DE.Tr.Road.Freight.LCV.ICE.Diesel</t>
  </si>
  <si>
    <t>EMI.ktCO2.DE.Tr.Road.Freight.LCV.ICE.LPG</t>
  </si>
  <si>
    <t>EMI.ktCO2.DE.Tr.Road.Freight.LCV.ICE.NGas</t>
  </si>
  <si>
    <t>EMI.ktCO2.DE.Tr.Road.Freight.LCV.ICE.BEV</t>
  </si>
  <si>
    <t>EMI.ktCO2.DE.Tr.Road.Freight.HGV.Domestic</t>
  </si>
  <si>
    <t>EMI.ktCO2.DE.Tr.Road.Freight.HGV.International</t>
  </si>
  <si>
    <t>EMIint.gCO2_per_km.DE.Tr.Road</t>
  </si>
  <si>
    <t>EMIint.gCO2_per_km.DE.Tr.Road.Passenger</t>
  </si>
  <si>
    <t>EMIint.gCO2_per_km.DE.Tr.Road.Passenger.P2W</t>
  </si>
  <si>
    <t>EMIint.gCO2_per_km.DE.Tr.Road.Passenger.Car</t>
  </si>
  <si>
    <t>EMIint.gCO2_per_km.DE.Tr.Road.Passenger.Car.ICE.Gasoline</t>
  </si>
  <si>
    <t>EMIint.gCO2_per_km.DE.Tr.Road.Passenger.Car.ICE.Diesel</t>
  </si>
  <si>
    <t>EMIint.gCO2_per_km.DE.Tr.Road.Passenger.Car.ICE.LPG</t>
  </si>
  <si>
    <t>EMIint.gCO2_per_km.DE.Tr.Road.Passenger.Car.ICE.NGas</t>
  </si>
  <si>
    <t>EMIint.gCO2_per_km.DE.Tr.Road.Passenger.Car.PHEV</t>
  </si>
  <si>
    <t>EMIint.gCO2_per_km.DE.Tr.Road.Passenger.Car.BEV</t>
  </si>
  <si>
    <t>EMIint.gCO2_per_km.DE.Tr.Road.Passenger.Bus</t>
  </si>
  <si>
    <t>EMIint.gCO2_per_km.DE.Tr.Road.Passenger.Bus.ICE.Gasoline</t>
  </si>
  <si>
    <t>EMIint.gCO2_per_km.DE.Tr.Road.Passenger.Bus.ICE.Diesel</t>
  </si>
  <si>
    <t>EMIint.gCO2_per_km.DE.Tr.Road.Passenger.Bus.ICE.LPG</t>
  </si>
  <si>
    <t>EMIint.gCO2_per_km.DE.Tr.Road.Passenger.Bus.ICE.NGas</t>
  </si>
  <si>
    <t>EMIint.gCO2_per_km.DE.Tr.Road.Passenger.Bus.ICE.BEV</t>
  </si>
  <si>
    <t>EMIint.gCO2_per_km.DE.Tr.Road.Freight</t>
  </si>
  <si>
    <t>EMIint.gCO2_per_km.DE.Tr.Road.Freight.LCV</t>
  </si>
  <si>
    <t>EMIint.gCO2_per_km.DE.Tr.Road.Freight.LCV.ICE.Gasoline</t>
  </si>
  <si>
    <t>EMIint.gCO2_per_km.DE.Tr.Road.Freight.LCV.ICE.Diesel</t>
  </si>
  <si>
    <t>EMIint.gCO2_per_km.DE.Tr.Road.Freight.LCV.ICE.LPG</t>
  </si>
  <si>
    <t>EMIint.gCO2_per_km.DE.Tr.Road.Freight.LCV.ICE.NGas</t>
  </si>
  <si>
    <t>EMIint.gCO2_per_km.DE.Tr.Road.Freight.LCV.ICE.BEV</t>
  </si>
  <si>
    <t>EMIint.gCO2_per_km.DE.Tr.Road.Freight.HGV</t>
  </si>
  <si>
    <t>EMIint.gCO2_per_km.DE.Tr.Road.Freight.HGV.Domestic</t>
  </si>
  <si>
    <t>EMIint.gCO2_per_km.DE.Tr.Road.Freight.HGV.International</t>
  </si>
  <si>
    <t>EMIint.gCO2_per_pkm.DE.Tr.Road.Passenger.Car.ICE.Gasoline</t>
  </si>
  <si>
    <t>EMIint.gCO2_per_pkm.DE.Tr.Road.Passenger.Car.ICE.Diesel</t>
  </si>
  <si>
    <t>EMIint.gCO2_per_pkm.DE.Tr.Road.Passenger.Car.ICE.LPG</t>
  </si>
  <si>
    <t>EMIint.gCO2_per_pkm.DE.Tr.Road.Passenger.Car.ICE.NGas</t>
  </si>
  <si>
    <t>EMIint.gCO2_per_pkm.DE.Tr.Road.Passenger.Car.PHEV</t>
  </si>
  <si>
    <t>EMIint.gCO2_per_pkm.DE.Tr.Road.Passenger.Car.BEV</t>
  </si>
  <si>
    <t>EMIint.gCO2_per_pkm.DE.Tr.Road.Passenger.Bus.ICE.Gasoline</t>
  </si>
  <si>
    <t>EMIint.gCO2_per_pkm.DE.Tr.Road.Passenger.Bus.ICE.Diesel</t>
  </si>
  <si>
    <t>EMIint.gCO2_per_pkm.DE.Tr.Road.Passenger.Bus.ICE.LPG</t>
  </si>
  <si>
    <t>EMIint.gCO2_per_pkm.DE.Tr.Road.Passenger.Bus.ICE.NGas</t>
  </si>
  <si>
    <t>EMIint.gCO2_per_pkm.DE.Tr.Road.Passenger.Bus.ICE.BEV</t>
  </si>
  <si>
    <t>EMIint.gCO2_per_tkm.DE.Tr.Road.Freight.LCV.ICE.Gasoline</t>
  </si>
  <si>
    <t>EMIint.gCO2_per_tkm.DE.Tr.Road.Freight.LCV.ICE.Diesel</t>
  </si>
  <si>
    <t>EMIint.gCO2_per_tkm.DE.Tr.Road.Freight.LCV.ICE.LPG</t>
  </si>
  <si>
    <t>EMIint.gCO2_per_tkm.DE.Tr.Road.Freight.LCV.ICE.NGas</t>
  </si>
  <si>
    <t>EMIint.gCO2_per_tkm.DE.Tr.Road.Freight.LCV.ICE.BEV</t>
  </si>
  <si>
    <t>EMIint.gCO2_per_tkm.DE.Tr.Road.Freight.HGV.Domestic</t>
  </si>
  <si>
    <t>EMIint.gCO2_per_tkm.DE.Tr.Road.Freight.HGV.International</t>
  </si>
  <si>
    <t>EMI_per_vehicle.kgCO2.DE.Tr.Road.Passenger.P2W</t>
  </si>
  <si>
    <t>EMI_per_vehicle.kgCO2.DE.Tr.Road.Passenger.Car</t>
  </si>
  <si>
    <t>EMI_per_vehicle.kgCO2.DE.Tr.Road.Passenger.Car.ICE.Gasoline</t>
  </si>
  <si>
    <t>EMI_per_vehicle.kgCO2.DE.Tr.Road.Passenger.Car.ICE.Diesel</t>
  </si>
  <si>
    <t>EMI_per_vehicle.kgCO2.DE.Tr.Road.Passenger.Car.ICE.LPG</t>
  </si>
  <si>
    <t>EMI_per_vehicle.kgCO2.DE.Tr.Road.Passenger.Car.ICE.NGas</t>
  </si>
  <si>
    <t>EMI_per_vehicle.kgCO2.DE.Tr.Road.Passenger.Car.PHEV</t>
  </si>
  <si>
    <t>EMI_per_vehicle.kgCO2.DE.Tr.Road.Passenger.Car.BEV</t>
  </si>
  <si>
    <t>EMI_per_vehicle.kgCO2.DE.Tr.Road.Passenger.Bus</t>
  </si>
  <si>
    <t>EMI_per_vehicle.kgCO2.DE.Tr.Road.Passenger.Bus.ICE.Gasoline</t>
  </si>
  <si>
    <t>EMI_per_vehicle.kgCO2.DE.Tr.Road.Passenger.Bus.ICE.Diesel</t>
  </si>
  <si>
    <t>EMI_per_vehicle.kgCO2.DE.Tr.Road.Passenger.Bus.ICE.LPG</t>
  </si>
  <si>
    <t>EMI_per_vehicle.kgCO2.DE.Tr.Road.Passenger.Bus.ICE.NGas</t>
  </si>
  <si>
    <t>EMI_per_vehicle.kgCO2.DE.Tr.Road.Passenger.Bus.ICE.BEV</t>
  </si>
  <si>
    <t>EMI_per_vehicle.kgCO2.DE.Tr.Road.Freight.LCV</t>
  </si>
  <si>
    <t>EMI_per_vehicle.kgCO2.DE.Tr.Road.Freight.LCV.ICE.Gasoline</t>
  </si>
  <si>
    <t>EMI_per_vehicle.kgCO2.DE.Tr.Road.Freight.LCV.ICE.Diesel</t>
  </si>
  <si>
    <t>EMI_per_vehicle.kgCO2.DE.Tr.Road.Freight.LCV.ICE.LPG</t>
  </si>
  <si>
    <t>EMI_per_vehicle.kgCO2.DE.Tr.Road.Freight.LCV.ICE.NGas</t>
  </si>
  <si>
    <t>EMI_per_vehicle.kgCO2.DE.Tr.Road.Freight.LCV.ICE.BEV</t>
  </si>
  <si>
    <t>EMI_per_vehicle.kgCO2.DE.Tr.Road.Freight.HGV</t>
  </si>
  <si>
    <t>EMI_per_vehicle.kgCO2.DE.Tr.Road.Freight.HGV.Domestic</t>
  </si>
  <si>
    <t>EMI_per_vehicle.kgCO2.DE.Tr.Road.Freight.HGV.International</t>
  </si>
  <si>
    <t>Road transport / technologies - DE - Germany</t>
  </si>
  <si>
    <t>StockVin.number.DE.Tr.Road</t>
  </si>
  <si>
    <t>StockVin.number.DE.Tr.Road.Passenger</t>
  </si>
  <si>
    <t>StockVin.number.DE.Tr.Road.Passenger.P2W</t>
  </si>
  <si>
    <t>StockVin.number.DE.Tr.Road.Passenger.Car</t>
  </si>
  <si>
    <t>StockVin.number.DE.Tr.Road.Passenger.Car.ICE.Gasoline</t>
  </si>
  <si>
    <t>StockVin.number.DE.Tr.Road.Passenger.Car.ICE.Diesel</t>
  </si>
  <si>
    <t>StockVin.number.DE.Tr.Road.Passenger.Car.ICE.LPG</t>
  </si>
  <si>
    <t>StockVin.number.DE.Tr.Road.Passenger.Car.ICE.NGas</t>
  </si>
  <si>
    <t>StockVin.number.DE.Tr.Road.Passenger.Car.PHEV</t>
  </si>
  <si>
    <t>StockVin.number.DE.Tr.Road.Passenger.Car.BEV</t>
  </si>
  <si>
    <t>StockVin.number.DE.Tr.Road.Passenger.Bus</t>
  </si>
  <si>
    <t>StockVin.number.DE.Tr.Road.Passenger.Bus.ICE.Gasoline</t>
  </si>
  <si>
    <t>StockVin.number.DE.Tr.Road.Passenger.Bus.ICE.Diesel</t>
  </si>
  <si>
    <t>StockVin.number.DE.Tr.Road.Passenger.Bus.ICE.LPG</t>
  </si>
  <si>
    <t>StockVin.number.DE.Tr.Road.Passenger.Bus.ICE.NGas</t>
  </si>
  <si>
    <t>StockVin.number.DE.Tr.Road.Passenger.Bus.ICE.BEV</t>
  </si>
  <si>
    <t>StockVin.number.DE.Tr.Road.Freight</t>
  </si>
  <si>
    <t>StockVin.number.DE.Tr.Road.Freight.LCV</t>
  </si>
  <si>
    <t>StockVin.number.DE.Tr.Road.Freight.LCV.ICE.Gasoline</t>
  </si>
  <si>
    <t>StockVin.number.DE.Tr.Road.Freight.LCV.ICE.Diesel</t>
  </si>
  <si>
    <t>StockVin.number.DE.Tr.Road.Freight.LCV.ICE.LPG</t>
  </si>
  <si>
    <t>StockVin.number.DE.Tr.Road.Freight.LCV.ICE.NGas</t>
  </si>
  <si>
    <t>StockVin.number.DE.Tr.Road.Freight.LCV.ICE.BEV</t>
  </si>
  <si>
    <t>StockVin.number.DE.Tr.Road.Freight.HGV</t>
  </si>
  <si>
    <t>StockVin.number.DE.Tr.Road.Freight.HGV.Domestic</t>
  </si>
  <si>
    <t>StockVin.number.DE.Tr.Road.Freight.HGV.International</t>
  </si>
  <si>
    <t>Eff_test_stock.kgoe_per_100km.DE.Tr.Road.Passenger.P2W</t>
  </si>
  <si>
    <t>Eff_test_stock.kgoe_per_100km.DE.Tr.Road.Passenger.Car</t>
  </si>
  <si>
    <t>Eff_test_stock.kgoe_per_100km.DE.Tr.Road.Passenger.Car.ICE.Gasoline</t>
  </si>
  <si>
    <t>Eff_test_stock.kgoe_per_100km.DE.Tr.Road.Passenger.Car.ICE.Diesel</t>
  </si>
  <si>
    <t>Eff_test_stock.kgoe_per_100km.DE.Tr.Road.Passenger.Car.ICE.LPG</t>
  </si>
  <si>
    <t>Eff_test_stock.kgoe_per_100km.DE.Tr.Road.Passenger.Car.ICE.NGas</t>
  </si>
  <si>
    <t>Eff_test_stock.kgoe_per_100km.DE.Tr.Road.Passenger.Car.PHEV</t>
  </si>
  <si>
    <t>Eff_test_stock.kgoe_per_100km.DE.Tr.Road.Passenger.Car.BEV</t>
  </si>
  <si>
    <t>Eff_test_stock.kgoe_per_100km.DE.Tr.Road.Passenger.Bus</t>
  </si>
  <si>
    <t>Eff_test_stock.kgoe_per_100km.DE.Tr.Road.Passenger.Bus.ICE.Gasoline</t>
  </si>
  <si>
    <t>Eff_test_stock.kgoe_per_100km.DE.Tr.Road.Passenger.Bus.ICE.Diesel</t>
  </si>
  <si>
    <t>Eff_test_stock.kgoe_per_100km.DE.Tr.Road.Passenger.Bus.ICE.LPG</t>
  </si>
  <si>
    <t>Eff_test_stock.kgoe_per_100km.DE.Tr.Road.Passenger.Bus.ICE.NGas</t>
  </si>
  <si>
    <t>Eff_test_stock.kgoe_per_100km.DE.Tr.Road.Passenger.Bus.ICE.BEV</t>
  </si>
  <si>
    <t>Eff_test_stock.kgoe_per_100km.DE.Tr.Road.Freight.LCV</t>
  </si>
  <si>
    <t>Eff_test_stock.kgoe_per_100km.DE.Tr.Road.Freight.LCV.ICE.Gasoline</t>
  </si>
  <si>
    <t>Eff_test_stock.kgoe_per_100km.DE.Tr.Road.Freight.LCV.ICE.Diesel</t>
  </si>
  <si>
    <t>Eff_test_stock.kgoe_per_100km.DE.Tr.Road.Freight.LCV.ICE.LPG</t>
  </si>
  <si>
    <t>Eff_test_stock.kgoe_per_100km.DE.Tr.Road.Freight.LCV.ICE.NGas</t>
  </si>
  <si>
    <t>Eff_test_stock.kgoe_per_100km.DE.Tr.Road.Freight.LCV.ICE.BEV</t>
  </si>
  <si>
    <t>Eff_test_stock.kgoe_per_100km.DE.Tr.Road.Freight.HGV</t>
  </si>
  <si>
    <t>Eff_test_stock.kgoe_per_100km.DE.Tr.Road.Freight.HGV.Domestic</t>
  </si>
  <si>
    <t>Eff_test_stock.kgoe_per_100km.DE.Tr.Road.Freight.HGV.International</t>
  </si>
  <si>
    <t>Eff_test_new.kgoe_per_100km.DE.Tr.Road.Passenger.P2W</t>
  </si>
  <si>
    <t>Eff_test_new.kgoe_per_100km.DE.Tr.Road.Passenger.Car</t>
  </si>
  <si>
    <t>Eff_test_new.kgoe_per_100km.DE.Tr.Road.Passenger.Car.ICE.Gasoline</t>
  </si>
  <si>
    <t>Eff_test_new.kgoe_per_100km.DE.Tr.Road.Passenger.Car.ICE.Diesel</t>
  </si>
  <si>
    <t>Eff_test_new.kgoe_per_100km.DE.Tr.Road.Passenger.Car.ICE.LPG</t>
  </si>
  <si>
    <t>Eff_test_new.kgoe_per_100km.DE.Tr.Road.Passenger.Car.ICE.NGas</t>
  </si>
  <si>
    <t>Eff_test_new.kgoe_per_100km.DE.Tr.Road.Passenger.Car.PHEV</t>
  </si>
  <si>
    <t>Eff_test_new.kgoe_per_100km.DE.Tr.Road.Passenger.Car.BEV</t>
  </si>
  <si>
    <t>Eff_test_new.kgoe_per_100km.DE.Tr.Road.Passenger.Bus</t>
  </si>
  <si>
    <t>Eff_test_new.kgoe_per_100km.DE.Tr.Road.Passenger.Bus.ICE.Gasoline</t>
  </si>
  <si>
    <t>Eff_test_new.kgoe_per_100km.DE.Tr.Road.Passenger.Bus.ICE.Diesel</t>
  </si>
  <si>
    <t>Eff_test_new.kgoe_per_100km.DE.Tr.Road.Passenger.Bus.ICE.LPG</t>
  </si>
  <si>
    <t>Eff_test_new.kgoe_per_100km.DE.Tr.Road.Passenger.Bus.ICE.NGas</t>
  </si>
  <si>
    <t>Eff_test_new.kgoe_per_100km.DE.Tr.Road.Passenger.Bus.ICE.BEV</t>
  </si>
  <si>
    <t>Eff_test_new.kgoe_per_100km.DE.Tr.Road.Freight.LCV</t>
  </si>
  <si>
    <t>Eff_test_new.kgoe_per_100km.DE.Tr.Road.Freight.LCV.ICE.Gasoline</t>
  </si>
  <si>
    <t>Eff_test_new.kgoe_per_100km.DE.Tr.Road.Freight.LCV.ICE.Diesel</t>
  </si>
  <si>
    <t>Eff_test_new.kgoe_per_100km.DE.Tr.Road.Freight.LCV.ICE.LPG</t>
  </si>
  <si>
    <t>Eff_test_new.kgoe_per_100km.DE.Tr.Road.Freight.LCV.ICE.NGas</t>
  </si>
  <si>
    <t>Eff_test_new.kgoe_per_100km.DE.Tr.Road.Freight.LCV.ICE.BEV</t>
  </si>
  <si>
    <t>Eff_test_new.kgoe_per_100km.DE.Tr.Road.Freight.HGV</t>
  </si>
  <si>
    <t>Eff_test_new.kgoe_per_100km.DE.Tr.Road.Freight.HGV.Domestic</t>
  </si>
  <si>
    <t>Eff_test_new.kgoe_per_100km.DE.Tr.Road.Freight.HGV.International</t>
  </si>
  <si>
    <t>EMIint_test_stock.gCO2_per_km.DE.Tr.Road.Passenger.P2W</t>
  </si>
  <si>
    <t>EMIint_test_stock.gCO2_per_km.DE.Tr.Road.Passenger.Car</t>
  </si>
  <si>
    <t>EMIint_test_stock.gCO2_per_km.DE.Tr.Road.Passenger.Car.ICE.Gasoline</t>
  </si>
  <si>
    <t>EMIint_test_stock.gCO2_per_km.DE.Tr.Road.Passenger.Car.ICE.Diesel</t>
  </si>
  <si>
    <t>EMIint_test_stock.gCO2_per_km.DE.Tr.Road.Passenger.Car.ICE.LPG</t>
  </si>
  <si>
    <t>EMIint_test_stock.gCO2_per_km.DE.Tr.Road.Passenger.Car.ICE.NGas</t>
  </si>
  <si>
    <t>EMIint_test_stock.gCO2_per_km.DE.Tr.Road.Passenger.Car.PHEV</t>
  </si>
  <si>
    <t>EMIint_test_stock.gCO2_per_km.DE.Tr.Road.Passenger.Car.BEV</t>
  </si>
  <si>
    <t>EMIint_test_stock.gCO2_per_km.DE.Tr.Road.Passenger.Bus</t>
  </si>
  <si>
    <t>EMIint_test_stock.gCO2_per_km.DE.Tr.Road.Passenger.Bus.ICE.Gasoline</t>
  </si>
  <si>
    <t>EMIint_test_stock.gCO2_per_km.DE.Tr.Road.Passenger.Bus.ICE.Diesel</t>
  </si>
  <si>
    <t>EMIint_test_stock.gCO2_per_km.DE.Tr.Road.Passenger.Bus.ICE.LPG</t>
  </si>
  <si>
    <t>EMIint_test_stock.gCO2_per_km.DE.Tr.Road.Passenger.Bus.ICE.NGas</t>
  </si>
  <si>
    <t>EMIint_test_stock.gCO2_per_km.DE.Tr.Road.Passenger.Bus.ICE.BEV</t>
  </si>
  <si>
    <t>EMIint_test_stock.gCO2_per_km.DE.Tr.Road.Freight.LCV</t>
  </si>
  <si>
    <t>EMIint_test_stock.gCO2_per_km.DE.Tr.Road.Freight.LCV.ICE.Gasoline</t>
  </si>
  <si>
    <t>EMIint_test_stock.gCO2_per_km.DE.Tr.Road.Freight.LCV.ICE.Diesel</t>
  </si>
  <si>
    <t>EMIint_test_stock.gCO2_per_km.DE.Tr.Road.Freight.LCV.ICE.LPG</t>
  </si>
  <si>
    <t>EMIint_test_stock.gCO2_per_km.DE.Tr.Road.Freight.LCV.ICE.NGas</t>
  </si>
  <si>
    <t>EMIint_test_stock.gCO2_per_km.DE.Tr.Road.Freight.LCV.ICE.BEV</t>
  </si>
  <si>
    <t>EMIint_test_stock.gCO2_per_km.DE.Tr.Road.Freight.HGV</t>
  </si>
  <si>
    <t>EMIint_test_stock.gCO2_per_km.DE.Tr.Road.Freight.HGV.Domestic</t>
  </si>
  <si>
    <t>EMIint_test_stock.gCO2_per_km.DE.Tr.Road.Freight.HGV.International</t>
  </si>
  <si>
    <t>EMIint_test_new.gCO2_per_km.DE.Tr.Road.Passenger.P2W</t>
  </si>
  <si>
    <t>EMIint_test_new.gCO2_per_km.DE.Tr.Road.Passenger.Car</t>
  </si>
  <si>
    <t>EMIint_test_new.gCO2_per_km.DE.Tr.Road.Passenger.Car.ICE.Gasoline</t>
  </si>
  <si>
    <t>EMIint_test_new.gCO2_per_km.DE.Tr.Road.Passenger.Car.ICE.Diesel</t>
  </si>
  <si>
    <t>EMIint_test_new.gCO2_per_km.DE.Tr.Road.Passenger.Car.ICE.LPG</t>
  </si>
  <si>
    <t>EMIint_test_new.gCO2_per_km.DE.Tr.Road.Passenger.Car.ICE.NGas</t>
  </si>
  <si>
    <t>EMIint_test_new.gCO2_per_km.DE.Tr.Road.Passenger.Car.PHEV</t>
  </si>
  <si>
    <t>EMIint_test_new.gCO2_per_km.DE.Tr.Road.Passenger.Car.BEV</t>
  </si>
  <si>
    <t>EMIint_test_new.gCO2_per_km.DE.Tr.Road.Passenger.Bus</t>
  </si>
  <si>
    <t>EMIint_test_new.gCO2_per_km.DE.Tr.Road.Passenger.Bus.ICE.Gasoline</t>
  </si>
  <si>
    <t>EMIint_test_new.gCO2_per_km.DE.Tr.Road.Passenger.Bus.ICE.Diesel</t>
  </si>
  <si>
    <t>EMIint_test_new.gCO2_per_km.DE.Tr.Road.Passenger.Bus.ICE.LPG</t>
  </si>
  <si>
    <t>EMIint_test_new.gCO2_per_km.DE.Tr.Road.Passenger.Bus.ICE.NGas</t>
  </si>
  <si>
    <t>EMIint_test_new.gCO2_per_km.DE.Tr.Road.Passenger.Bus.ICE.BEV</t>
  </si>
  <si>
    <t>EMIint_test_new.gCO2_per_km.DE.Tr.Road.Freight.LCV</t>
  </si>
  <si>
    <t>EMIint_test_new.gCO2_per_km.DE.Tr.Road.Freight.LCV.ICE.Gasoline</t>
  </si>
  <si>
    <t>EMIint_test_new.gCO2_per_km.DE.Tr.Road.Freight.LCV.ICE.Diesel</t>
  </si>
  <si>
    <t>EMIint_test_new.gCO2_per_km.DE.Tr.Road.Freight.LCV.ICE.LPG</t>
  </si>
  <si>
    <t>EMIint_test_new.gCO2_per_km.DE.Tr.Road.Freight.LCV.ICE.NGas</t>
  </si>
  <si>
    <t>EMIint_test_new.gCO2_per_km.DE.Tr.Road.Freight.LCV.ICE.BEV</t>
  </si>
  <si>
    <t>EMIint_test_new.gCO2_per_km.DE.Tr.Road.Freight.HGV</t>
  </si>
  <si>
    <t>EMIint_test_new.gCO2_per_km.DE.Tr.Road.Freight.HGV.Domestic</t>
  </si>
  <si>
    <t>EMIint_test_new.gCO2_per_km.DE.Tr.Road.Freight.HGV.International</t>
  </si>
  <si>
    <t>FEC.ktoe.DE.MBunk</t>
  </si>
  <si>
    <t>FEC.ktoe.DE.MBunk.IntraEEA</t>
  </si>
  <si>
    <t>FEC.ktoe.DE.MBunk.ExtraEEA</t>
  </si>
  <si>
    <t>EMI.ktCO2.DE.MBunk</t>
  </si>
  <si>
    <t>EMI.ktCO2.DE.MBunk.IntraEEA</t>
  </si>
  <si>
    <t>EMI.ktCO2.DE.MBunk.ExtraEEA</t>
  </si>
  <si>
    <t>International maritime bunkers - DE - Germany</t>
  </si>
  <si>
    <t>VehicleKm.Mkm.DE.MBunk.Freight</t>
  </si>
  <si>
    <t>VehicleKm.Mkm.DE.MBunk.Freight.IntraEEA</t>
  </si>
  <si>
    <t>VehicleKm.Mkm.DE.MBunk.Freight.ExtraEEA</t>
  </si>
  <si>
    <t>Load.t_per_movement.DE.MBunk.Freight</t>
  </si>
  <si>
    <t>Load.t_per_movement.DE.MBunk.Freight.IntraEEA</t>
  </si>
  <si>
    <t>Load.t_per_movement.DE.MBunk.Freight.ExtraEEA</t>
  </si>
  <si>
    <t>International maritime bunkers / energy consumption - DE - Germany</t>
  </si>
  <si>
    <t>FEC.ktoe.DE.ES.MBunk</t>
  </si>
  <si>
    <t>FEC.ktoe.DE.ES.MBunk.IntraEEA</t>
  </si>
  <si>
    <t>FEC.ktoe.DE.ES.MBunk.IntraEEA.Diesel</t>
  </si>
  <si>
    <t>FEC.ktoe.DE.ES.MBunk.IntraEEA.RFO_Other</t>
  </si>
  <si>
    <t>FEC.ktoe.DE.ES.MBunk.IntraEEA.LiqBio</t>
  </si>
  <si>
    <t>FEC.ktoe.DE.ES.MBunk.IntraEEA.NG</t>
  </si>
  <si>
    <t>FEC.ktoe.DE.ES.MBunk.IntraEEA.Biogas</t>
  </si>
  <si>
    <t>FEC.ktoe.DE.ES.MBunk.ExtraEEA</t>
  </si>
  <si>
    <t>FEC.ktoe.DE.ES.MBunk.ExtraEEA.Diesel</t>
  </si>
  <si>
    <t>FEC.ktoe.DE.ES.MBunk.ExtraEEA.RFO_Other</t>
  </si>
  <si>
    <t>FEC.ktoe.DE.ES.MBunk.ExtraEEA.LiqBio</t>
  </si>
  <si>
    <t>FEC.ktoe.DE.ES.MBunk.ExtraEEA.NG</t>
  </si>
  <si>
    <t>FEC.ktoe.DE.ES.MBunk.ExtraEEA.Biogas</t>
  </si>
  <si>
    <t>Eff.kgoe_per_100km.DE.MBunk.Freight</t>
  </si>
  <si>
    <t>Eff.kgoe_per_100km.DE.MBunk.Freight.IntraEEA</t>
  </si>
  <si>
    <t>Eff.kgoe_per_100km.DE.MBunk.Freight.ExtraEEA</t>
  </si>
  <si>
    <t>International maritime bunkers / CO2 emissions - DE - Germany</t>
  </si>
  <si>
    <t>EMI.ktCO2.DE.ES.MBunk</t>
  </si>
  <si>
    <t>EMI.ktCO2.DE.ES.MBunk.IntraEEA</t>
  </si>
  <si>
    <t>EMI.ktCO2.DE.ES.MBunk.ExtraEEA</t>
  </si>
  <si>
    <t>EMIint.gCO2_per_km.DE.MBunk.Freight</t>
  </si>
  <si>
    <t>EMIint.gCO2_per_km.DE.MBunk.Freight.IntraEEA</t>
  </si>
  <si>
    <t>EMIint.gCO2_per_km.DE.MBunk.Freight.ExtraEEA</t>
  </si>
  <si>
    <t>FEC.ktoe.DE.Tr.DNavi</t>
  </si>
  <si>
    <t>FEC.ktoe.DE.Tr.Dnavi.DCS</t>
  </si>
  <si>
    <t>FEC.ktoe.DE.Tr.Dnavi.IWW</t>
  </si>
  <si>
    <t>EMI.ktCO2.DE.Tr.DNavi</t>
  </si>
  <si>
    <t>EMI.ktCO2.DE.Tr.Dnavi.DCS</t>
  </si>
  <si>
    <t>EMI.ktCO2.DE.Tr.Dnavi.IWW</t>
  </si>
  <si>
    <t>Domestic navigation - DE - Germany</t>
  </si>
  <si>
    <t>VehicleKm.Mkm.DE.Tr.DNavi.Freight</t>
  </si>
  <si>
    <t>VehicleKm.Mkm.DE.Tr.DNavi.Freight.DCS</t>
  </si>
  <si>
    <t>VehicleKm.Mkm.DE.Tr.DNavi.Freight.IWW</t>
  </si>
  <si>
    <t>Load.t_per_movement.DE.Tr.DNavi.Freight</t>
  </si>
  <si>
    <t>Load.t_per_movement.DE.Tr.DNavi.Freight.DCS</t>
  </si>
  <si>
    <t>Load.t_per_movement.DE.Tr.DNavi.Freight.IWW</t>
  </si>
  <si>
    <t>Domestic navigation / energy consumption - DE - Germany</t>
  </si>
  <si>
    <t>FEC.ktoe.DE.ES.Tr.DNavi</t>
  </si>
  <si>
    <t>FEC.ktoe.DE.ES.Tr.DNavi.DCS</t>
  </si>
  <si>
    <t>FEC.ktoe.DE.ES.Tr.DNavi.DCS.Diesel</t>
  </si>
  <si>
    <t>FEC.ktoe.DE.ES.Tr.DNavi.DCS.RFO_Other</t>
  </si>
  <si>
    <t>FEC.ktoe.DE.ES.Tr.DNavi.DCS.LiqBio</t>
  </si>
  <si>
    <t>FEC.ktoe.DE.ES.Tr.DNavi.DCS.NG</t>
  </si>
  <si>
    <t>FEC.ktoe.DE.ES.Tr.DNavi.DCS.Biogas</t>
  </si>
  <si>
    <t>FEC.ktoe.DE.ES.Tr.DNavi.IWW</t>
  </si>
  <si>
    <t>FEC.ktoe.DE.ES.Tr.DNavi.IWW.Diesel</t>
  </si>
  <si>
    <t>FEC.ktoe.DE.ES.Tr.DNavi.IWW.RFO_Other</t>
  </si>
  <si>
    <t>FEC.ktoe.DE.ES.Tr.DNavi.IWW.LiqBio</t>
  </si>
  <si>
    <t>FEC.ktoe.DE.ES.Tr.DNavi.IWW.NG</t>
  </si>
  <si>
    <t>FEC.ktoe.DE.ES.Tr.DNavi.IWW.Biogas</t>
  </si>
  <si>
    <t>Eff.kgoe_per_100km.DE.Tr.DNavi.Freight</t>
  </si>
  <si>
    <t>Eff.kgoe_per_100km.DE.Tr.DNavi.Freight.DCS</t>
  </si>
  <si>
    <t>Eff.kgoe_per_100km.DE.Tr.DNavi.Freight.IWW</t>
  </si>
  <si>
    <t>Domestic navigation / CO2 emissions - DE - Germany</t>
  </si>
  <si>
    <t>EMI.ktCO2.DE.ES.Tr.DNavi</t>
  </si>
  <si>
    <t>EMI.ktCO2.DE.ES.Tr.DNavi.DCS</t>
  </si>
  <si>
    <t>EMI.ktCO2.DE.ES.Tr.DNavi.IWW</t>
  </si>
  <si>
    <t>EMIint.gCO2_per_km.DE.Tr.DNavi.Freight</t>
  </si>
  <si>
    <t>EMIint.gCO2_per_km.DE.Tr.DNavi.Freight.DCS</t>
  </si>
  <si>
    <t>EMIint.gCO2_per_km.DE.Tr.DNavi.Freight.IWW</t>
  </si>
  <si>
    <t>Rail, metro and tram - DE - Germany</t>
  </si>
  <si>
    <t>Activity.Mpkm.DE.Tr.Rail.Passenger.CPT.Diesel</t>
  </si>
  <si>
    <t>Activity.Mpkm.DE.Tr.Rail.Passenger.CPT.Elc</t>
  </si>
  <si>
    <t>Activity.Mtkm.DE.Tr.Rail.Freight.Diesel</t>
  </si>
  <si>
    <t>Activity.Mtkm.DE.Tr.Rail.Freight.Elc</t>
  </si>
  <si>
    <t>VehicleKm.Mkm.DE.Tr.Rail</t>
  </si>
  <si>
    <t>VehicleKm.Mkm.DE.Tr.Rail.Passenger</t>
  </si>
  <si>
    <t>VehicleKm.Mkm.DE.Tr.Rail.Passenger.MTU</t>
  </si>
  <si>
    <t>VehicleKm.Mkm.DE.Tr.Rail.Passenger.CPT</t>
  </si>
  <si>
    <t>VehicleKm.Mkm.DE.Tr.Rail.Passenger.CPT.Diesel</t>
  </si>
  <si>
    <t>VehicleKm.Mkm.DE.Tr.Rail.Passenger.CPT.Elc</t>
  </si>
  <si>
    <t>VehicleKm.Mkm.DE.Tr.Rail.Passenger.HST</t>
  </si>
  <si>
    <t>VehicleKm.Mkm.DE.Tr.Rail.Freight</t>
  </si>
  <si>
    <t>VehicleKm.Mkm.DE.Tr.Rail.Freight.Diesel</t>
  </si>
  <si>
    <t>VehicleKm.Mkm.DE.Tr.Rail.Freight.Elc</t>
  </si>
  <si>
    <t>Stock.number.DE.Tr.Rail</t>
  </si>
  <si>
    <t>Stock.number.DE.Tr.Rail.Passenger</t>
  </si>
  <si>
    <t>Stock.number.DE.Tr.Rail.Passenger.MTU</t>
  </si>
  <si>
    <t>Stock.number.DE.Tr.Rail.Passenger.CPT</t>
  </si>
  <si>
    <t>Stock.number.DE.Tr.Rail.Passenger.CPT.Diesel</t>
  </si>
  <si>
    <t>Stock.number.DE.Tr.Rail.Passenger.CPT.Elc</t>
  </si>
  <si>
    <t>Stock.number.DE.Tr.Rail.Passenger.HST</t>
  </si>
  <si>
    <t>Stock.number.DE.Tr.Rail.Freight</t>
  </si>
  <si>
    <t>Stock.number.DE.Tr.Rail.Freight.Diesel</t>
  </si>
  <si>
    <t>Stock.number.DE.Tr.Rail.Freight.Elc</t>
  </si>
  <si>
    <t>StockNew.number.DE.Tr.Rail</t>
  </si>
  <si>
    <t>StockNew.number.DE.Tr.Rail.Passenger</t>
  </si>
  <si>
    <t>StockNew.number.DE.Tr.Rail.Passenger.MTU</t>
  </si>
  <si>
    <t>StockNew.number.DE.Tr.Rail.Passenger.CPT</t>
  </si>
  <si>
    <t>StockNew.number.DE.Tr.Rail.Passenger.CPT.Diesel</t>
  </si>
  <si>
    <t>StockNew.number.DE.Tr.Rail.Passenger.CPT.Elc</t>
  </si>
  <si>
    <t>StockNew.number.DE.Tr.Rail.Passenger.HST</t>
  </si>
  <si>
    <t>StockNew.number.DE.Tr.Rail.Freight</t>
  </si>
  <si>
    <t>StockNew.number.DE.Tr.Rail.Freight.Diesel</t>
  </si>
  <si>
    <t>StockNew.number.DE.Tr.Rail.Freight.Elc</t>
  </si>
  <si>
    <t>Load.passenger_per_movement.DE.Tr.Rail.Passenger</t>
  </si>
  <si>
    <t>Load.passenger_per_movement.DE.Tr.Rail.Passenger.MTU</t>
  </si>
  <si>
    <t>Load.passenger_per_movement.DE.Tr.Rail.Passenger.CPT</t>
  </si>
  <si>
    <t>Load.passenger_per_movement.DE.Tr.Rail.Passenger.CPT.Diesel</t>
  </si>
  <si>
    <t>Load.passenger_per_movement.DE.Tr.Rail.Passenger.CPT.Elc</t>
  </si>
  <si>
    <t>Load.passenger_per_movement.DE.Tr.Rail.Passenger.HST</t>
  </si>
  <si>
    <t>Load.t_per_movement.DE.Tr.Rail.Freight</t>
  </si>
  <si>
    <t>Load.t_per_movement.DE.Tr.Rail.Freight.Diesel</t>
  </si>
  <si>
    <t>Load.t_per_movement.DE.Tr.Rail.Freight.Elc</t>
  </si>
  <si>
    <t>TrCap.seats.DE.Tr.Rail.Passenger</t>
  </si>
  <si>
    <t>TrCap.seats.DE.Tr.Rail.Passenger.MTU</t>
  </si>
  <si>
    <t>TrCap.seats.DE.Tr.Rail.Passenger.CPT</t>
  </si>
  <si>
    <t>TrCap.seats.DE.Tr.Rail.Passenger.CPT.Diesel</t>
  </si>
  <si>
    <t>TrCap.seats.DE.Tr.Rail.Passenger.CPT.Elc</t>
  </si>
  <si>
    <t>TrCap.seats.DE.Tr.Rail.Passenger.HST</t>
  </si>
  <si>
    <t>TrCap.t.DE.Tr.Rail.Freight</t>
  </si>
  <si>
    <t>TrCap.t.DE.Tr.Rail.Freight.Diesel</t>
  </si>
  <si>
    <t>TrCap.t.DE.Tr.Rail.Freight.Elc</t>
  </si>
  <si>
    <t>VehicleKm_per_vehicle.km.DE.Tr.Rail</t>
  </si>
  <si>
    <t>VehicleKm_per_vehicle.km.DE.Tr.Rail.Passenger</t>
  </si>
  <si>
    <t>VehicleKm_per_vehicle.km.DE.Tr.Rail.Passenger.MTU</t>
  </si>
  <si>
    <t>VehicleKm_per_vehicle.km.DE.Tr.Rail.Passenger.CPT</t>
  </si>
  <si>
    <t>VehicleKm_per_vehicle.km.DE.Tr.Rail.Passenger.CPT.Diesel</t>
  </si>
  <si>
    <t>VehicleKm_per_vehicle.km.DE.Tr.Rail.Passenger.CPT.Elc</t>
  </si>
  <si>
    <t>VehicleKm_per_vehicle.km.DE.Tr.Rail.Passenger.HST</t>
  </si>
  <si>
    <t>VehicleKm_per_vehicle.km.DE.Tr.Rail.Freight</t>
  </si>
  <si>
    <t>VehicleKm_per_vehicle.km.DE.Tr.Rail.Freight.Diesel</t>
  </si>
  <si>
    <t>VehicleKm_per_vehicle.km.DE.Tr.Rail.Freight.Elc</t>
  </si>
  <si>
    <t>Activity_per_vehicle.pkm.DE.Tr.Rail.Passenger</t>
  </si>
  <si>
    <t>Activity_per_vehicle.pkm.DE.Tr.Rail.Passenger.MTU</t>
  </si>
  <si>
    <t>Activity_per_vehicle.pkm.DE.Tr.Rail.Passenger.CPT</t>
  </si>
  <si>
    <t>Activity_per_vehicle.pkm.DE.Tr.Rail.Passenger.CPT.Diesel</t>
  </si>
  <si>
    <t>Activity_per_vehicle.pkm.DE.Tr.Rail.Passenger.CPT.Elc</t>
  </si>
  <si>
    <t>Activity_per_vehicle.pkm.DE.Tr.Rail.Passenger.HST</t>
  </si>
  <si>
    <t>Activity_per_vehicle.tkm.DE.Tr.Rail.Freight</t>
  </si>
  <si>
    <t>Activity_per_vehicle.tkm.DE.Tr.Rail.Freight.Diesel</t>
  </si>
  <si>
    <t>Activity_per_vehicle.tkm.DE.Tr.Rail.Freight.Elc</t>
  </si>
  <si>
    <t>Rail, metro and tram / energy consumption - DE - Germany</t>
  </si>
  <si>
    <t>FEC.ktoe.DE.ES.Tr.Rail</t>
  </si>
  <si>
    <t>FEC.ktoe.DE.ES.Tr.Rail.Diesel</t>
  </si>
  <si>
    <t>FEC.ktoe.DE.ES.Tr.Rail.LiqBio</t>
  </si>
  <si>
    <t>FEC.ktoe.DE.ES.Tr.Rail.Elec</t>
  </si>
  <si>
    <t>FEC.ktoe.DE.Tr.Rail</t>
  </si>
  <si>
    <t>FEC.ktoe.DE.Tr.Rail.Passenger.CPT.Diesel</t>
  </si>
  <si>
    <t>FEC.ktoe.DE.Tr.Rail.Passenger.CPT.Elc</t>
  </si>
  <si>
    <t>FEC.ktoe.DE.Tr.Rail.Freight.Diesel</t>
  </si>
  <si>
    <t>FEC.ktoe.DE.Tr.Rail.Freight.Elc</t>
  </si>
  <si>
    <t>Eff.kgoe_per_100km.DE.Tr.Rail</t>
  </si>
  <si>
    <t>Eff.kgoe_per_100km.DE.Tr.Rail.Passenger</t>
  </si>
  <si>
    <t>Eff.kgoe_per_100km.DE.Tr.Rail.Passenger.MTU</t>
  </si>
  <si>
    <t>Eff.kgoe_per_100km.DE.Tr.Rail.Passenger.CPT</t>
  </si>
  <si>
    <t>Eff.kgoe_per_100km.DE.Tr.Rail.Passenger.CPT.Diesel</t>
  </si>
  <si>
    <t>Eff.kgoe_per_100km.DE.Tr.Rail.Passenger.CPT.Elc</t>
  </si>
  <si>
    <t>Eff.kgoe_per_100km.DE.Tr.Rail.Passenger.HST</t>
  </si>
  <si>
    <t>Eff.kgoe_per_100km.DE.Tr.Rail.Freight</t>
  </si>
  <si>
    <t>Eff.kgoe_per_100km.DE.Tr.Rail.Freight.Diesel</t>
  </si>
  <si>
    <t>Eff.kgoe_per_100km.DE.Tr.Rail.Freight.Elc</t>
  </si>
  <si>
    <t>Eff.kgoe_per_kpkm.DE.Tr.Rail.Passenger.CPT.Diesel</t>
  </si>
  <si>
    <t>Eff.kgoe_per_kpkm.DE.Tr.Rail.Passenger.CPT.Elc</t>
  </si>
  <si>
    <t>Eff.kgoe_per_ktkm.DE.Tr.Rail.Freight.Diesel</t>
  </si>
  <si>
    <t>Eff.kgoe_per_ktkm.DE.Tr.Rail.Freight.Elc</t>
  </si>
  <si>
    <t>FEC_per_vehicle.kgoe.DE.Tr.Rail</t>
  </si>
  <si>
    <t>FEC_per_vehicle.kgoe.DE.Tr.Rail.Passenger</t>
  </si>
  <si>
    <t>FEC_per_vehicle.kgoe.DE.Tr.Rail.Passenger.MTU</t>
  </si>
  <si>
    <t>FEC_per_vehicle.kgoe.DE.Tr.Rail.Passenger.CPT</t>
  </si>
  <si>
    <t>FEC_per_vehicle.kgoe.DE.Tr.Rail.Passenger.CPT.Diesel</t>
  </si>
  <si>
    <t>FEC_per_vehicle.kgoe.DE.Tr.Rail.Passenger.CPT.Elc</t>
  </si>
  <si>
    <t>FEC_per_vehicle.kgoe.DE.Tr.Rail.Passenger.HST</t>
  </si>
  <si>
    <t>FEC_per_vehicle.kgoe.DE.Tr.Rail.Freight</t>
  </si>
  <si>
    <t>FEC_per_vehicle.kgoe.DE.Tr.Rail.Freight.Diesel</t>
  </si>
  <si>
    <t>FEC_per_vehicle.kgoe.DE.Tr.Rail.Freight.Elc</t>
  </si>
  <si>
    <t>Rail, metro and tram / CO2 emissions - DE - Germany</t>
  </si>
  <si>
    <t>EMI.ktCO2.DE.ES.Tr.Rail</t>
  </si>
  <si>
    <t>EMI.ktCO2.DE.ES.Tr.Rail.Diesel</t>
  </si>
  <si>
    <t>EMI.ktCO2.DE.ES.Tr.Rail.Elec</t>
  </si>
  <si>
    <t>EMI.ktCO2.DE.Tr.Rail</t>
  </si>
  <si>
    <t>EMI.ktCO2.DE.Tr.Rail.Passenger.CPT.Diesel</t>
  </si>
  <si>
    <t>EMI.ktCO2.DE.Tr.Rail.Passenger.CPT.Elc</t>
  </si>
  <si>
    <t>EMI.ktCO2.DE.Tr.Rail.Freight.Diesel</t>
  </si>
  <si>
    <t>EMI.ktCO2.DE.Tr.Rail.Freight.Elc</t>
  </si>
  <si>
    <t>EMIint.gCO2_per_km.DE.Tr.Rail</t>
  </si>
  <si>
    <t>EMIint.gCO2_per_km.DE.Tr.Rail.Passenger</t>
  </si>
  <si>
    <t>EMIint.gCO2_per_km.DE.Tr.Rail.Passenger.MTU</t>
  </si>
  <si>
    <t>EMIint.gCO2_per_km.DE.Tr.Rail.Passenger.CPT</t>
  </si>
  <si>
    <t>EMIint.gCO2_per_km.DE.Tr.Rail.Passenger.CPT.Diesel</t>
  </si>
  <si>
    <t>EMIint.gCO2_per_km.DE.Tr.Rail.Passenger.CPT.Elc</t>
  </si>
  <si>
    <t>EMIint.gCO2_per_km.DE.Tr.Rail.Passenger.HST</t>
  </si>
  <si>
    <t>EMIint.gCO2_per_km.DE.Tr.Rail.Freight</t>
  </si>
  <si>
    <t>EMIint.gCO2_per_km.DE.Tr.Rail.Freight.Diesel</t>
  </si>
  <si>
    <t>EMIint.gCO2_per_km.DE.Tr.Rail.Freight.Elc</t>
  </si>
  <si>
    <t>EMIint.gCO2_per_pkm.DE.Tr.Rail.Passenger.CPT.Diesel</t>
  </si>
  <si>
    <t>EMIint.gCO2_per_pkm.DE.Tr.Rail.Passenger.CPT.Elc</t>
  </si>
  <si>
    <t>EMIint.gCO2_per_tkm.DE.Tr.Rail.Freight.Diesel</t>
  </si>
  <si>
    <t>EMIint.gCO2_per_tkm.DE.Tr.Rail.Freight.Elc</t>
  </si>
  <si>
    <t>EMI_per_vehicle.tCO2.DE.Tr.Rail</t>
  </si>
  <si>
    <t>EMI_per_vehicle.tCO2.DE.Tr.Rail.Passenger</t>
  </si>
  <si>
    <t>EMI_per_vehicle.tCO2.DE.Tr.Rail.Passenger.MTU</t>
  </si>
  <si>
    <t>EMI_per_vehicle.tCO2.DE.Tr.Rail.Passenger.CPT</t>
  </si>
  <si>
    <t>EMI_per_vehicle.tCO2.DE.Tr.Rail.Passenger.CPT.Diesel</t>
  </si>
  <si>
    <t>EMI_per_vehicle.tCO2.DE.Tr.Rail.Passenger.CPT.Elc</t>
  </si>
  <si>
    <t>EMI_per_vehicle.tCO2.DE.Tr.Rail.Passenger.HST</t>
  </si>
  <si>
    <t>EMI_per_vehicle.tCO2.DE.Tr.Rail.Freight</t>
  </si>
  <si>
    <t>EMI_per_vehicle.tCO2.DE.Tr.Rail.Freight.Diesel</t>
  </si>
  <si>
    <t>EMI_per_vehicle.tCO2.DE.Tr.Rail.Freight.Elc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</si>
</sst>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mmmm\ yyyy"/>
    <numFmt numFmtId="165" formatCode="#,##0.0"/>
    <numFmt numFmtId="166" formatCode="#,##0;\-#,##0;&quot;-&quot;"/>
    <numFmt numFmtId="167" formatCode="#,##0.000;\-#,##0.000;&quot;-&quot;"/>
    <numFmt numFmtId="168" formatCode="0.00%;\-0.00%;&quot;-&quot;"/>
    <numFmt numFmtId="169" formatCode="#,##0.00;\-#,##0.00;&quot;-&quot;"/>
    <numFmt numFmtId="170" formatCode="#,##0.0;\-#,##0.0;&quot;-&quot;"/>
    <numFmt numFmtId="171" formatCode="0.0%;\-0.0%;&quot;-&quot;"/>
    <numFmt numFmtId="172" formatCode="0.0%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006EBE"/>
      <name val="Calibri"/>
      <family val="2"/>
      <scheme val="minor"/>
    </font>
    <font>
      <u/>
      <sz val="9"/>
      <color rgb="FF0564C3"/>
      <name val="Calibri"/>
      <family val="2"/>
      <scheme val="minor"/>
    </font>
    <font>
      <sz val="8"/>
      <color rgb="FF001E5F"/>
      <name val="Calibri"/>
      <family val="2"/>
      <scheme val="minor"/>
    </font>
    <font>
      <sz val="8"/>
      <color rgb="FFBE0000"/>
      <name val="Calibri"/>
      <family val="2"/>
      <scheme val="minor"/>
    </font>
    <font>
      <sz val="8"/>
      <color rgb="FF232D37"/>
      <name val="Calibri"/>
      <family val="2"/>
      <scheme val="minor"/>
    </font>
    <font>
      <i/>
      <sz val="8"/>
      <color rgb="FF001E5F"/>
      <name val="Calibri"/>
      <family val="2"/>
      <scheme val="minor"/>
    </font>
    <font>
      <b/>
      <sz val="10"/>
      <color rgb="FF050505"/>
      <name val="Calibri"/>
      <family val="2"/>
      <scheme val="minor"/>
    </font>
    <font>
      <b/>
      <sz val="8"/>
      <color rgb="FF050505"/>
      <name val="Calibri"/>
      <family val="2"/>
      <scheme val="minor"/>
    </font>
    <font>
      <sz val="8"/>
      <color rgb="FF050505"/>
      <name val="Calibri"/>
      <family val="2"/>
      <scheme val="minor"/>
    </font>
    <font>
      <i/>
      <sz val="8"/>
      <color rgb="FF050505"/>
      <name val="Calibri"/>
      <family val="2"/>
      <scheme val="minor"/>
    </font>
    <font>
      <b/>
      <sz val="8"/>
      <color rgb="FF00143C"/>
      <name val="Calibri"/>
      <family val="2"/>
      <scheme val="minor"/>
    </font>
    <font>
      <sz val="8"/>
      <color rgb="FF00143C"/>
      <name val="Calibri"/>
      <family val="2"/>
      <scheme val="minor"/>
    </font>
    <font>
      <b/>
      <sz val="10"/>
      <color rgb="FF00143C"/>
      <name val="Calibri"/>
      <family val="2"/>
      <scheme val="minor"/>
    </font>
    <font>
      <sz val="10"/>
      <color rgb="FF00143C"/>
      <name val="Calibri"/>
      <family val="2"/>
      <scheme val="minor"/>
    </font>
    <font>
      <sz val="8"/>
      <color rgb="FF282428"/>
      <name val="Calibri"/>
      <family val="2"/>
      <scheme val="minor"/>
    </font>
    <font>
      <i/>
      <sz val="8"/>
      <color rgb="FF00143C"/>
      <name val="Calibri"/>
      <family val="2"/>
      <scheme val="minor"/>
    </font>
    <font>
      <sz val="16"/>
      <color rgb="FF050505"/>
      <name val="Calibri"/>
      <family val="2"/>
      <scheme val="minor"/>
    </font>
    <font>
      <b/>
      <sz val="20"/>
      <color rgb="FF050505"/>
      <name val="Calibri"/>
      <family val="2"/>
      <scheme val="minor"/>
    </font>
    <font>
      <b/>
      <sz val="24"/>
      <color rgb="FF050505"/>
      <name val="Calibri"/>
      <family val="2"/>
      <scheme val="minor"/>
    </font>
    <font>
      <b/>
      <sz val="22"/>
      <color rgb="FF050505"/>
      <name val="Calibri"/>
      <family val="2"/>
      <scheme val="minor"/>
    </font>
    <font>
      <b/>
      <u/>
      <sz val="16"/>
      <color rgb="FF050505"/>
      <name val="Calibri"/>
      <family val="2"/>
      <scheme val="minor"/>
    </font>
    <font>
      <b/>
      <sz val="14"/>
      <color rgb="FF050505"/>
      <name val="Calibri"/>
      <family val="2"/>
      <scheme val="minor"/>
    </font>
    <font>
      <sz val="10"/>
      <color rgb="FF050505"/>
      <name val="Calibri"/>
      <family val="2"/>
      <scheme val="minor"/>
    </font>
    <font>
      <b/>
      <sz val="11"/>
      <color rgb="FF050505"/>
      <name val="Calibri"/>
      <family val="2"/>
      <scheme val="minor"/>
    </font>
    <font>
      <u/>
      <sz val="11"/>
      <color rgb="FF0564C3"/>
      <name val="Calibri"/>
      <family val="2"/>
      <scheme val="minor"/>
    </font>
    <font>
      <i/>
      <sz val="9"/>
      <color rgb="FF050505"/>
      <name val="Calibri"/>
      <family val="2"/>
      <scheme val="minor"/>
    </font>
    <font>
      <sz val="9"/>
      <color rgb="FF05050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DCEBF5"/>
        <bgColor indexed="64"/>
      </patternFill>
    </fill>
    <fill>
      <patternFill patternType="solid">
        <fgColor rgb="FFD7E1F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auto="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4" fillId="0" borderId="0" applyNumberFormat="0" applyFill="0" applyBorder="0" applyAlignment="0" applyProtection="0"/>
  </cellStyleXfs>
  <cellXfs count="231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2" xfId="0" applyFont="1" applyBorder="1"/>
    <xf numFmtId="0" fontId="4" fillId="0" borderId="0" xfId="4"/>
    <xf numFmtId="0" fontId="8" fillId="0" borderId="0" xfId="4" applyFont="1"/>
    <xf numFmtId="0" fontId="9" fillId="0" borderId="0" xfId="0" applyFont="1"/>
    <xf numFmtId="0" fontId="10" fillId="0" borderId="0" xfId="4" applyFont="1"/>
    <xf numFmtId="0" fontId="10" fillId="0" borderId="0" xfId="4" applyFont="1" applyAlignment="1">
      <alignment horizontal="left" indent="1"/>
    </xf>
    <xf numFmtId="0" fontId="0" fillId="0" borderId="2" xfId="0" applyBorder="1"/>
    <xf numFmtId="0" fontId="12" fillId="4" borderId="3" xfId="3" applyFont="1" applyFill="1" applyBorder="1" applyAlignment="1">
      <alignment horizontal="left" vertical="center" indent="1"/>
    </xf>
    <xf numFmtId="166" fontId="12" fillId="4" borderId="3" xfId="3" applyNumberFormat="1" applyFont="1" applyFill="1" applyBorder="1" applyAlignment="1">
      <alignment vertical="center"/>
    </xf>
    <xf numFmtId="0" fontId="12" fillId="4" borderId="4" xfId="3" applyFont="1" applyFill="1" applyBorder="1" applyAlignment="1">
      <alignment horizontal="left" vertical="center" indent="1"/>
    </xf>
    <xf numFmtId="166" fontId="12" fillId="4" borderId="4" xfId="3" applyNumberFormat="1" applyFont="1" applyFill="1" applyBorder="1" applyAlignment="1">
      <alignment vertical="center"/>
    </xf>
    <xf numFmtId="170" fontId="12" fillId="4" borderId="3" xfId="3" applyNumberFormat="1" applyFont="1" applyFill="1" applyBorder="1" applyAlignment="1">
      <alignment vertical="center"/>
    </xf>
    <xf numFmtId="170" fontId="12" fillId="4" borderId="4" xfId="3" applyNumberFormat="1" applyFont="1" applyFill="1" applyBorder="1" applyAlignment="1">
      <alignment vertical="center"/>
    </xf>
    <xf numFmtId="168" fontId="12" fillId="4" borderId="3" xfId="1" applyNumberFormat="1" applyFont="1" applyFill="1" applyBorder="1" applyAlignment="1">
      <alignment vertical="center"/>
    </xf>
    <xf numFmtId="168" fontId="12" fillId="4" borderId="4" xfId="1" applyNumberFormat="1" applyFont="1" applyFill="1" applyBorder="1" applyAlignment="1">
      <alignment vertical="center"/>
    </xf>
    <xf numFmtId="0" fontId="3" fillId="0" borderId="0" xfId="3" applyFont="1" applyFill="1" applyAlignment="1">
      <alignment vertical="center"/>
    </xf>
    <xf numFmtId="0" fontId="3" fillId="0" borderId="0" xfId="3" applyNumberFormat="1" applyFont="1" applyFill="1" applyAlignment="1">
      <alignment vertical="center"/>
    </xf>
    <xf numFmtId="0" fontId="14" fillId="4" borderId="1" xfId="3" applyFont="1" applyFill="1" applyBorder="1" applyAlignment="1">
      <alignment horizontal="left" vertical="center" indent="1"/>
    </xf>
    <xf numFmtId="169" fontId="12" fillId="4" borderId="3" xfId="3" applyNumberFormat="1" applyFont="1" applyFill="1" applyBorder="1" applyAlignment="1">
      <alignment vertical="center"/>
    </xf>
    <xf numFmtId="169" fontId="12" fillId="4" borderId="4" xfId="3" applyNumberFormat="1" applyFont="1" applyFill="1" applyBorder="1" applyAlignment="1">
      <alignment vertical="center"/>
    </xf>
    <xf numFmtId="167" fontId="12" fillId="4" borderId="3" xfId="3" applyNumberFormat="1" applyFont="1" applyFill="1" applyBorder="1" applyAlignment="1">
      <alignment vertical="center"/>
    </xf>
    <xf numFmtId="167" fontId="12" fillId="4" borderId="4" xfId="3" applyNumberFormat="1" applyFont="1" applyFill="1" applyBorder="1" applyAlignment="1">
      <alignment vertical="center"/>
    </xf>
    <xf numFmtId="171" fontId="12" fillId="4" borderId="3" xfId="1" applyNumberFormat="1" applyFont="1" applyFill="1" applyBorder="1" applyAlignment="1">
      <alignment vertical="center"/>
    </xf>
    <xf numFmtId="169" fontId="11" fillId="4" borderId="0" xfId="3" applyNumberFormat="1" applyFont="1" applyFill="1" applyBorder="1" applyAlignment="1">
      <alignment vertical="center"/>
    </xf>
    <xf numFmtId="0" fontId="12" fillId="4" borderId="1" xfId="3" applyFont="1" applyFill="1" applyBorder="1" applyAlignment="1">
      <alignment horizontal="left" vertical="center" indent="1"/>
    </xf>
    <xf numFmtId="166" fontId="12" fillId="4" borderId="1" xfId="3" applyNumberFormat="1" applyFont="1" applyFill="1" applyBorder="1" applyAlignment="1">
      <alignment vertical="center"/>
    </xf>
    <xf numFmtId="170" fontId="12" fillId="4" borderId="1" xfId="3" applyNumberFormat="1" applyFont="1" applyFill="1" applyBorder="1" applyAlignment="1">
      <alignment vertical="center"/>
    </xf>
    <xf numFmtId="171" fontId="12" fillId="4" borderId="1" xfId="3" applyNumberFormat="1" applyFont="1" applyFill="1" applyBorder="1" applyAlignment="1">
      <alignment vertical="center"/>
    </xf>
    <xf numFmtId="168" fontId="12" fillId="4" borderId="1" xfId="3" applyNumberFormat="1" applyFont="1" applyFill="1" applyBorder="1" applyAlignment="1">
      <alignment vertical="center"/>
    </xf>
    <xf numFmtId="169" fontId="12" fillId="4" borderId="1" xfId="3" applyNumberFormat="1" applyFont="1" applyFill="1" applyBorder="1" applyAlignment="1">
      <alignment vertical="center"/>
    </xf>
    <xf numFmtId="0" fontId="3" fillId="2" borderId="0" xfId="3" applyNumberFormat="1" applyFont="1" applyFill="1" applyAlignment="1">
      <alignment vertical="center"/>
    </xf>
    <xf numFmtId="166" fontId="13" fillId="2" borderId="0" xfId="3" applyNumberFormat="1" applyFont="1" applyFill="1" applyBorder="1" applyAlignment="1">
      <alignment vertical="center"/>
    </xf>
    <xf numFmtId="166" fontId="13" fillId="2" borderId="2" xfId="3" applyNumberFormat="1" applyFont="1" applyFill="1" applyBorder="1" applyAlignment="1">
      <alignment vertical="center"/>
    </xf>
    <xf numFmtId="166" fontId="13" fillId="2" borderId="0" xfId="3" applyNumberFormat="1" applyFont="1" applyFill="1" applyAlignment="1">
      <alignment vertical="center"/>
    </xf>
    <xf numFmtId="0" fontId="13" fillId="2" borderId="0" xfId="3" applyFont="1" applyFill="1" applyAlignment="1">
      <alignment horizontal="left" vertical="center" indent="2"/>
    </xf>
    <xf numFmtId="0" fontId="13" fillId="2" borderId="2" xfId="3" applyFont="1" applyFill="1" applyBorder="1" applyAlignment="1">
      <alignment horizontal="left" vertical="center" indent="2"/>
    </xf>
    <xf numFmtId="170" fontId="13" fillId="2" borderId="0" xfId="3" applyNumberFormat="1" applyFont="1" applyFill="1" applyAlignment="1">
      <alignment vertical="center"/>
    </xf>
    <xf numFmtId="170" fontId="13" fillId="2" borderId="2" xfId="3" applyNumberFormat="1" applyFont="1" applyFill="1" applyBorder="1" applyAlignment="1">
      <alignment vertical="center"/>
    </xf>
    <xf numFmtId="170" fontId="13" fillId="2" borderId="0" xfId="3" applyNumberFormat="1" applyFont="1" applyFill="1" applyBorder="1" applyAlignment="1">
      <alignment vertical="center"/>
    </xf>
    <xf numFmtId="0" fontId="13" fillId="2" borderId="0" xfId="3" applyFont="1" applyFill="1" applyBorder="1" applyAlignment="1">
      <alignment horizontal="left" vertical="center" indent="2"/>
    </xf>
    <xf numFmtId="168" fontId="13" fillId="2" borderId="0" xfId="1" applyNumberFormat="1" applyFont="1" applyFill="1" applyAlignment="1">
      <alignment vertical="center"/>
    </xf>
    <xf numFmtId="168" fontId="13" fillId="2" borderId="0" xfId="1" applyNumberFormat="1" applyFont="1" applyFill="1" applyBorder="1" applyAlignment="1">
      <alignment vertical="center"/>
    </xf>
    <xf numFmtId="168" fontId="13" fillId="2" borderId="2" xfId="1" applyNumberFormat="1" applyFont="1" applyFill="1" applyBorder="1" applyAlignment="1">
      <alignment vertical="center"/>
    </xf>
    <xf numFmtId="168" fontId="12" fillId="4" borderId="1" xfId="1" applyNumberFormat="1" applyFont="1" applyFill="1" applyBorder="1" applyAlignment="1">
      <alignment vertical="center"/>
    </xf>
    <xf numFmtId="167" fontId="12" fillId="4" borderId="1" xfId="3" applyNumberFormat="1" applyFont="1" applyFill="1" applyBorder="1" applyAlignment="1">
      <alignment vertical="center"/>
    </xf>
    <xf numFmtId="0" fontId="15" fillId="6" borderId="1" xfId="3" applyFont="1" applyFill="1" applyBorder="1" applyAlignment="1">
      <alignment horizontal="left" vertical="center"/>
    </xf>
    <xf numFmtId="1" fontId="16" fillId="6" borderId="1" xfId="3" applyNumberFormat="1" applyFont="1" applyFill="1" applyBorder="1" applyAlignment="1">
      <alignment horizontal="center" vertical="center"/>
    </xf>
    <xf numFmtId="0" fontId="17" fillId="8" borderId="0" xfId="3" applyNumberFormat="1" applyFont="1" applyFill="1" applyAlignment="1">
      <alignment vertical="center"/>
    </xf>
    <xf numFmtId="0" fontId="17" fillId="8" borderId="0" xfId="3" applyFont="1" applyFill="1" applyAlignment="1">
      <alignment vertical="center"/>
    </xf>
    <xf numFmtId="0" fontId="18" fillId="8" borderId="0" xfId="3" applyNumberFormat="1" applyFont="1" applyFill="1" applyAlignment="1">
      <alignment vertical="center"/>
    </xf>
    <xf numFmtId="0" fontId="19" fillId="3" borderId="1" xfId="3" applyFont="1" applyFill="1" applyBorder="1" applyAlignment="1">
      <alignment horizontal="left" vertical="center"/>
    </xf>
    <xf numFmtId="166" fontId="20" fillId="3" borderId="1" xfId="3" applyNumberFormat="1" applyFont="1" applyFill="1" applyBorder="1" applyAlignment="1">
      <alignment vertical="center"/>
    </xf>
    <xf numFmtId="0" fontId="17" fillId="8" borderId="0" xfId="3" applyFont="1" applyFill="1" applyAlignment="1">
      <alignment horizontal="left" vertical="center" indent="1"/>
    </xf>
    <xf numFmtId="166" fontId="17" fillId="8" borderId="0" xfId="3" applyNumberFormat="1" applyFont="1" applyFill="1" applyAlignment="1">
      <alignment vertical="center"/>
    </xf>
    <xf numFmtId="0" fontId="17" fillId="8" borderId="2" xfId="3" applyFont="1" applyFill="1" applyBorder="1" applyAlignment="1">
      <alignment horizontal="left" vertical="center" indent="1"/>
    </xf>
    <xf numFmtId="166" fontId="17" fillId="8" borderId="2" xfId="3" applyNumberFormat="1" applyFont="1" applyFill="1" applyBorder="1" applyAlignment="1">
      <alignment vertical="center"/>
    </xf>
    <xf numFmtId="167" fontId="20" fillId="3" borderId="1" xfId="3" applyNumberFormat="1" applyFont="1" applyFill="1" applyBorder="1" applyAlignment="1">
      <alignment vertical="center"/>
    </xf>
    <xf numFmtId="167" fontId="17" fillId="8" borderId="0" xfId="3" applyNumberFormat="1" applyFont="1" applyFill="1" applyAlignment="1">
      <alignment vertical="center"/>
    </xf>
    <xf numFmtId="167" fontId="17" fillId="8" borderId="2" xfId="3" applyNumberFormat="1" applyFont="1" applyFill="1" applyBorder="1" applyAlignment="1">
      <alignment vertical="center"/>
    </xf>
    <xf numFmtId="170" fontId="20" fillId="3" borderId="1" xfId="3" applyNumberFormat="1" applyFont="1" applyFill="1" applyBorder="1" applyAlignment="1">
      <alignment vertical="center"/>
    </xf>
    <xf numFmtId="170" fontId="17" fillId="8" borderId="0" xfId="3" applyNumberFormat="1" applyFont="1" applyFill="1" applyAlignment="1">
      <alignment vertical="center"/>
    </xf>
    <xf numFmtId="170" fontId="17" fillId="8" borderId="2" xfId="3" applyNumberFormat="1" applyFont="1" applyFill="1" applyBorder="1" applyAlignment="1">
      <alignment vertical="center"/>
    </xf>
    <xf numFmtId="168" fontId="20" fillId="3" borderId="1" xfId="3" applyNumberFormat="1" applyFont="1" applyFill="1" applyBorder="1" applyAlignment="1">
      <alignment vertical="center"/>
    </xf>
    <xf numFmtId="168" fontId="17" fillId="8" borderId="0" xfId="3" applyNumberFormat="1" applyFont="1" applyFill="1" applyAlignment="1">
      <alignment vertical="center"/>
    </xf>
    <xf numFmtId="168" fontId="17" fillId="8" borderId="2" xfId="3" applyNumberFormat="1" applyFont="1" applyFill="1" applyBorder="1" applyAlignment="1">
      <alignment vertical="center"/>
    </xf>
    <xf numFmtId="0" fontId="21" fillId="5" borderId="1" xfId="3" applyFont="1" applyFill="1" applyBorder="1" applyAlignment="1">
      <alignment horizontal="left" vertical="center"/>
    </xf>
    <xf numFmtId="167" fontId="22" fillId="5" borderId="1" xfId="3" applyNumberFormat="1" applyFont="1" applyFill="1" applyBorder="1" applyAlignment="1">
      <alignment vertical="center"/>
    </xf>
    <xf numFmtId="0" fontId="17" fillId="8" borderId="1" xfId="3" applyFont="1" applyFill="1" applyBorder="1" applyAlignment="1">
      <alignment horizontal="left" vertical="center" indent="1"/>
    </xf>
    <xf numFmtId="170" fontId="17" fillId="8" borderId="1" xfId="3" applyNumberFormat="1" applyFont="1" applyFill="1" applyBorder="1" applyAlignment="1">
      <alignment vertical="center"/>
    </xf>
    <xf numFmtId="0" fontId="23" fillId="8" borderId="0" xfId="3" applyFont="1" applyFill="1" applyAlignment="1">
      <alignment horizontal="left" vertical="center" indent="2"/>
    </xf>
    <xf numFmtId="170" fontId="23" fillId="8" borderId="0" xfId="3" applyNumberFormat="1" applyFont="1" applyFill="1" applyAlignment="1">
      <alignment vertical="center"/>
    </xf>
    <xf numFmtId="0" fontId="23" fillId="8" borderId="2" xfId="3" applyFont="1" applyFill="1" applyBorder="1" applyAlignment="1">
      <alignment horizontal="left" vertical="center" indent="2"/>
    </xf>
    <xf numFmtId="170" fontId="23" fillId="8" borderId="2" xfId="3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17" fillId="8" borderId="0" xfId="1" applyNumberFormat="1" applyFont="1" applyFill="1" applyAlignment="1">
      <alignment vertical="center"/>
    </xf>
    <xf numFmtId="168" fontId="17" fillId="8" borderId="2" xfId="1" applyNumberFormat="1" applyFont="1" applyFill="1" applyBorder="1" applyAlignment="1">
      <alignment vertical="center"/>
    </xf>
    <xf numFmtId="169" fontId="20" fillId="3" borderId="1" xfId="3" applyNumberFormat="1" applyFont="1" applyFill="1" applyBorder="1" applyAlignment="1">
      <alignment vertical="center"/>
    </xf>
    <xf numFmtId="169" fontId="17" fillId="8" borderId="0" xfId="3" applyNumberFormat="1" applyFont="1" applyFill="1" applyAlignment="1">
      <alignment vertical="center"/>
    </xf>
    <xf numFmtId="169" fontId="17" fillId="8" borderId="2" xfId="3" applyNumberFormat="1" applyFont="1" applyFill="1" applyBorder="1" applyAlignment="1">
      <alignment vertical="center"/>
    </xf>
    <xf numFmtId="171" fontId="20" fillId="3" borderId="1" xfId="1" applyNumberFormat="1" applyFont="1" applyFill="1" applyBorder="1" applyAlignment="1">
      <alignment vertical="center"/>
    </xf>
    <xf numFmtId="0" fontId="17" fillId="2" borderId="0" xfId="3" applyFont="1" applyFill="1" applyAlignment="1">
      <alignment horizontal="left" vertical="center" indent="2"/>
    </xf>
    <xf numFmtId="166" fontId="17" fillId="2" borderId="0" xfId="3" applyNumberFormat="1" applyFont="1" applyFill="1" applyAlignment="1">
      <alignment vertical="center"/>
    </xf>
    <xf numFmtId="0" fontId="17" fillId="2" borderId="2" xfId="3" applyFont="1" applyFill="1" applyBorder="1" applyAlignment="1">
      <alignment horizontal="left" vertical="center" indent="2"/>
    </xf>
    <xf numFmtId="166" fontId="17" fillId="2" borderId="2" xfId="3" applyNumberFormat="1" applyFont="1" applyFill="1" applyBorder="1" applyAlignment="1">
      <alignment vertical="center"/>
    </xf>
    <xf numFmtId="170" fontId="17" fillId="2" borderId="0" xfId="3" applyNumberFormat="1" applyFont="1" applyFill="1" applyAlignment="1">
      <alignment vertical="center"/>
    </xf>
    <xf numFmtId="170" fontId="17" fillId="2" borderId="2" xfId="3" applyNumberFormat="1" applyFont="1" applyFill="1" applyBorder="1" applyAlignment="1">
      <alignment vertical="center"/>
    </xf>
    <xf numFmtId="171" fontId="17" fillId="2" borderId="0" xfId="1" applyNumberFormat="1" applyFont="1" applyFill="1" applyAlignment="1">
      <alignment vertical="center"/>
    </xf>
    <xf numFmtId="171" fontId="17" fillId="2" borderId="2" xfId="1" applyNumberFormat="1" applyFont="1" applyFill="1" applyBorder="1" applyAlignment="1">
      <alignment vertical="center"/>
    </xf>
    <xf numFmtId="167" fontId="17" fillId="2" borderId="0" xfId="3" applyNumberFormat="1" applyFont="1" applyFill="1" applyAlignment="1">
      <alignment vertical="center"/>
    </xf>
    <xf numFmtId="0" fontId="17" fillId="2" borderId="0" xfId="3" applyFont="1" applyFill="1" applyBorder="1" applyAlignment="1">
      <alignment horizontal="left" vertical="center" indent="2"/>
    </xf>
    <xf numFmtId="167" fontId="17" fillId="2" borderId="0" xfId="3" applyNumberFormat="1" applyFont="1" applyFill="1" applyBorder="1" applyAlignment="1">
      <alignment vertical="center"/>
    </xf>
    <xf numFmtId="167" fontId="17" fillId="2" borderId="2" xfId="3" applyNumberFormat="1" applyFont="1" applyFill="1" applyBorder="1" applyAlignment="1">
      <alignment vertical="center"/>
    </xf>
    <xf numFmtId="0" fontId="17" fillId="2" borderId="0" xfId="3" applyFont="1" applyFill="1" applyAlignment="1">
      <alignment horizontal="left" vertical="center" indent="1"/>
    </xf>
    <xf numFmtId="169" fontId="17" fillId="2" borderId="0" xfId="3" applyNumberFormat="1" applyFont="1" applyFill="1" applyAlignment="1">
      <alignment vertical="center"/>
    </xf>
    <xf numFmtId="169" fontId="17" fillId="2" borderId="0" xfId="3" applyNumberFormat="1" applyFont="1" applyFill="1" applyBorder="1" applyAlignment="1">
      <alignment vertical="center"/>
    </xf>
    <xf numFmtId="169" fontId="17" fillId="2" borderId="2" xfId="3" applyNumberFormat="1" applyFont="1" applyFill="1" applyBorder="1" applyAlignment="1">
      <alignment vertical="center"/>
    </xf>
    <xf numFmtId="0" fontId="17" fillId="2" borderId="0" xfId="3" applyFont="1" applyFill="1" applyBorder="1" applyAlignment="1">
      <alignment horizontal="left" vertical="center" indent="1"/>
    </xf>
    <xf numFmtId="0" fontId="17" fillId="2" borderId="2" xfId="3" applyFont="1" applyFill="1" applyBorder="1" applyAlignment="1">
      <alignment horizontal="left" vertical="center" indent="1"/>
    </xf>
    <xf numFmtId="170" fontId="17" fillId="2" borderId="0" xfId="3" applyNumberFormat="1" applyFont="1" applyFill="1" applyBorder="1" applyAlignment="1">
      <alignment vertical="center"/>
    </xf>
    <xf numFmtId="166" fontId="17" fillId="2" borderId="0" xfId="3" applyNumberFormat="1" applyFont="1" applyFill="1" applyBorder="1" applyAlignment="1">
      <alignment vertical="center"/>
    </xf>
    <xf numFmtId="168" fontId="17" fillId="2" borderId="0" xfId="1" applyNumberFormat="1" applyFont="1" applyFill="1" applyAlignment="1">
      <alignment vertical="center"/>
    </xf>
    <xf numFmtId="168" fontId="17" fillId="2" borderId="0" xfId="1" applyNumberFormat="1" applyFont="1" applyFill="1" applyBorder="1" applyAlignment="1">
      <alignment vertical="center"/>
    </xf>
    <xf numFmtId="168" fontId="17" fillId="2" borderId="2" xfId="1" applyNumberFormat="1" applyFont="1" applyFill="1" applyBorder="1" applyAlignment="1">
      <alignment vertical="center"/>
    </xf>
    <xf numFmtId="0" fontId="17" fillId="2" borderId="0" xfId="3" applyNumberFormat="1" applyFont="1" applyFill="1" applyAlignment="1">
      <alignment vertical="center"/>
    </xf>
    <xf numFmtId="0" fontId="17" fillId="2" borderId="5" xfId="3" applyFont="1" applyFill="1" applyBorder="1" applyAlignment="1">
      <alignment horizontal="left" vertical="center" indent="2"/>
    </xf>
    <xf numFmtId="166" fontId="17" fillId="2" borderId="5" xfId="3" applyNumberFormat="1" applyFont="1" applyFill="1" applyBorder="1" applyAlignment="1">
      <alignment vertical="center"/>
    </xf>
    <xf numFmtId="0" fontId="17" fillId="2" borderId="4" xfId="3" applyFont="1" applyFill="1" applyBorder="1" applyAlignment="1">
      <alignment horizontal="left" vertical="center" indent="2"/>
    </xf>
    <xf numFmtId="166" fontId="17" fillId="2" borderId="4" xfId="3" applyNumberFormat="1" applyFont="1" applyFill="1" applyBorder="1" applyAlignment="1">
      <alignment vertical="center"/>
    </xf>
    <xf numFmtId="0" fontId="17" fillId="2" borderId="0" xfId="3" applyFont="1" applyFill="1" applyAlignment="1">
      <alignment horizontal="left" vertical="center" indent="3"/>
    </xf>
    <xf numFmtId="0" fontId="17" fillId="2" borderId="6" xfId="3" applyFont="1" applyFill="1" applyBorder="1" applyAlignment="1">
      <alignment horizontal="left" vertical="center" indent="2"/>
    </xf>
    <xf numFmtId="166" fontId="17" fillId="2" borderId="6" xfId="3" applyNumberFormat="1" applyFont="1" applyFill="1" applyBorder="1" applyAlignment="1">
      <alignment vertical="center"/>
    </xf>
    <xf numFmtId="0" fontId="17" fillId="0" borderId="0" xfId="3" applyNumberFormat="1" applyFont="1" applyFill="1" applyAlignment="1">
      <alignment vertical="center"/>
    </xf>
    <xf numFmtId="170" fontId="17" fillId="2" borderId="5" xfId="3" applyNumberFormat="1" applyFont="1" applyFill="1" applyBorder="1" applyAlignment="1">
      <alignment vertical="center"/>
    </xf>
    <xf numFmtId="170" fontId="17" fillId="2" borderId="4" xfId="3" applyNumberFormat="1" applyFont="1" applyFill="1" applyBorder="1" applyAlignment="1">
      <alignment vertical="center"/>
    </xf>
    <xf numFmtId="170" fontId="17" fillId="2" borderId="6" xfId="3" applyNumberFormat="1" applyFont="1" applyFill="1" applyBorder="1" applyAlignment="1">
      <alignment vertical="center"/>
    </xf>
    <xf numFmtId="171" fontId="17" fillId="2" borderId="5" xfId="3" applyNumberFormat="1" applyFont="1" applyFill="1" applyBorder="1" applyAlignment="1">
      <alignment vertical="center"/>
    </xf>
    <xf numFmtId="171" fontId="17" fillId="2" borderId="4" xfId="3" applyNumberFormat="1" applyFont="1" applyFill="1" applyBorder="1" applyAlignment="1">
      <alignment vertical="center"/>
    </xf>
    <xf numFmtId="171" fontId="17" fillId="2" borderId="0" xfId="3" applyNumberFormat="1" applyFont="1" applyFill="1" applyAlignment="1">
      <alignment vertical="center"/>
    </xf>
    <xf numFmtId="171" fontId="17" fillId="2" borderId="6" xfId="3" applyNumberFormat="1" applyFont="1" applyFill="1" applyBorder="1" applyAlignment="1">
      <alignment vertical="center"/>
    </xf>
    <xf numFmtId="171" fontId="17" fillId="2" borderId="2" xfId="3" applyNumberFormat="1" applyFont="1" applyFill="1" applyBorder="1" applyAlignment="1">
      <alignment vertical="center"/>
    </xf>
    <xf numFmtId="168" fontId="17" fillId="2" borderId="5" xfId="3" applyNumberFormat="1" applyFont="1" applyFill="1" applyBorder="1" applyAlignment="1">
      <alignment vertical="center"/>
    </xf>
    <xf numFmtId="168" fontId="17" fillId="2" borderId="4" xfId="3" applyNumberFormat="1" applyFont="1" applyFill="1" applyBorder="1" applyAlignment="1">
      <alignment vertical="center"/>
    </xf>
    <xf numFmtId="168" fontId="17" fillId="2" borderId="0" xfId="3" applyNumberFormat="1" applyFont="1" applyFill="1" applyAlignment="1">
      <alignment vertical="center"/>
    </xf>
    <xf numFmtId="168" fontId="17" fillId="2" borderId="6" xfId="3" applyNumberFormat="1" applyFont="1" applyFill="1" applyBorder="1" applyAlignment="1">
      <alignment vertical="center"/>
    </xf>
    <xf numFmtId="168" fontId="17" fillId="2" borderId="2" xfId="3" applyNumberFormat="1" applyFont="1" applyFill="1" applyBorder="1" applyAlignment="1">
      <alignment vertical="center"/>
    </xf>
    <xf numFmtId="0" fontId="17" fillId="2" borderId="0" xfId="3" applyFont="1" applyFill="1" applyBorder="1" applyAlignment="1">
      <alignment horizontal="left" vertical="center" indent="3"/>
    </xf>
    <xf numFmtId="169" fontId="17" fillId="2" borderId="5" xfId="3" applyNumberFormat="1" applyFont="1" applyFill="1" applyBorder="1" applyAlignment="1">
      <alignment vertical="center"/>
    </xf>
    <xf numFmtId="169" fontId="17" fillId="2" borderId="4" xfId="3" applyNumberFormat="1" applyFont="1" applyFill="1" applyBorder="1" applyAlignment="1">
      <alignment vertical="center"/>
    </xf>
    <xf numFmtId="169" fontId="17" fillId="2" borderId="6" xfId="3" applyNumberFormat="1" applyFont="1" applyFill="1" applyBorder="1" applyAlignment="1">
      <alignment vertical="center"/>
    </xf>
    <xf numFmtId="3" fontId="20" fillId="3" borderId="1" xfId="3" applyNumberFormat="1" applyFont="1" applyFill="1" applyBorder="1" applyAlignment="1">
      <alignment vertical="center"/>
    </xf>
    <xf numFmtId="0" fontId="24" fillId="4" borderId="1" xfId="3" applyFont="1" applyFill="1" applyBorder="1" applyAlignment="1">
      <alignment horizontal="left" vertical="center" indent="1"/>
    </xf>
    <xf numFmtId="169" fontId="20" fillId="4" borderId="0" xfId="3" applyNumberFormat="1" applyFont="1" applyFill="1" applyBorder="1" applyAlignment="1">
      <alignment vertical="center"/>
    </xf>
    <xf numFmtId="171" fontId="20" fillId="3" borderId="1" xfId="3" applyNumberFormat="1" applyFont="1" applyFill="1" applyBorder="1" applyAlignment="1">
      <alignment vertical="center"/>
    </xf>
    <xf numFmtId="0" fontId="17" fillId="2" borderId="3" xfId="3" applyFont="1" applyFill="1" applyBorder="1" applyAlignment="1">
      <alignment horizontal="left" vertical="center" indent="2"/>
    </xf>
    <xf numFmtId="166" fontId="17" fillId="2" borderId="3" xfId="3" applyNumberFormat="1" applyFont="1" applyFill="1" applyBorder="1" applyAlignment="1">
      <alignment vertical="center"/>
    </xf>
    <xf numFmtId="0" fontId="17" fillId="2" borderId="2" xfId="3" applyFont="1" applyFill="1" applyBorder="1" applyAlignment="1">
      <alignment horizontal="left" vertical="center" indent="3"/>
    </xf>
    <xf numFmtId="168" fontId="17" fillId="2" borderId="3" xfId="3" applyNumberFormat="1" applyFont="1" applyFill="1" applyBorder="1" applyAlignment="1">
      <alignment vertical="center"/>
    </xf>
    <xf numFmtId="168" fontId="17" fillId="2" borderId="0" xfId="3" applyNumberFormat="1" applyFont="1" applyFill="1" applyBorder="1" applyAlignment="1">
      <alignment vertical="center"/>
    </xf>
    <xf numFmtId="169" fontId="17" fillId="2" borderId="3" xfId="3" applyNumberFormat="1" applyFont="1" applyFill="1" applyBorder="1" applyAlignment="1">
      <alignment vertical="center"/>
    </xf>
    <xf numFmtId="165" fontId="20" fillId="3" borderId="1" xfId="3" applyNumberFormat="1" applyFont="1" applyFill="1" applyBorder="1" applyAlignment="1">
      <alignment vertical="center"/>
    </xf>
    <xf numFmtId="0" fontId="21" fillId="5" borderId="1" xfId="3" applyNumberFormat="1" applyFont="1" applyFill="1" applyBorder="1" applyAlignment="1">
      <alignment horizontal="left" vertical="center"/>
    </xf>
    <xf numFmtId="0" fontId="22" fillId="5" borderId="1" xfId="3" applyNumberFormat="1" applyFont="1" applyFill="1" applyBorder="1" applyAlignment="1">
      <alignment vertical="center"/>
    </xf>
    <xf numFmtId="169" fontId="20" fillId="4" borderId="1" xfId="3" applyNumberFormat="1" applyFont="1" applyFill="1" applyBorder="1" applyAlignment="1">
      <alignment vertical="center"/>
    </xf>
    <xf numFmtId="170" fontId="20" fillId="4" borderId="1" xfId="3" applyNumberFormat="1" applyFont="1" applyFill="1" applyBorder="1" applyAlignment="1">
      <alignment vertical="center"/>
    </xf>
    <xf numFmtId="1" fontId="19" fillId="7" borderId="1" xfId="3" applyNumberFormat="1" applyFont="1" applyFill="1" applyBorder="1" applyAlignment="1">
      <alignment horizontal="center" vertical="center"/>
    </xf>
    <xf numFmtId="0" fontId="21" fillId="6" borderId="1" xfId="3" applyFont="1" applyFill="1" applyBorder="1" applyAlignment="1">
      <alignment horizontal="left" vertical="center"/>
    </xf>
    <xf numFmtId="1" fontId="19" fillId="7" borderId="1" xfId="3" applyNumberFormat="1" applyFont="1" applyFill="1" applyBorder="1" applyAlignment="1">
      <alignment horizontal="right" vertical="center"/>
    </xf>
    <xf numFmtId="167" fontId="17" fillId="2" borderId="3" xfId="3" applyNumberFormat="1" applyFont="1" applyFill="1" applyBorder="1" applyAlignment="1">
      <alignment vertical="center"/>
    </xf>
    <xf numFmtId="167" fontId="17" fillId="2" borderId="4" xfId="3" applyNumberFormat="1" applyFont="1" applyFill="1" applyBorder="1" applyAlignment="1">
      <alignment vertical="center"/>
    </xf>
    <xf numFmtId="170" fontId="17" fillId="2" borderId="3" xfId="3" applyNumberFormat="1" applyFont="1" applyFill="1" applyBorder="1" applyAlignment="1">
      <alignment vertical="center"/>
    </xf>
    <xf numFmtId="172" fontId="17" fillId="2" borderId="3" xfId="1" applyNumberFormat="1" applyFont="1" applyFill="1" applyBorder="1" applyAlignment="1">
      <alignment horizontal="left" vertical="center" indent="2"/>
    </xf>
    <xf numFmtId="168" fontId="17" fillId="2" borderId="3" xfId="1" applyNumberFormat="1" applyFont="1" applyFill="1" applyBorder="1" applyAlignment="1">
      <alignment vertical="center"/>
    </xf>
    <xf numFmtId="172" fontId="17" fillId="2" borderId="4" xfId="1" applyNumberFormat="1" applyFont="1" applyFill="1" applyBorder="1" applyAlignment="1">
      <alignment horizontal="left" vertical="center" indent="2"/>
    </xf>
    <xf numFmtId="168" fontId="17" fillId="2" borderId="4" xfId="1" applyNumberFormat="1" applyFont="1" applyFill="1" applyBorder="1" applyAlignment="1">
      <alignment vertical="center"/>
    </xf>
    <xf numFmtId="172" fontId="17" fillId="2" borderId="0" xfId="1" applyNumberFormat="1" applyFont="1" applyFill="1" applyAlignment="1">
      <alignment horizontal="left" vertical="center" indent="3"/>
    </xf>
    <xf numFmtId="172" fontId="17" fillId="2" borderId="2" xfId="1" applyNumberFormat="1" applyFont="1" applyFill="1" applyBorder="1" applyAlignment="1">
      <alignment horizontal="left" vertical="center" indent="3"/>
    </xf>
    <xf numFmtId="0" fontId="18" fillId="2" borderId="7" xfId="3" applyFont="1" applyFill="1" applyBorder="1" applyAlignment="1">
      <alignment horizontal="left" vertical="center" indent="3"/>
    </xf>
    <xf numFmtId="0" fontId="18" fillId="2" borderId="0" xfId="3" applyFont="1" applyFill="1" applyAlignment="1">
      <alignment horizontal="left" vertical="center" indent="4"/>
    </xf>
    <xf numFmtId="0" fontId="18" fillId="2" borderId="2" xfId="3" applyFont="1" applyFill="1" applyBorder="1" applyAlignment="1">
      <alignment horizontal="left" vertical="center" indent="4"/>
    </xf>
    <xf numFmtId="172" fontId="17" fillId="2" borderId="0" xfId="1" applyNumberFormat="1" applyFont="1" applyFill="1" applyBorder="1" applyAlignment="1">
      <alignment horizontal="left" vertical="center" indent="3"/>
    </xf>
    <xf numFmtId="166" fontId="17" fillId="2" borderId="8" xfId="3" applyNumberFormat="1" applyFont="1" applyFill="1" applyBorder="1" applyAlignment="1">
      <alignment vertical="center"/>
    </xf>
    <xf numFmtId="0" fontId="17" fillId="2" borderId="8" xfId="3" applyFont="1" applyFill="1" applyBorder="1" applyAlignment="1">
      <alignment horizontal="left" vertical="center" indent="3"/>
    </xf>
    <xf numFmtId="170" fontId="17" fillId="2" borderId="8" xfId="3" applyNumberFormat="1" applyFont="1" applyFill="1" applyBorder="1" applyAlignment="1">
      <alignment vertical="center"/>
    </xf>
    <xf numFmtId="0" fontId="17" fillId="2" borderId="7" xfId="3" applyFont="1" applyFill="1" applyBorder="1" applyAlignment="1">
      <alignment horizontal="left" vertical="center" indent="3"/>
    </xf>
    <xf numFmtId="170" fontId="17" fillId="2" borderId="7" xfId="3" applyNumberFormat="1" applyFont="1" applyFill="1" applyBorder="1" applyAlignment="1">
      <alignment vertical="center"/>
    </xf>
    <xf numFmtId="1" fontId="19" fillId="6" borderId="1" xfId="3" applyNumberFormat="1" applyFont="1" applyFill="1" applyBorder="1" applyAlignment="1">
      <alignment vertical="center"/>
    </xf>
    <xf numFmtId="166" fontId="17" fillId="2" borderId="7" xfId="3" applyNumberFormat="1" applyFont="1" applyFill="1" applyBorder="1" applyAlignment="1">
      <alignment vertical="center"/>
    </xf>
    <xf numFmtId="1" fontId="16" fillId="6" borderId="1" xfId="3" applyNumberFormat="1" applyFont="1" applyFill="1" applyBorder="1" applyAlignment="1">
      <alignment horizontal="center" vertical="center" shrinkToFit="1"/>
    </xf>
    <xf numFmtId="0" fontId="17" fillId="2" borderId="0" xfId="3" applyNumberFormat="1" applyFont="1" applyFill="1" applyAlignment="1">
      <alignment vertical="center" shrinkToFit="1"/>
    </xf>
    <xf numFmtId="0" fontId="20" fillId="3" borderId="1" xfId="3" applyNumberFormat="1" applyFont="1" applyFill="1" applyBorder="1" applyAlignment="1">
      <alignment vertical="center" shrinkToFit="1"/>
    </xf>
    <xf numFmtId="0" fontId="12" fillId="4" borderId="1" xfId="3" applyNumberFormat="1" applyFont="1" applyFill="1" applyBorder="1" applyAlignment="1">
      <alignment vertical="center" shrinkToFit="1"/>
    </xf>
    <xf numFmtId="0" fontId="17" fillId="2" borderId="3" xfId="3" applyNumberFormat="1" applyFont="1" applyFill="1" applyBorder="1" applyAlignment="1">
      <alignment vertical="center" shrinkToFit="1"/>
    </xf>
    <xf numFmtId="0" fontId="17" fillId="2" borderId="0" xfId="3" applyNumberFormat="1" applyFont="1" applyFill="1" applyBorder="1" applyAlignment="1">
      <alignment vertical="center" shrinkToFit="1"/>
    </xf>
    <xf numFmtId="0" fontId="17" fillId="2" borderId="4" xfId="3" applyNumberFormat="1" applyFont="1" applyFill="1" applyBorder="1" applyAlignment="1">
      <alignment vertical="center" shrinkToFit="1"/>
    </xf>
    <xf numFmtId="0" fontId="17" fillId="2" borderId="7" xfId="3" applyNumberFormat="1" applyFont="1" applyFill="1" applyBorder="1" applyAlignment="1">
      <alignment vertical="center" shrinkToFit="1"/>
    </xf>
    <xf numFmtId="0" fontId="17" fillId="2" borderId="2" xfId="3" applyNumberFormat="1" applyFont="1" applyFill="1" applyBorder="1" applyAlignment="1">
      <alignment vertical="center" shrinkToFit="1"/>
    </xf>
    <xf numFmtId="0" fontId="22" fillId="5" borderId="1" xfId="3" applyNumberFormat="1" applyFont="1" applyFill="1" applyBorder="1" applyAlignment="1">
      <alignment vertical="center" shrinkToFit="1"/>
    </xf>
    <xf numFmtId="0" fontId="3" fillId="0" borderId="0" xfId="3" applyNumberFormat="1" applyFont="1" applyFill="1" applyAlignment="1">
      <alignment vertical="center" shrinkToFit="1"/>
    </xf>
    <xf numFmtId="0" fontId="17" fillId="8" borderId="0" xfId="3" applyNumberFormat="1" applyFont="1" applyFill="1" applyAlignment="1">
      <alignment vertical="center" shrinkToFit="1"/>
    </xf>
    <xf numFmtId="0" fontId="17" fillId="8" borderId="2" xfId="3" applyNumberFormat="1" applyFont="1" applyFill="1" applyBorder="1" applyAlignment="1">
      <alignment vertical="center" shrinkToFit="1"/>
    </xf>
    <xf numFmtId="0" fontId="20" fillId="3" borderId="1" xfId="1" applyNumberFormat="1" applyFont="1" applyFill="1" applyBorder="1" applyAlignment="1">
      <alignment vertical="center" shrinkToFit="1"/>
    </xf>
    <xf numFmtId="0" fontId="17" fillId="8" borderId="0" xfId="1" applyNumberFormat="1" applyFont="1" applyFill="1" applyAlignment="1">
      <alignment vertical="center" shrinkToFit="1"/>
    </xf>
    <xf numFmtId="0" fontId="17" fillId="8" borderId="2" xfId="1" applyNumberFormat="1" applyFont="1" applyFill="1" applyBorder="1" applyAlignment="1">
      <alignment vertical="center" shrinkToFit="1"/>
    </xf>
    <xf numFmtId="0" fontId="17" fillId="8" borderId="1" xfId="3" applyNumberFormat="1" applyFont="1" applyFill="1" applyBorder="1" applyAlignment="1">
      <alignment vertical="center" shrinkToFit="1"/>
    </xf>
    <xf numFmtId="0" fontId="23" fillId="8" borderId="0" xfId="3" applyNumberFormat="1" applyFont="1" applyFill="1" applyAlignment="1">
      <alignment vertical="center" shrinkToFit="1"/>
    </xf>
    <xf numFmtId="0" fontId="23" fillId="8" borderId="2" xfId="3" applyNumberFormat="1" applyFont="1" applyFill="1" applyBorder="1" applyAlignment="1">
      <alignment vertical="center" shrinkToFit="1"/>
    </xf>
    <xf numFmtId="0" fontId="12" fillId="4" borderId="3" xfId="3" applyNumberFormat="1" applyFont="1" applyFill="1" applyBorder="1" applyAlignment="1">
      <alignment vertical="center" shrinkToFit="1"/>
    </xf>
    <xf numFmtId="0" fontId="12" fillId="4" borderId="3" xfId="1" applyNumberFormat="1" applyFont="1" applyFill="1" applyBorder="1" applyAlignment="1">
      <alignment vertical="center" shrinkToFit="1"/>
    </xf>
    <xf numFmtId="0" fontId="17" fillId="2" borderId="0" xfId="1" applyNumberFormat="1" applyFont="1" applyFill="1" applyAlignment="1">
      <alignment vertical="center" shrinkToFit="1"/>
    </xf>
    <xf numFmtId="0" fontId="17" fillId="2" borderId="2" xfId="1" applyNumberFormat="1" applyFont="1" applyFill="1" applyBorder="1" applyAlignment="1">
      <alignment vertical="center" shrinkToFit="1"/>
    </xf>
    <xf numFmtId="0" fontId="12" fillId="4" borderId="4" xfId="3" applyNumberFormat="1" applyFont="1" applyFill="1" applyBorder="1" applyAlignment="1">
      <alignment vertical="center" shrinkToFit="1"/>
    </xf>
    <xf numFmtId="0" fontId="12" fillId="4" borderId="4" xfId="1" applyNumberFormat="1" applyFont="1" applyFill="1" applyBorder="1" applyAlignment="1">
      <alignment vertical="center" shrinkToFit="1"/>
    </xf>
    <xf numFmtId="0" fontId="17" fillId="2" borderId="0" xfId="1" applyNumberFormat="1" applyFont="1" applyFill="1" applyBorder="1" applyAlignment="1">
      <alignment vertical="center" shrinkToFit="1"/>
    </xf>
    <xf numFmtId="0" fontId="13" fillId="2" borderId="0" xfId="3" applyNumberFormat="1" applyFont="1" applyFill="1" applyBorder="1" applyAlignment="1">
      <alignment vertical="center" shrinkToFit="1"/>
    </xf>
    <xf numFmtId="0" fontId="13" fillId="2" borderId="2" xfId="3" applyNumberFormat="1" applyFont="1" applyFill="1" applyBorder="1" applyAlignment="1">
      <alignment vertical="center" shrinkToFit="1"/>
    </xf>
    <xf numFmtId="0" fontId="13" fillId="2" borderId="0" xfId="3" applyNumberFormat="1" applyFont="1" applyFill="1" applyAlignment="1">
      <alignment vertical="center" shrinkToFit="1"/>
    </xf>
    <xf numFmtId="0" fontId="13" fillId="2" borderId="0" xfId="1" applyNumberFormat="1" applyFont="1" applyFill="1" applyAlignment="1">
      <alignment vertical="center" shrinkToFit="1"/>
    </xf>
    <xf numFmtId="0" fontId="13" fillId="2" borderId="0" xfId="1" applyNumberFormat="1" applyFont="1" applyFill="1" applyBorder="1" applyAlignment="1">
      <alignment vertical="center" shrinkToFit="1"/>
    </xf>
    <xf numFmtId="0" fontId="13" fillId="2" borderId="2" xfId="1" applyNumberFormat="1" applyFont="1" applyFill="1" applyBorder="1" applyAlignment="1">
      <alignment vertical="center" shrinkToFit="1"/>
    </xf>
    <xf numFmtId="0" fontId="11" fillId="4" borderId="0" xfId="3" applyNumberFormat="1" applyFont="1" applyFill="1" applyBorder="1" applyAlignment="1">
      <alignment vertical="center" shrinkToFit="1"/>
    </xf>
    <xf numFmtId="0" fontId="17" fillId="2" borderId="5" xfId="3" applyNumberFormat="1" applyFont="1" applyFill="1" applyBorder="1" applyAlignment="1">
      <alignment vertical="center" shrinkToFit="1"/>
    </xf>
    <xf numFmtId="0" fontId="17" fillId="2" borderId="6" xfId="3" applyNumberFormat="1" applyFont="1" applyFill="1" applyBorder="1" applyAlignment="1">
      <alignment vertical="center" shrinkToFit="1"/>
    </xf>
    <xf numFmtId="0" fontId="20" fillId="4" borderId="0" xfId="3" applyNumberFormat="1" applyFont="1" applyFill="1" applyBorder="1" applyAlignment="1">
      <alignment vertical="center" shrinkToFit="1"/>
    </xf>
    <xf numFmtId="0" fontId="20" fillId="4" borderId="1" xfId="3" applyNumberFormat="1" applyFont="1" applyFill="1" applyBorder="1" applyAlignment="1">
      <alignment vertical="center" shrinkToFit="1"/>
    </xf>
    <xf numFmtId="0" fontId="17" fillId="2" borderId="8" xfId="3" applyNumberFormat="1" applyFont="1" applyFill="1" applyBorder="1" applyAlignment="1">
      <alignment vertical="center" shrinkToFit="1"/>
    </xf>
    <xf numFmtId="0" fontId="3" fillId="2" borderId="0" xfId="3" applyNumberFormat="1" applyFont="1" applyFill="1" applyAlignment="1">
      <alignment vertical="center" shrinkToFit="1"/>
    </xf>
    <xf numFmtId="0" fontId="19" fillId="6" borderId="1" xfId="3" applyNumberFormat="1" applyFont="1" applyFill="1" applyBorder="1" applyAlignment="1">
      <alignment vertical="center" shrinkToFit="1"/>
    </xf>
    <xf numFmtId="0" fontId="19" fillId="7" borderId="1" xfId="3" applyNumberFormat="1" applyFont="1" applyFill="1" applyBorder="1" applyAlignment="1">
      <alignment horizontal="center" vertical="center" shrinkToFit="1"/>
    </xf>
    <xf numFmtId="0" fontId="12" fillId="4" borderId="1" xfId="1" applyNumberFormat="1" applyFont="1" applyFill="1" applyBorder="1" applyAlignment="1">
      <alignment vertical="center" shrinkToFit="1"/>
    </xf>
    <xf numFmtId="0" fontId="17" fillId="2" borderId="3" xfId="1" applyNumberFormat="1" applyFont="1" applyFill="1" applyBorder="1" applyAlignment="1">
      <alignment vertical="center" shrinkToFit="1"/>
    </xf>
    <xf numFmtId="0" fontId="17" fillId="2" borderId="4" xfId="1" applyNumberFormat="1" applyFont="1" applyFill="1" applyBorder="1" applyAlignment="1">
      <alignment vertical="center" shrinkToFit="1"/>
    </xf>
    <xf numFmtId="0" fontId="25" fillId="2" borderId="0" xfId="2" applyFont="1" applyFill="1"/>
    <xf numFmtId="0" fontId="17" fillId="2" borderId="0" xfId="2" applyFont="1" applyFill="1" applyAlignment="1">
      <alignment vertical="center"/>
    </xf>
    <xf numFmtId="0" fontId="17" fillId="2" borderId="0" xfId="2" applyFont="1" applyFill="1" applyAlignment="1">
      <alignment horizontal="center" vertical="center"/>
    </xf>
    <xf numFmtId="0" fontId="26" fillId="2" borderId="1" xfId="2" applyFont="1" applyFill="1" applyBorder="1" applyAlignment="1">
      <alignment vertical="center"/>
    </xf>
    <xf numFmtId="0" fontId="27" fillId="2" borderId="1" xfId="2" applyFont="1" applyFill="1" applyBorder="1" applyAlignment="1">
      <alignment vertical="center"/>
    </xf>
    <xf numFmtId="0" fontId="28" fillId="2" borderId="0" xfId="2" applyFont="1" applyFill="1" applyAlignment="1">
      <alignment vertical="center"/>
    </xf>
    <xf numFmtId="0" fontId="27" fillId="2" borderId="0" xfId="2" applyFont="1" applyFill="1" applyAlignment="1">
      <alignment vertical="center"/>
    </xf>
    <xf numFmtId="0" fontId="15" fillId="2" borderId="0" xfId="2" applyFont="1" applyFill="1" applyAlignment="1">
      <alignment vertical="center"/>
    </xf>
    <xf numFmtId="0" fontId="31" fillId="2" borderId="0" xfId="2" applyFont="1" applyFill="1" applyAlignment="1">
      <alignment vertical="center"/>
    </xf>
    <xf numFmtId="0" fontId="32" fillId="2" borderId="0" xfId="3" applyFont="1" applyFill="1" applyAlignment="1">
      <alignment vertical="center"/>
    </xf>
    <xf numFmtId="0" fontId="33" fillId="2" borderId="0" xfId="4" applyFont="1" applyFill="1" applyAlignment="1">
      <alignment horizontal="left" vertical="center" indent="1"/>
    </xf>
    <xf numFmtId="0" fontId="34" fillId="0" borderId="2" xfId="0" applyFont="1" applyBorder="1"/>
    <xf numFmtId="0" fontId="35" fillId="0" borderId="0" xfId="0" applyFont="1"/>
    <xf numFmtId="0" fontId="35" fillId="0" borderId="0" xfId="0" applyFont="1" applyAlignment="1">
      <alignment horizontal="left" indent="1"/>
    </xf>
    <xf numFmtId="0" fontId="29" fillId="2" borderId="0" xfId="2" applyFont="1" applyFill="1" applyAlignment="1">
      <alignment horizontal="left" vertical="center"/>
    </xf>
    <xf numFmtId="164" fontId="30" fillId="2" borderId="0" xfId="2" quotePrefix="1" applyNumberFormat="1" applyFont="1" applyFill="1" applyAlignment="1">
      <alignment horizontal="left" vertical="center"/>
    </xf>
    <xf numFmtId="1" fontId="19" fillId="6" borderId="1" xfId="3" applyNumberFormat="1" applyFont="1" applyFill="1" applyBorder="1" applyAlignment="1">
      <alignment horizontal="center" vertical="center"/>
    </xf>
  </cellXfs>
  <cellStyles count="5">
    <cellStyle name="Hyperlink" xfId="4" builtinId="8"/>
    <cellStyle name="Normal" xfId="0" builtinId="0"/>
    <cellStyle name="Normal 2" xfId="3"/>
    <cellStyle name="Normal 3" xfId="2"/>
    <cellStyle name="Percent" xfId="1" builtinId="5"/>
  </cellStyles>
  <dxfs count="0"/>
  <tableStyles count="0" defaultTableStyle="TableStyleMedium2" defaultPivotStyle="PivotStyleLight16"/>
  <colors>
    <mruColors>
      <color rgb="FF0564C3"/>
      <color rgb="FF050505"/>
      <color rgb="FFD7D7D7"/>
      <color rgb="FF00143C"/>
      <color rgb="FF001E5F"/>
      <color rgb="FF232D37"/>
      <color rgb="FFDCEBF5"/>
      <color rgb="FFD7E1F0"/>
      <color rgb="FFF0F0F0"/>
      <color rgb="FFBEBE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15</xdr:row>
      <xdr:rowOff>0</xdr:rowOff>
    </xdr:from>
    <xdr:to>
      <xdr:col>15</xdr:col>
      <xdr:colOff>305811</xdr:colOff>
      <xdr:row>25</xdr:row>
      <xdr:rowOff>106854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3505200"/>
          <a:ext cx="2896611" cy="2011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eativecommons.org/licenses/by/4.0/?ref=chooser-v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AF40"/>
  <sheetViews>
    <sheetView showGridLines="0" tabSelected="1" zoomScale="80" zoomScaleNormal="80" workbookViewId="0"/>
  </sheetViews>
  <sheetFormatPr defaultColWidth="9.140625" defaultRowHeight="15" customHeight="1" x14ac:dyDescent="0.25"/>
  <cols>
    <col min="1" max="4" width="9.140625" style="215"/>
    <col min="5" max="21" width="9.7109375" style="215" customWidth="1"/>
    <col min="22" max="22" width="9.7109375" style="216" customWidth="1"/>
    <col min="23" max="23" width="107.42578125" style="215" customWidth="1"/>
    <col min="24" max="24" width="44.7109375" style="215" customWidth="1"/>
    <col min="25" max="26" width="9.7109375" style="215" customWidth="1"/>
    <col min="27" max="16384" width="9.140625" style="215"/>
  </cols>
  <sheetData>
    <row r="2" spans="1:23" ht="21" x14ac:dyDescent="0.35">
      <c r="A2" s="214"/>
    </row>
    <row r="6" spans="1:23" ht="31.5" x14ac:dyDescent="0.25">
      <c r="A6" s="217"/>
      <c r="B6" s="218" t="s">
        <v>153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V6" s="215"/>
    </row>
    <row r="7" spans="1:23" ht="15" customHeight="1" x14ac:dyDescent="0.25">
      <c r="V7" s="215"/>
    </row>
    <row r="8" spans="1:23" ht="15" customHeight="1" x14ac:dyDescent="0.25">
      <c r="V8" s="215"/>
    </row>
    <row r="9" spans="1:23" ht="15" customHeight="1" x14ac:dyDescent="0.25">
      <c r="V9" s="215"/>
    </row>
    <row r="10" spans="1:23" ht="28.5" x14ac:dyDescent="0.25">
      <c r="C10" s="219" t="s">
        <v>187</v>
      </c>
      <c r="V10" s="215"/>
    </row>
    <row r="11" spans="1:23" ht="15" customHeight="1" x14ac:dyDescent="0.25">
      <c r="V11" s="215"/>
    </row>
    <row r="15" spans="1:23" ht="30" customHeight="1" x14ac:dyDescent="0.25">
      <c r="C15" s="219" t="s">
        <v>143</v>
      </c>
    </row>
    <row r="16" spans="1:23" ht="15" customHeight="1" x14ac:dyDescent="0.25">
      <c r="W16" s="220"/>
    </row>
    <row r="17" spans="12:32" ht="15" customHeight="1" x14ac:dyDescent="0.25">
      <c r="W17" s="220"/>
    </row>
    <row r="28" spans="12:32" ht="21" x14ac:dyDescent="0.25">
      <c r="L28" s="228" t="s">
        <v>0</v>
      </c>
      <c r="M28" s="228"/>
      <c r="N28" s="228"/>
      <c r="O28" s="228"/>
    </row>
    <row r="29" spans="12:32" ht="15" customHeight="1" x14ac:dyDescent="0.25">
      <c r="V29" s="215"/>
    </row>
    <row r="30" spans="12:32" ht="18.75" x14ac:dyDescent="0.25">
      <c r="L30" s="229">
        <v>45432.783368055556</v>
      </c>
      <c r="M30" s="229"/>
      <c r="N30" s="229"/>
      <c r="O30" s="229"/>
      <c r="V30" s="215"/>
    </row>
    <row r="31" spans="12:32" ht="15" customHeight="1" x14ac:dyDescent="0.25">
      <c r="L31" s="221" t="s">
        <v>154</v>
      </c>
      <c r="V31" s="215"/>
      <c r="AA31" s="222"/>
      <c r="AB31" s="222"/>
      <c r="AC31" s="222"/>
      <c r="AD31" s="222"/>
      <c r="AE31" s="222"/>
      <c r="AF31" s="222"/>
    </row>
    <row r="32" spans="12:32" ht="15" customHeight="1" x14ac:dyDescent="0.25">
      <c r="V32" s="215"/>
    </row>
    <row r="33" spans="2:32" ht="15" customHeight="1" x14ac:dyDescent="0.25">
      <c r="B33" s="223" t="s">
        <v>1</v>
      </c>
      <c r="V33" s="215"/>
    </row>
    <row r="34" spans="2:32" ht="15" customHeight="1" x14ac:dyDescent="0.25">
      <c r="B34" s="223"/>
      <c r="V34" s="223"/>
    </row>
    <row r="35" spans="2:32" ht="15" customHeight="1" x14ac:dyDescent="0.25">
      <c r="B35" s="223" t="s">
        <v>2</v>
      </c>
      <c r="V35" s="223"/>
    </row>
    <row r="36" spans="2:32" ht="15" customHeight="1" x14ac:dyDescent="0.25">
      <c r="B36" s="223" t="s">
        <v>3</v>
      </c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W36" s="222"/>
      <c r="X36" s="222"/>
      <c r="Y36" s="222"/>
      <c r="Z36" s="222"/>
    </row>
    <row r="38" spans="2:32" ht="15" customHeight="1" x14ac:dyDescent="0.25">
      <c r="B38" s="223" t="s">
        <v>4</v>
      </c>
    </row>
    <row r="39" spans="2:32" ht="15" customHeight="1" x14ac:dyDescent="0.25">
      <c r="B39" s="223" t="s">
        <v>5</v>
      </c>
    </row>
    <row r="40" spans="2:32" ht="15" customHeight="1" x14ac:dyDescent="0.25">
      <c r="B40" s="224" t="s">
        <v>6</v>
      </c>
      <c r="AA40" s="222"/>
      <c r="AB40" s="222"/>
      <c r="AC40" s="222"/>
      <c r="AD40" s="222"/>
      <c r="AE40" s="222"/>
      <c r="AF40" s="222"/>
    </row>
  </sheetData>
  <mergeCells count="2">
    <mergeCell ref="L28:O28"/>
    <mergeCell ref="L30:O30"/>
  </mergeCells>
  <hyperlinks>
    <hyperlink ref="B40" r:id="rId1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4" orientation="landscape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DA68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25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1134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DA1" s="170" t="s">
        <v>155</v>
      </c>
    </row>
    <row r="2" spans="1:105" ht="11.45" customHeight="1" x14ac:dyDescent="0.2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DA2" s="171"/>
    </row>
    <row r="3" spans="1:105" ht="11.45" customHeight="1" x14ac:dyDescent="0.25">
      <c r="A3" s="53" t="s">
        <v>44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DA3" s="172"/>
    </row>
    <row r="4" spans="1:105" ht="11.45" customHeight="1" x14ac:dyDescent="0.25">
      <c r="A4" s="20" t="s">
        <v>45</v>
      </c>
      <c r="B4" s="26">
        <f>SUM(B5:B6)</f>
        <v>1829.2821783599998</v>
      </c>
      <c r="C4" s="26">
        <f t="shared" ref="C4:W4" si="0">SUM(C5:C6)</f>
        <v>1835.489895384</v>
      </c>
      <c r="D4" s="26">
        <f t="shared" si="0"/>
        <v>1722.7550807999999</v>
      </c>
      <c r="E4" s="26">
        <f t="shared" si="0"/>
        <v>1598.16156084</v>
      </c>
      <c r="F4" s="26">
        <f t="shared" si="0"/>
        <v>1506.0210562799998</v>
      </c>
      <c r="G4" s="26">
        <f t="shared" si="0"/>
        <v>1356.6583976400002</v>
      </c>
      <c r="H4" s="26">
        <f t="shared" si="0"/>
        <v>1267.8153134400002</v>
      </c>
      <c r="I4" s="26">
        <f t="shared" si="0"/>
        <v>1230.1445332800001</v>
      </c>
      <c r="J4" s="26">
        <f t="shared" si="0"/>
        <v>1204.3499083200002</v>
      </c>
      <c r="K4" s="26">
        <f t="shared" si="0"/>
        <v>1064.7792089999998</v>
      </c>
      <c r="L4" s="26">
        <f t="shared" si="0"/>
        <v>1080.6965114399998</v>
      </c>
      <c r="M4" s="26">
        <f t="shared" si="0"/>
        <v>1064.9528697600001</v>
      </c>
      <c r="N4" s="26">
        <f t="shared" si="0"/>
        <v>1048.9848829199998</v>
      </c>
      <c r="O4" s="26">
        <f t="shared" si="0"/>
        <v>1020.3762067200001</v>
      </c>
      <c r="P4" s="26">
        <f t="shared" si="0"/>
        <v>1024.7660092799999</v>
      </c>
      <c r="Q4" s="26">
        <f t="shared" si="0"/>
        <v>989.82551771999988</v>
      </c>
      <c r="R4" s="26">
        <f t="shared" si="0"/>
        <v>1032.8128246799997</v>
      </c>
      <c r="S4" s="26">
        <f t="shared" si="0"/>
        <v>846.49136832000011</v>
      </c>
      <c r="T4" s="26">
        <f t="shared" si="0"/>
        <v>731.69013528000005</v>
      </c>
      <c r="U4" s="26">
        <f t="shared" si="0"/>
        <v>801.58445639999991</v>
      </c>
      <c r="V4" s="26">
        <f t="shared" si="0"/>
        <v>725.27695812000002</v>
      </c>
      <c r="W4" s="26">
        <f t="shared" si="0"/>
        <v>1203.441057</v>
      </c>
      <c r="DA4" s="202" t="s">
        <v>1135</v>
      </c>
    </row>
    <row r="5" spans="1:105" ht="11.45" customHeight="1" x14ac:dyDescent="0.25">
      <c r="A5" s="107" t="s">
        <v>92</v>
      </c>
      <c r="B5" s="129">
        <v>1829.2821783599998</v>
      </c>
      <c r="C5" s="129">
        <v>1835.489895384</v>
      </c>
      <c r="D5" s="129">
        <v>1722.7550807999999</v>
      </c>
      <c r="E5" s="129">
        <v>1598.16156084</v>
      </c>
      <c r="F5" s="129">
        <v>1506.0210562799998</v>
      </c>
      <c r="G5" s="129">
        <v>1356.6583976400002</v>
      </c>
      <c r="H5" s="129">
        <v>1267.8153134400002</v>
      </c>
      <c r="I5" s="129">
        <v>1230.1445332800001</v>
      </c>
      <c r="J5" s="129">
        <v>1204.3499083200002</v>
      </c>
      <c r="K5" s="129">
        <v>1064.7792089999998</v>
      </c>
      <c r="L5" s="129">
        <v>1080.6965114399998</v>
      </c>
      <c r="M5" s="129">
        <v>1064.9528697600001</v>
      </c>
      <c r="N5" s="129">
        <v>1048.9848829199998</v>
      </c>
      <c r="O5" s="129">
        <v>1020.3762067200001</v>
      </c>
      <c r="P5" s="129">
        <v>1024.7660092799999</v>
      </c>
      <c r="Q5" s="129">
        <v>989.82551771999988</v>
      </c>
      <c r="R5" s="129">
        <v>1032.8128246799997</v>
      </c>
      <c r="S5" s="129">
        <v>846.49136832000011</v>
      </c>
      <c r="T5" s="129">
        <v>731.69013528000005</v>
      </c>
      <c r="U5" s="129">
        <v>801.58445639999991</v>
      </c>
      <c r="V5" s="129">
        <v>725.27695812000002</v>
      </c>
      <c r="W5" s="129">
        <v>1203.441057</v>
      </c>
      <c r="DA5" s="203" t="s">
        <v>1136</v>
      </c>
    </row>
    <row r="6" spans="1:105" ht="11.45" customHeight="1" x14ac:dyDescent="0.25">
      <c r="A6" s="85" t="s">
        <v>91</v>
      </c>
      <c r="B6" s="98">
        <v>0</v>
      </c>
      <c r="C6" s="98">
        <v>0</v>
      </c>
      <c r="D6" s="98">
        <v>0</v>
      </c>
      <c r="E6" s="98">
        <v>0</v>
      </c>
      <c r="F6" s="98">
        <v>0</v>
      </c>
      <c r="G6" s="98">
        <v>0</v>
      </c>
      <c r="H6" s="98">
        <v>0</v>
      </c>
      <c r="I6" s="98">
        <v>0</v>
      </c>
      <c r="J6" s="98">
        <v>0</v>
      </c>
      <c r="K6" s="98">
        <v>0</v>
      </c>
      <c r="L6" s="98">
        <v>0</v>
      </c>
      <c r="M6" s="98">
        <v>0</v>
      </c>
      <c r="N6" s="98">
        <v>0</v>
      </c>
      <c r="O6" s="98">
        <v>0</v>
      </c>
      <c r="P6" s="98">
        <v>0</v>
      </c>
      <c r="Q6" s="98">
        <v>0</v>
      </c>
      <c r="R6" s="98">
        <v>0</v>
      </c>
      <c r="S6" s="98">
        <v>0</v>
      </c>
      <c r="T6" s="98">
        <v>0</v>
      </c>
      <c r="U6" s="98">
        <v>0</v>
      </c>
      <c r="V6" s="98">
        <v>0</v>
      </c>
      <c r="W6" s="98">
        <v>0</v>
      </c>
      <c r="DA6" s="178" t="s">
        <v>1137</v>
      </c>
    </row>
    <row r="7" spans="1:105" x14ac:dyDescent="0.25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DA7" s="171"/>
    </row>
    <row r="8" spans="1:105" ht="11.45" customHeight="1" x14ac:dyDescent="0.25">
      <c r="A8" s="53" t="s">
        <v>47</v>
      </c>
      <c r="B8" s="79">
        <f t="shared" ref="B8:W8" si="1">SUM(B9,B15)</f>
        <v>1829.28217836</v>
      </c>
      <c r="C8" s="79">
        <f t="shared" si="1"/>
        <v>1835.4898953840002</v>
      </c>
      <c r="D8" s="79">
        <f t="shared" si="1"/>
        <v>1722.7550807999996</v>
      </c>
      <c r="E8" s="79">
        <f t="shared" si="1"/>
        <v>1598.1615608399998</v>
      </c>
      <c r="F8" s="79">
        <f t="shared" si="1"/>
        <v>1506.0210562799998</v>
      </c>
      <c r="G8" s="79">
        <f t="shared" si="1"/>
        <v>1356.6583976400002</v>
      </c>
      <c r="H8" s="79">
        <f t="shared" si="1"/>
        <v>1267.81531344</v>
      </c>
      <c r="I8" s="79">
        <f t="shared" si="1"/>
        <v>1230.1445332800001</v>
      </c>
      <c r="J8" s="79">
        <f t="shared" si="1"/>
        <v>1204.3499083200002</v>
      </c>
      <c r="K8" s="79">
        <f t="shared" si="1"/>
        <v>1064.7792089999998</v>
      </c>
      <c r="L8" s="79">
        <f t="shared" si="1"/>
        <v>1080.6965114399998</v>
      </c>
      <c r="M8" s="79">
        <f t="shared" si="1"/>
        <v>1064.9528697600001</v>
      </c>
      <c r="N8" s="79">
        <f t="shared" si="1"/>
        <v>1048.9848829199996</v>
      </c>
      <c r="O8" s="79">
        <f t="shared" si="1"/>
        <v>1020.37620672</v>
      </c>
      <c r="P8" s="79">
        <f t="shared" si="1"/>
        <v>1024.7660092799999</v>
      </c>
      <c r="Q8" s="79">
        <f t="shared" si="1"/>
        <v>989.82551771999988</v>
      </c>
      <c r="R8" s="79">
        <f t="shared" si="1"/>
        <v>1032.8128246799997</v>
      </c>
      <c r="S8" s="79">
        <f t="shared" si="1"/>
        <v>846.49136832000011</v>
      </c>
      <c r="T8" s="79">
        <f t="shared" si="1"/>
        <v>731.69013528000005</v>
      </c>
      <c r="U8" s="79">
        <f t="shared" si="1"/>
        <v>801.58445639999979</v>
      </c>
      <c r="V8" s="79">
        <f t="shared" si="1"/>
        <v>725.2769581199999</v>
      </c>
      <c r="W8" s="79">
        <f t="shared" si="1"/>
        <v>1203.441057</v>
      </c>
      <c r="DA8" s="172" t="s">
        <v>1138</v>
      </c>
    </row>
    <row r="9" spans="1:105" ht="11.45" customHeight="1" x14ac:dyDescent="0.25">
      <c r="A9" s="27" t="s">
        <v>33</v>
      </c>
      <c r="B9" s="32">
        <f t="shared" ref="B9:W9" si="2">SUM(B10,B11,B14)</f>
        <v>1387.0852674997095</v>
      </c>
      <c r="C9" s="32">
        <f t="shared" si="2"/>
        <v>1403.8942384486766</v>
      </c>
      <c r="D9" s="32">
        <f t="shared" si="2"/>
        <v>1336.9246368078886</v>
      </c>
      <c r="E9" s="32">
        <f t="shared" si="2"/>
        <v>1229.5363995676144</v>
      </c>
      <c r="F9" s="32">
        <f t="shared" si="2"/>
        <v>1147.8735282761688</v>
      </c>
      <c r="G9" s="32">
        <f t="shared" si="2"/>
        <v>1019.1822827749457</v>
      </c>
      <c r="H9" s="32">
        <f t="shared" si="2"/>
        <v>904.86941238081158</v>
      </c>
      <c r="I9" s="32">
        <f t="shared" si="2"/>
        <v>868.3968048813291</v>
      </c>
      <c r="J9" s="32">
        <f t="shared" si="2"/>
        <v>887.20110020641414</v>
      </c>
      <c r="K9" s="32">
        <f t="shared" si="2"/>
        <v>789.67965202619655</v>
      </c>
      <c r="L9" s="32">
        <f t="shared" si="2"/>
        <v>792.19434231196988</v>
      </c>
      <c r="M9" s="32">
        <f t="shared" si="2"/>
        <v>780.77959412903033</v>
      </c>
      <c r="N9" s="32">
        <f t="shared" si="2"/>
        <v>781.55414244005249</v>
      </c>
      <c r="O9" s="32">
        <f t="shared" si="2"/>
        <v>764.8213067642796</v>
      </c>
      <c r="P9" s="32">
        <f t="shared" si="2"/>
        <v>777.59385845723841</v>
      </c>
      <c r="Q9" s="32">
        <f t="shared" si="2"/>
        <v>732.16492900844264</v>
      </c>
      <c r="R9" s="32">
        <f t="shared" si="2"/>
        <v>763.63809667485657</v>
      </c>
      <c r="S9" s="32">
        <f t="shared" si="2"/>
        <v>619.2576041302741</v>
      </c>
      <c r="T9" s="32">
        <f t="shared" si="2"/>
        <v>542.11747892052585</v>
      </c>
      <c r="U9" s="32">
        <f t="shared" si="2"/>
        <v>593.51057971904322</v>
      </c>
      <c r="V9" s="32">
        <f t="shared" si="2"/>
        <v>525.03767799657555</v>
      </c>
      <c r="W9" s="32">
        <f t="shared" si="2"/>
        <v>867.68959080671652</v>
      </c>
      <c r="DA9" s="173" t="s">
        <v>406</v>
      </c>
    </row>
    <row r="10" spans="1:105" ht="11.45" customHeight="1" x14ac:dyDescent="0.25">
      <c r="A10" s="107" t="s">
        <v>23</v>
      </c>
      <c r="B10" s="129">
        <v>0</v>
      </c>
      <c r="C10" s="129">
        <v>0</v>
      </c>
      <c r="D10" s="129">
        <v>0</v>
      </c>
      <c r="E10" s="129">
        <v>0</v>
      </c>
      <c r="F10" s="129">
        <v>0</v>
      </c>
      <c r="G10" s="129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M10" s="129">
        <v>0</v>
      </c>
      <c r="N10" s="129">
        <v>0</v>
      </c>
      <c r="O10" s="129">
        <v>0</v>
      </c>
      <c r="P10" s="129">
        <v>0</v>
      </c>
      <c r="Q10" s="129">
        <v>0</v>
      </c>
      <c r="R10" s="129">
        <v>0</v>
      </c>
      <c r="S10" s="129">
        <v>0</v>
      </c>
      <c r="T10" s="129">
        <v>0</v>
      </c>
      <c r="U10" s="129">
        <v>0</v>
      </c>
      <c r="V10" s="129">
        <v>0</v>
      </c>
      <c r="W10" s="129">
        <v>0</v>
      </c>
      <c r="DA10" s="203" t="s">
        <v>407</v>
      </c>
    </row>
    <row r="11" spans="1:105" ht="11.45" customHeight="1" x14ac:dyDescent="0.25">
      <c r="A11" s="109" t="s">
        <v>24</v>
      </c>
      <c r="B11" s="130">
        <f t="shared" ref="B11:W11" si="3">SUM(B12:B13)</f>
        <v>1387.0852674997095</v>
      </c>
      <c r="C11" s="130">
        <f t="shared" si="3"/>
        <v>1403.8942384486766</v>
      </c>
      <c r="D11" s="130">
        <f t="shared" si="3"/>
        <v>1336.9246368078886</v>
      </c>
      <c r="E11" s="130">
        <f t="shared" si="3"/>
        <v>1229.5363995676144</v>
      </c>
      <c r="F11" s="130">
        <f t="shared" si="3"/>
        <v>1147.8735282761688</v>
      </c>
      <c r="G11" s="130">
        <f t="shared" si="3"/>
        <v>1019.1822827749457</v>
      </c>
      <c r="H11" s="130">
        <f t="shared" si="3"/>
        <v>904.86941238081158</v>
      </c>
      <c r="I11" s="130">
        <f t="shared" si="3"/>
        <v>868.3968048813291</v>
      </c>
      <c r="J11" s="130">
        <f t="shared" si="3"/>
        <v>887.20110020641414</v>
      </c>
      <c r="K11" s="130">
        <f t="shared" si="3"/>
        <v>789.67965202619655</v>
      </c>
      <c r="L11" s="130">
        <f t="shared" si="3"/>
        <v>792.19434231196988</v>
      </c>
      <c r="M11" s="130">
        <f t="shared" si="3"/>
        <v>780.77959412903033</v>
      </c>
      <c r="N11" s="130">
        <f t="shared" si="3"/>
        <v>781.55414244005249</v>
      </c>
      <c r="O11" s="130">
        <f t="shared" si="3"/>
        <v>764.8213067642796</v>
      </c>
      <c r="P11" s="130">
        <f t="shared" si="3"/>
        <v>777.59385845723841</v>
      </c>
      <c r="Q11" s="130">
        <f t="shared" si="3"/>
        <v>732.16492900844264</v>
      </c>
      <c r="R11" s="130">
        <f t="shared" si="3"/>
        <v>763.63809667485657</v>
      </c>
      <c r="S11" s="130">
        <f t="shared" si="3"/>
        <v>619.2576041302741</v>
      </c>
      <c r="T11" s="130">
        <f t="shared" si="3"/>
        <v>542.11747892052585</v>
      </c>
      <c r="U11" s="130">
        <f t="shared" si="3"/>
        <v>593.51057971904322</v>
      </c>
      <c r="V11" s="130">
        <f t="shared" si="3"/>
        <v>525.03767799657555</v>
      </c>
      <c r="W11" s="130">
        <f t="shared" si="3"/>
        <v>867.68959080671652</v>
      </c>
      <c r="DA11" s="176" t="s">
        <v>408</v>
      </c>
    </row>
    <row r="12" spans="1:105" ht="11.45" customHeight="1" x14ac:dyDescent="0.25">
      <c r="A12" s="111" t="s">
        <v>92</v>
      </c>
      <c r="B12" s="96">
        <v>1387.0852674997095</v>
      </c>
      <c r="C12" s="96">
        <v>1403.8942384486766</v>
      </c>
      <c r="D12" s="96">
        <v>1336.9246368078886</v>
      </c>
      <c r="E12" s="96">
        <v>1229.5363995676144</v>
      </c>
      <c r="F12" s="96">
        <v>1147.8735282761688</v>
      </c>
      <c r="G12" s="96">
        <v>1019.1822827749457</v>
      </c>
      <c r="H12" s="96">
        <v>904.86941238081158</v>
      </c>
      <c r="I12" s="96">
        <v>868.3968048813291</v>
      </c>
      <c r="J12" s="96">
        <v>887.20110020641414</v>
      </c>
      <c r="K12" s="96">
        <v>789.67965202619655</v>
      </c>
      <c r="L12" s="96">
        <v>792.19434231196988</v>
      </c>
      <c r="M12" s="96">
        <v>780.77959412903033</v>
      </c>
      <c r="N12" s="96">
        <v>781.55414244005249</v>
      </c>
      <c r="O12" s="96">
        <v>764.8213067642796</v>
      </c>
      <c r="P12" s="96">
        <v>777.59385845723841</v>
      </c>
      <c r="Q12" s="96">
        <v>732.16492900844264</v>
      </c>
      <c r="R12" s="96">
        <v>763.63809667485657</v>
      </c>
      <c r="S12" s="96">
        <v>619.2576041302741</v>
      </c>
      <c r="T12" s="96">
        <v>542.11747892052585</v>
      </c>
      <c r="U12" s="96">
        <v>593.51057971904322</v>
      </c>
      <c r="V12" s="96">
        <v>525.03767799657555</v>
      </c>
      <c r="W12" s="96">
        <v>867.68959080671652</v>
      </c>
      <c r="DA12" s="171" t="s">
        <v>1139</v>
      </c>
    </row>
    <row r="13" spans="1:105" ht="11.45" customHeight="1" x14ac:dyDescent="0.25">
      <c r="A13" s="111" t="s">
        <v>93</v>
      </c>
      <c r="B13" s="96">
        <v>0</v>
      </c>
      <c r="C13" s="96">
        <v>0</v>
      </c>
      <c r="D13" s="96">
        <v>0</v>
      </c>
      <c r="E13" s="96">
        <v>0</v>
      </c>
      <c r="F13" s="96">
        <v>0</v>
      </c>
      <c r="G13" s="96">
        <v>0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  <c r="P13" s="96">
        <v>0</v>
      </c>
      <c r="Q13" s="96">
        <v>0</v>
      </c>
      <c r="R13" s="96">
        <v>0</v>
      </c>
      <c r="S13" s="96">
        <v>0</v>
      </c>
      <c r="T13" s="96">
        <v>0</v>
      </c>
      <c r="U13" s="96">
        <v>0</v>
      </c>
      <c r="V13" s="96">
        <v>0</v>
      </c>
      <c r="W13" s="96">
        <v>0</v>
      </c>
      <c r="DA13" s="171" t="s">
        <v>1140</v>
      </c>
    </row>
    <row r="14" spans="1:105" ht="11.45" customHeight="1" x14ac:dyDescent="0.25">
      <c r="A14" s="112" t="s">
        <v>25</v>
      </c>
      <c r="B14" s="131">
        <v>0</v>
      </c>
      <c r="C14" s="131">
        <v>0</v>
      </c>
      <c r="D14" s="131">
        <v>0</v>
      </c>
      <c r="E14" s="131">
        <v>0</v>
      </c>
      <c r="F14" s="131">
        <v>0</v>
      </c>
      <c r="G14" s="131">
        <v>0</v>
      </c>
      <c r="H14" s="131">
        <v>0</v>
      </c>
      <c r="I14" s="131">
        <v>0</v>
      </c>
      <c r="J14" s="131">
        <v>0</v>
      </c>
      <c r="K14" s="131">
        <v>0</v>
      </c>
      <c r="L14" s="131">
        <v>0</v>
      </c>
      <c r="M14" s="131">
        <v>0</v>
      </c>
      <c r="N14" s="131">
        <v>0</v>
      </c>
      <c r="O14" s="131">
        <v>0</v>
      </c>
      <c r="P14" s="131">
        <v>0</v>
      </c>
      <c r="Q14" s="131">
        <v>0</v>
      </c>
      <c r="R14" s="131">
        <v>0</v>
      </c>
      <c r="S14" s="131">
        <v>0</v>
      </c>
      <c r="T14" s="131">
        <v>0</v>
      </c>
      <c r="U14" s="131">
        <v>0</v>
      </c>
      <c r="V14" s="131">
        <v>0</v>
      </c>
      <c r="W14" s="131">
        <v>0</v>
      </c>
      <c r="DA14" s="204" t="s">
        <v>409</v>
      </c>
    </row>
    <row r="15" spans="1:105" ht="11.45" customHeight="1" x14ac:dyDescent="0.25">
      <c r="A15" s="27" t="s">
        <v>34</v>
      </c>
      <c r="B15" s="32">
        <f t="shared" ref="B15:W15" si="4">SUM(B16:B17)</f>
        <v>442.19691086029047</v>
      </c>
      <c r="C15" s="32">
        <f t="shared" si="4"/>
        <v>431.59565693532352</v>
      </c>
      <c r="D15" s="32">
        <f t="shared" si="4"/>
        <v>385.83044399211093</v>
      </c>
      <c r="E15" s="32">
        <f t="shared" si="4"/>
        <v>368.62516127238547</v>
      </c>
      <c r="F15" s="32">
        <f t="shared" si="4"/>
        <v>358.14752800383098</v>
      </c>
      <c r="G15" s="32">
        <f t="shared" si="4"/>
        <v>337.47611486505457</v>
      </c>
      <c r="H15" s="32">
        <f t="shared" si="4"/>
        <v>362.94590105918849</v>
      </c>
      <c r="I15" s="32">
        <f t="shared" si="4"/>
        <v>361.74772839867109</v>
      </c>
      <c r="J15" s="32">
        <f t="shared" si="4"/>
        <v>317.14880811358597</v>
      </c>
      <c r="K15" s="32">
        <f t="shared" si="4"/>
        <v>275.09955697380315</v>
      </c>
      <c r="L15" s="32">
        <f t="shared" si="4"/>
        <v>288.50216912802995</v>
      </c>
      <c r="M15" s="32">
        <f t="shared" si="4"/>
        <v>284.17327563096984</v>
      </c>
      <c r="N15" s="32">
        <f t="shared" si="4"/>
        <v>267.43074047994713</v>
      </c>
      <c r="O15" s="32">
        <f t="shared" si="4"/>
        <v>255.55489995572043</v>
      </c>
      <c r="P15" s="32">
        <f t="shared" si="4"/>
        <v>247.17215082276152</v>
      </c>
      <c r="Q15" s="32">
        <f t="shared" si="4"/>
        <v>257.6605887115573</v>
      </c>
      <c r="R15" s="32">
        <f t="shared" si="4"/>
        <v>269.17472800514321</v>
      </c>
      <c r="S15" s="32">
        <f t="shared" si="4"/>
        <v>227.23376418972597</v>
      </c>
      <c r="T15" s="32">
        <f t="shared" si="4"/>
        <v>189.57265635947414</v>
      </c>
      <c r="U15" s="32">
        <f t="shared" si="4"/>
        <v>208.07387668095657</v>
      </c>
      <c r="V15" s="32">
        <f t="shared" si="4"/>
        <v>200.23928012342432</v>
      </c>
      <c r="W15" s="32">
        <f t="shared" si="4"/>
        <v>335.75146619328353</v>
      </c>
      <c r="DA15" s="173" t="s">
        <v>413</v>
      </c>
    </row>
    <row r="16" spans="1:105" ht="11.45" customHeight="1" x14ac:dyDescent="0.25">
      <c r="A16" s="83" t="s">
        <v>92</v>
      </c>
      <c r="B16" s="96">
        <v>442.19691086029047</v>
      </c>
      <c r="C16" s="96">
        <v>431.59565693532352</v>
      </c>
      <c r="D16" s="96">
        <v>385.83044399211093</v>
      </c>
      <c r="E16" s="96">
        <v>368.62516127238547</v>
      </c>
      <c r="F16" s="96">
        <v>358.14752800383098</v>
      </c>
      <c r="G16" s="96">
        <v>337.47611486505457</v>
      </c>
      <c r="H16" s="96">
        <v>362.94590105918849</v>
      </c>
      <c r="I16" s="96">
        <v>361.74772839867109</v>
      </c>
      <c r="J16" s="96">
        <v>317.14880811358597</v>
      </c>
      <c r="K16" s="96">
        <v>275.09955697380315</v>
      </c>
      <c r="L16" s="96">
        <v>288.50216912802995</v>
      </c>
      <c r="M16" s="96">
        <v>284.17327563096984</v>
      </c>
      <c r="N16" s="96">
        <v>267.43074047994713</v>
      </c>
      <c r="O16" s="96">
        <v>255.55489995572043</v>
      </c>
      <c r="P16" s="96">
        <v>247.17215082276152</v>
      </c>
      <c r="Q16" s="96">
        <v>257.6605887115573</v>
      </c>
      <c r="R16" s="96">
        <v>269.17472800514321</v>
      </c>
      <c r="S16" s="96">
        <v>227.23376418972597</v>
      </c>
      <c r="T16" s="96">
        <v>189.57265635947414</v>
      </c>
      <c r="U16" s="96">
        <v>208.07387668095657</v>
      </c>
      <c r="V16" s="96">
        <v>200.23928012342432</v>
      </c>
      <c r="W16" s="96">
        <v>335.75146619328353</v>
      </c>
      <c r="DA16" s="171" t="s">
        <v>1141</v>
      </c>
    </row>
    <row r="17" spans="1:105" ht="11.45" customHeight="1" x14ac:dyDescent="0.25">
      <c r="A17" s="85" t="s">
        <v>93</v>
      </c>
      <c r="B17" s="98">
        <v>0</v>
      </c>
      <c r="C17" s="98">
        <v>0</v>
      </c>
      <c r="D17" s="98">
        <v>0</v>
      </c>
      <c r="E17" s="98">
        <v>0</v>
      </c>
      <c r="F17" s="98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8">
        <v>0</v>
      </c>
      <c r="N17" s="98">
        <v>0</v>
      </c>
      <c r="O17" s="98">
        <v>0</v>
      </c>
      <c r="P17" s="98">
        <v>0</v>
      </c>
      <c r="Q17" s="98">
        <v>0</v>
      </c>
      <c r="R17" s="98">
        <v>0</v>
      </c>
      <c r="S17" s="98">
        <v>0</v>
      </c>
      <c r="T17" s="98">
        <v>0</v>
      </c>
      <c r="U17" s="98">
        <v>0</v>
      </c>
      <c r="V17" s="98">
        <v>0</v>
      </c>
      <c r="W17" s="98">
        <v>0</v>
      </c>
      <c r="DA17" s="178" t="s">
        <v>1142</v>
      </c>
    </row>
    <row r="18" spans="1:105" x14ac:dyDescent="0.25">
      <c r="A18" s="106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DA18" s="171"/>
    </row>
    <row r="19" spans="1:105" ht="11.45" customHeight="1" x14ac:dyDescent="0.25">
      <c r="A19" s="68" t="s">
        <v>36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DA19" s="179"/>
    </row>
    <row r="20" spans="1:105" x14ac:dyDescent="0.25">
      <c r="A20" s="106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DA20" s="171"/>
    </row>
    <row r="21" spans="1:105" ht="11.45" customHeight="1" x14ac:dyDescent="0.25">
      <c r="A21" s="53" t="s">
        <v>48</v>
      </c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DA21" s="172"/>
    </row>
    <row r="22" spans="1:105" ht="11.45" customHeight="1" x14ac:dyDescent="0.25">
      <c r="A22" s="133" t="s">
        <v>45</v>
      </c>
      <c r="B22" s="134">
        <f>IF(B4=0,0,B4/TrRail_ene!B4)</f>
        <v>0.9354283912313841</v>
      </c>
      <c r="C22" s="134">
        <f>IF(C4=0,0,C4/TrRail_ene!C4)</f>
        <v>0.92006112047400157</v>
      </c>
      <c r="D22" s="134">
        <f>IF(D4=0,0,D4/TrRail_ene!D4)</f>
        <v>0.88753643676468852</v>
      </c>
      <c r="E22" s="134">
        <f>IF(E4=0,0,E4/TrRail_ene!E4)</f>
        <v>0.97644392774225675</v>
      </c>
      <c r="F22" s="134">
        <f>IF(F4=0,0,F4/TrRail_ene!F4)</f>
        <v>0.94287488439699596</v>
      </c>
      <c r="G22" s="134">
        <f>IF(G4=0,0,G4/TrRail_ene!G4)</f>
        <v>0.86088857960856868</v>
      </c>
      <c r="H22" s="134">
        <f>IF(H4=0,0,H4/TrRail_ene!H4)</f>
        <v>0.83908190488528878</v>
      </c>
      <c r="I22" s="134">
        <f>IF(I4=0,0,I4/TrRail_ene!I4)</f>
        <v>0.83848491366003841</v>
      </c>
      <c r="J22" s="134">
        <f>IF(J4=0,0,J4/TrRail_ene!J4)</f>
        <v>0.88378799557491117</v>
      </c>
      <c r="K22" s="134">
        <f>IF(K4=0,0,K4/TrRail_ene!K4)</f>
        <v>0.78229927994868298</v>
      </c>
      <c r="L22" s="134">
        <f>IF(L4=0,0,L4/TrRail_ene!L4)</f>
        <v>0.76728635808717416</v>
      </c>
      <c r="M22" s="134">
        <f>IF(M4=0,0,M4/TrRail_ene!M4)</f>
        <v>0.7583075220384996</v>
      </c>
      <c r="N22" s="134">
        <f>IF(N4=0,0,N4/TrRail_ene!N4)</f>
        <v>0.75334893226844168</v>
      </c>
      <c r="O22" s="134">
        <f>IF(O4=0,0,O4/TrRail_ene!O4)</f>
        <v>0.74475116486639914</v>
      </c>
      <c r="P22" s="134">
        <f>IF(P4=0,0,P4/TrRail_ene!P4)</f>
        <v>0.76678898638926452</v>
      </c>
      <c r="Q22" s="134">
        <f>IF(Q4=0,0,Q4/TrRail_ene!Q4)</f>
        <v>0.76859135389340172</v>
      </c>
      <c r="R22" s="134">
        <f>IF(R4=0,0,R4/TrRail_ene!R4)</f>
        <v>0.76508581320300895</v>
      </c>
      <c r="S22" s="134">
        <f>IF(S4=0,0,S4/TrRail_ene!S4)</f>
        <v>0.65032873592000218</v>
      </c>
      <c r="T22" s="134">
        <f>IF(T4=0,0,T4/TrRail_ene!T4)</f>
        <v>0.57703627620270515</v>
      </c>
      <c r="U22" s="134">
        <f>IF(U4=0,0,U4/TrRail_ene!U4)</f>
        <v>0.64565048264573532</v>
      </c>
      <c r="V22" s="134">
        <f>IF(V4=0,0,V4/TrRail_ene!V4)</f>
        <v>0.61074362349503675</v>
      </c>
      <c r="W22" s="134">
        <f>IF(W4=0,0,W4/TrRail_ene!W4)</f>
        <v>0.85981261891273064</v>
      </c>
      <c r="DA22" s="205"/>
    </row>
    <row r="23" spans="1:105" ht="11.45" customHeight="1" x14ac:dyDescent="0.25">
      <c r="A23" s="107" t="s">
        <v>90</v>
      </c>
      <c r="B23" s="129">
        <f>IF(B5=0,0,B5/SUM(TrRail_ene!B5:B7))</f>
        <v>1.5567251676671725</v>
      </c>
      <c r="C23" s="129">
        <f>IF(C5=0,0,C5/SUM(TrRail_ene!C5:C7))</f>
        <v>1.5690496199025439</v>
      </c>
      <c r="D23" s="129">
        <f>IF(D5=0,0,D5/SUM(TrRail_ene!D5:D7))</f>
        <v>1.5690983889673087</v>
      </c>
      <c r="E23" s="129">
        <f>IF(E5=0,0,E5/SUM(TrRail_ene!E5:E7))</f>
        <v>1.5512094000000001</v>
      </c>
      <c r="F23" s="129">
        <f>IF(F5=0,0,F5/SUM(TrRail_ene!F5:F7))</f>
        <v>1.5371629466355003</v>
      </c>
      <c r="G23" s="129">
        <f>IF(G5=0,0,G5/SUM(TrRail_ene!G5:G7))</f>
        <v>1.5143421736428166</v>
      </c>
      <c r="H23" s="129">
        <f>IF(H5=0,0,H5/SUM(TrRail_ene!H5:H7))</f>
        <v>1.5022882835070468</v>
      </c>
      <c r="I23" s="129">
        <f>IF(I5=0,0,I5/SUM(TrRail_ene!I5:I7))</f>
        <v>1.4784355098273221</v>
      </c>
      <c r="J23" s="129">
        <f>IF(J5=0,0,J5/SUM(TrRail_ene!J5:J7))</f>
        <v>1.4705516146264488</v>
      </c>
      <c r="K23" s="129">
        <f>IF(K5=0,0,K5/SUM(TrRail_ene!K5:K7))</f>
        <v>1.457050539805091</v>
      </c>
      <c r="L23" s="129">
        <f>IF(L5=0,0,L5/SUM(TrRail_ene!L5:L7))</f>
        <v>1.4548707554894875</v>
      </c>
      <c r="M23" s="129">
        <f>IF(M5=0,0,M5/SUM(TrRail_ene!M5:M7))</f>
        <v>1.4574648107874077</v>
      </c>
      <c r="N23" s="129">
        <f>IF(N5=0,0,N5/SUM(TrRail_ene!N5:N7))</f>
        <v>1.4530541209957055</v>
      </c>
      <c r="O23" s="129">
        <f>IF(O5=0,0,O5/SUM(TrRail_ene!O5:O7))</f>
        <v>1.4653669468433359</v>
      </c>
      <c r="P23" s="129">
        <f>IF(P5=0,0,P5/SUM(TrRail_ene!P5:P7))</f>
        <v>1.462774538103651</v>
      </c>
      <c r="Q23" s="129">
        <f>IF(Q5=0,0,Q5/SUM(TrRail_ene!Q5:Q7))</f>
        <v>1.4725996490685977</v>
      </c>
      <c r="R23" s="129">
        <f>IF(R5=0,0,R5/SUM(TrRail_ene!R5:R7))</f>
        <v>1.4757391036068559</v>
      </c>
      <c r="S23" s="129">
        <f>IF(S5=0,0,S5/SUM(TrRail_ene!S5:S7))</f>
        <v>1.4746273269070245</v>
      </c>
      <c r="T23" s="129">
        <f>IF(T5=0,0,T5/SUM(TrRail_ene!T5:T7))</f>
        <v>1.4737693943801951</v>
      </c>
      <c r="U23" s="129">
        <f>IF(U5=0,0,U5/SUM(TrRail_ene!U5:U7))</f>
        <v>1.4705006710065638</v>
      </c>
      <c r="V23" s="129">
        <f>IF(V5=0,0,V5/SUM(TrRail_ene!V5:V7))</f>
        <v>1.4335509907317001</v>
      </c>
      <c r="W23" s="129">
        <f>IF(W5=0,0,W5/SUM(TrRail_ene!W5:W7))</f>
        <v>1.4591382936018606</v>
      </c>
      <c r="DA23" s="203"/>
    </row>
    <row r="24" spans="1:105" ht="11.45" customHeight="1" x14ac:dyDescent="0.25">
      <c r="A24" s="85" t="s">
        <v>91</v>
      </c>
      <c r="B24" s="98">
        <f>IF(B6=0,0,B6/TrRail_ene!B8)</f>
        <v>0</v>
      </c>
      <c r="C24" s="98">
        <f>IF(C6=0,0,C6/TrRail_ene!C8)</f>
        <v>0</v>
      </c>
      <c r="D24" s="98">
        <f>IF(D6=0,0,D6/TrRail_ene!D8)</f>
        <v>0</v>
      </c>
      <c r="E24" s="98">
        <f>IF(E6=0,0,E6/TrRail_ene!E8)</f>
        <v>0</v>
      </c>
      <c r="F24" s="98">
        <f>IF(F6=0,0,F6/TrRail_ene!F8)</f>
        <v>0</v>
      </c>
      <c r="G24" s="98">
        <f>IF(G6=0,0,G6/TrRail_ene!G8)</f>
        <v>0</v>
      </c>
      <c r="H24" s="98">
        <f>IF(H6=0,0,H6/TrRail_ene!H8)</f>
        <v>0</v>
      </c>
      <c r="I24" s="98">
        <f>IF(I6=0,0,I6/TrRail_ene!I8)</f>
        <v>0</v>
      </c>
      <c r="J24" s="98">
        <f>IF(J6=0,0,J6/TrRail_ene!J8)</f>
        <v>0</v>
      </c>
      <c r="K24" s="98">
        <f>IF(K6=0,0,K6/TrRail_ene!K8)</f>
        <v>0</v>
      </c>
      <c r="L24" s="98">
        <f>IF(L6=0,0,L6/TrRail_ene!L8)</f>
        <v>0</v>
      </c>
      <c r="M24" s="98">
        <f>IF(M6=0,0,M6/TrRail_ene!M8)</f>
        <v>0</v>
      </c>
      <c r="N24" s="98">
        <f>IF(N6=0,0,N6/TrRail_ene!N8)</f>
        <v>0</v>
      </c>
      <c r="O24" s="98">
        <f>IF(O6=0,0,O6/TrRail_ene!O8)</f>
        <v>0</v>
      </c>
      <c r="P24" s="98">
        <f>IF(P6=0,0,P6/TrRail_ene!P8)</f>
        <v>0</v>
      </c>
      <c r="Q24" s="98">
        <f>IF(Q6=0,0,Q6/TrRail_ene!Q8)</f>
        <v>0</v>
      </c>
      <c r="R24" s="98">
        <f>IF(R6=0,0,R6/TrRail_ene!R8)</f>
        <v>0</v>
      </c>
      <c r="S24" s="98">
        <f>IF(S6=0,0,S6/TrRail_ene!S8)</f>
        <v>0</v>
      </c>
      <c r="T24" s="98">
        <f>IF(T6=0,0,T6/TrRail_ene!T8)</f>
        <v>0</v>
      </c>
      <c r="U24" s="98">
        <f>IF(U6=0,0,U6/TrRail_ene!U8)</f>
        <v>0</v>
      </c>
      <c r="V24" s="98">
        <f>IF(V6=0,0,V6/TrRail_ene!V8)</f>
        <v>0</v>
      </c>
      <c r="W24" s="98">
        <f>IF(W6=0,0,W6/TrRail_ene!W8)</f>
        <v>0</v>
      </c>
      <c r="DA24" s="178"/>
    </row>
    <row r="25" spans="1:105" x14ac:dyDescent="0.25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DA25" s="171"/>
    </row>
    <row r="26" spans="1:105" ht="11.45" customHeight="1" x14ac:dyDescent="0.25">
      <c r="A26" s="53" t="s">
        <v>129</v>
      </c>
      <c r="B26" s="54">
        <f>IF(B8=0,0,B8/TrRail_act!B14*1000)</f>
        <v>1870.819846300278</v>
      </c>
      <c r="C26" s="54">
        <f>IF(C8=0,0,C8/TrRail_act!C14*1000)</f>
        <v>1888.7500165034724</v>
      </c>
      <c r="D26" s="54">
        <f>IF(D8=0,0,D8/TrRail_act!D14*1000)</f>
        <v>1724.6739872842074</v>
      </c>
      <c r="E26" s="54">
        <f>IF(E8=0,0,E8/TrRail_act!E14*1000)</f>
        <v>1633.2836401317429</v>
      </c>
      <c r="F26" s="54">
        <f>IF(F8=0,0,F8/TrRail_act!F14*1000)</f>
        <v>1518.8160590067764</v>
      </c>
      <c r="G26" s="54">
        <f>IF(G8=0,0,G8/TrRail_act!G14*1000)</f>
        <v>1306.0822019387913</v>
      </c>
      <c r="H26" s="54">
        <f>IF(H8=0,0,H8/TrRail_act!H14*1000)</f>
        <v>1220.4649621069661</v>
      </c>
      <c r="I26" s="54">
        <f>IF(I8=0,0,I8/TrRail_act!I14*1000)</f>
        <v>1154.1661059469254</v>
      </c>
      <c r="J26" s="54">
        <f>IF(J8=0,0,J8/TrRail_act!J14*1000)</f>
        <v>1164.1303613183925</v>
      </c>
      <c r="K26" s="54">
        <f>IF(K8=0,0,K8/TrRail_act!K14*1000)</f>
        <v>983.51150937057275</v>
      </c>
      <c r="L26" s="54">
        <f>IF(L8=0,0,L8/TrRail_act!L14*1000)</f>
        <v>970.57346555867946</v>
      </c>
      <c r="M26" s="54">
        <f>IF(M8=0,0,M8/TrRail_act!M14*1000)</f>
        <v>956.84338280451766</v>
      </c>
      <c r="N26" s="54">
        <f>IF(N8=0,0,N8/TrRail_act!N14*1000)</f>
        <v>931.052957821174</v>
      </c>
      <c r="O26" s="54">
        <f>IF(O8=0,0,O8/TrRail_act!O14*1000)</f>
        <v>896.19379433957681</v>
      </c>
      <c r="P26" s="54">
        <f>IF(P8=0,0,P8/TrRail_act!P14*1000)</f>
        <v>892.8906629651002</v>
      </c>
      <c r="Q26" s="54">
        <f>IF(Q8=0,0,Q8/TrRail_act!Q14*1000)</f>
        <v>854.98510664845537</v>
      </c>
      <c r="R26" s="54">
        <f>IF(R8=0,0,R8/TrRail_act!R14*1000)</f>
        <v>837.7874446964305</v>
      </c>
      <c r="S26" s="54">
        <f>IF(S8=0,0,S8/TrRail_act!S14*1000)</f>
        <v>694.31746106348919</v>
      </c>
      <c r="T26" s="54">
        <f>IF(T8=0,0,T8/TrRail_act!T14*1000)</f>
        <v>607.15900604489093</v>
      </c>
      <c r="U26" s="54">
        <f>IF(U8=0,0,U8/TrRail_act!U14*1000)</f>
        <v>679.98515020457864</v>
      </c>
      <c r="V26" s="54">
        <f>IF(V8=0,0,V8/TrRail_act!V14*1000)</f>
        <v>657.33834081562986</v>
      </c>
      <c r="W26" s="54">
        <f>IF(W8=0,0,W8/TrRail_act!W14*1000)</f>
        <v>954.09449432406905</v>
      </c>
      <c r="DA26" s="172" t="s">
        <v>1143</v>
      </c>
    </row>
    <row r="27" spans="1:105" ht="11.45" customHeight="1" x14ac:dyDescent="0.25">
      <c r="A27" s="27" t="s">
        <v>33</v>
      </c>
      <c r="B27" s="28">
        <f>IF(B9=0,0,B9/TrRail_act!B15*1000)</f>
        <v>1752.6459936716892</v>
      </c>
      <c r="C27" s="28">
        <f>IF(C9=0,0,C9/TrRail_act!C15*1000)</f>
        <v>1816.5834958153132</v>
      </c>
      <c r="D27" s="28">
        <f>IF(D9=0,0,D9/TrRail_act!D15*1000)</f>
        <v>1692.8501293906077</v>
      </c>
      <c r="E27" s="28">
        <f>IF(E9=0,0,E9/TrRail_act!E15*1000)</f>
        <v>1548.7182293937765</v>
      </c>
      <c r="F27" s="28">
        <f>IF(F9=0,0,F9/TrRail_act!F15*1000)</f>
        <v>1424.0496015256533</v>
      </c>
      <c r="G27" s="28">
        <f>IF(G9=0,0,G9/TrRail_act!G15*1000)</f>
        <v>1198.4714515281869</v>
      </c>
      <c r="H27" s="28">
        <f>IF(H9=0,0,H9/TrRail_act!H15*1000)</f>
        <v>1097.7125559533092</v>
      </c>
      <c r="I27" s="28">
        <f>IF(I9=0,0,I9/TrRail_act!I15*1000)</f>
        <v>1035.6354947664399</v>
      </c>
      <c r="J27" s="28">
        <f>IF(J9=0,0,J9/TrRail_act!J15*1000)</f>
        <v>1058.1544663371074</v>
      </c>
      <c r="K27" s="28">
        <f>IF(K9=0,0,K9/TrRail_act!K15*1000)</f>
        <v>897.02049152595714</v>
      </c>
      <c r="L27" s="28">
        <f>IF(L9=0,0,L9/TrRail_act!L15*1000)</f>
        <v>880.68014345859103</v>
      </c>
      <c r="M27" s="28">
        <f>IF(M9=0,0,M9/TrRail_act!M15*1000)</f>
        <v>894.60154654574023</v>
      </c>
      <c r="N27" s="28">
        <f>IF(N9=0,0,N9/TrRail_act!N15*1000)</f>
        <v>885.20330433016602</v>
      </c>
      <c r="O27" s="28">
        <f>IF(O9=0,0,O9/TrRail_act!O15*1000)</f>
        <v>859.79655698522538</v>
      </c>
      <c r="P27" s="28">
        <f>IF(P9=0,0,P9/TrRail_act!P15*1000)</f>
        <v>866.07187253455004</v>
      </c>
      <c r="Q27" s="28">
        <f>IF(Q9=0,0,Q9/TrRail_act!Q15*1000)</f>
        <v>801.93417274005287</v>
      </c>
      <c r="R27" s="28">
        <f>IF(R9=0,0,R9/TrRail_act!R15*1000)</f>
        <v>796.44156140571886</v>
      </c>
      <c r="S27" s="28">
        <f>IF(S9=0,0,S9/TrRail_act!S15*1000)</f>
        <v>659.0343437760996</v>
      </c>
      <c r="T27" s="28">
        <f>IF(T9=0,0,T9/TrRail_act!T15*1000)</f>
        <v>594.28941913899325</v>
      </c>
      <c r="U27" s="28">
        <f>IF(U9=0,0,U9/TrRail_act!U15*1000)</f>
        <v>649.32736293337393</v>
      </c>
      <c r="V27" s="28">
        <f>IF(V9=0,0,V9/TrRail_act!V15*1000)</f>
        <v>634.97023490943775</v>
      </c>
      <c r="W27" s="28">
        <f>IF(W9=0,0,W9/TrRail_act!W15*1000)</f>
        <v>895.9877049857248</v>
      </c>
      <c r="DA27" s="173" t="s">
        <v>1144</v>
      </c>
    </row>
    <row r="28" spans="1:105" ht="11.45" customHeight="1" x14ac:dyDescent="0.25">
      <c r="A28" s="107" t="s">
        <v>23</v>
      </c>
      <c r="B28" s="108">
        <f>IF(B10=0,0,B10/TrRail_act!B16*1000)</f>
        <v>0</v>
      </c>
      <c r="C28" s="108">
        <f>IF(C10=0,0,C10/TrRail_act!C16*1000)</f>
        <v>0</v>
      </c>
      <c r="D28" s="108">
        <f>IF(D10=0,0,D10/TrRail_act!D16*1000)</f>
        <v>0</v>
      </c>
      <c r="E28" s="108">
        <f>IF(E10=0,0,E10/TrRail_act!E16*1000)</f>
        <v>0</v>
      </c>
      <c r="F28" s="108">
        <f>IF(F10=0,0,F10/TrRail_act!F16*1000)</f>
        <v>0</v>
      </c>
      <c r="G28" s="108">
        <f>IF(G10=0,0,G10/TrRail_act!G16*1000)</f>
        <v>0</v>
      </c>
      <c r="H28" s="108">
        <f>IF(H10=0,0,H10/TrRail_act!H16*1000)</f>
        <v>0</v>
      </c>
      <c r="I28" s="108">
        <f>IF(I10=0,0,I10/TrRail_act!I16*1000)</f>
        <v>0</v>
      </c>
      <c r="J28" s="108">
        <f>IF(J10=0,0,J10/TrRail_act!J16*1000)</f>
        <v>0</v>
      </c>
      <c r="K28" s="108">
        <f>IF(K10=0,0,K10/TrRail_act!K16*1000)</f>
        <v>0</v>
      </c>
      <c r="L28" s="108">
        <f>IF(L10=0,0,L10/TrRail_act!L16*1000)</f>
        <v>0</v>
      </c>
      <c r="M28" s="108">
        <f>IF(M10=0,0,M10/TrRail_act!M16*1000)</f>
        <v>0</v>
      </c>
      <c r="N28" s="108">
        <f>IF(N10=0,0,N10/TrRail_act!N16*1000)</f>
        <v>0</v>
      </c>
      <c r="O28" s="108">
        <f>IF(O10=0,0,O10/TrRail_act!O16*1000)</f>
        <v>0</v>
      </c>
      <c r="P28" s="108">
        <f>IF(P10=0,0,P10/TrRail_act!P16*1000)</f>
        <v>0</v>
      </c>
      <c r="Q28" s="108">
        <f>IF(Q10=0,0,Q10/TrRail_act!Q16*1000)</f>
        <v>0</v>
      </c>
      <c r="R28" s="108">
        <f>IF(R10=0,0,R10/TrRail_act!R16*1000)</f>
        <v>0</v>
      </c>
      <c r="S28" s="108">
        <f>IF(S10=0,0,S10/TrRail_act!S16*1000)</f>
        <v>0</v>
      </c>
      <c r="T28" s="108">
        <f>IF(T10=0,0,T10/TrRail_act!T16*1000)</f>
        <v>0</v>
      </c>
      <c r="U28" s="108">
        <f>IF(U10=0,0,U10/TrRail_act!U16*1000)</f>
        <v>0</v>
      </c>
      <c r="V28" s="108">
        <f>IF(V10=0,0,V10/TrRail_act!V16*1000)</f>
        <v>0</v>
      </c>
      <c r="W28" s="108">
        <f>IF(W10=0,0,W10/TrRail_act!W16*1000)</f>
        <v>0</v>
      </c>
      <c r="DA28" s="203" t="s">
        <v>1145</v>
      </c>
    </row>
    <row r="29" spans="1:105" ht="11.45" customHeight="1" x14ac:dyDescent="0.25">
      <c r="A29" s="109" t="s">
        <v>24</v>
      </c>
      <c r="B29" s="110">
        <f>IF(B11=0,0,B11/TrRail_act!B17*1000)</f>
        <v>2544.4997950839752</v>
      </c>
      <c r="C29" s="110">
        <f>IF(C11=0,0,C11/TrRail_act!C17*1000)</f>
        <v>2688.6193091163932</v>
      </c>
      <c r="D29" s="110">
        <f>IF(D11=0,0,D11/TrRail_act!D17*1000)</f>
        <v>2502.2099612028187</v>
      </c>
      <c r="E29" s="110">
        <f>IF(E11=0,0,E11/TrRail_act!E17*1000)</f>
        <v>2309.015857184871</v>
      </c>
      <c r="F29" s="110">
        <f>IF(F11=0,0,F11/TrRail_act!F17*1000)</f>
        <v>2153.6228763145459</v>
      </c>
      <c r="G29" s="110">
        <f>IF(G11=0,0,G11/TrRail_act!G17*1000)</f>
        <v>1813.1632508038797</v>
      </c>
      <c r="H29" s="110">
        <f>IF(H11=0,0,H11/TrRail_act!H17*1000)</f>
        <v>1674.9802960251366</v>
      </c>
      <c r="I29" s="110">
        <f>IF(I11=0,0,I11/TrRail_act!I17*1000)</f>
        <v>1585.2426119507159</v>
      </c>
      <c r="J29" s="110">
        <f>IF(J11=0,0,J11/TrRail_act!J17*1000)</f>
        <v>1613.9719270538756</v>
      </c>
      <c r="K29" s="110">
        <f>IF(K11=0,0,K11/TrRail_act!K17*1000)</f>
        <v>1359.7918687089273</v>
      </c>
      <c r="L29" s="110">
        <f>IF(L11=0,0,L11/TrRail_act!L17*1000)</f>
        <v>1311.3292693146736</v>
      </c>
      <c r="M29" s="110">
        <f>IF(M11=0,0,M11/TrRail_act!M17*1000)</f>
        <v>1350.3994523141171</v>
      </c>
      <c r="N29" s="110">
        <f>IF(N11=0,0,N11/TrRail_act!N17*1000)</f>
        <v>1324.4908492277189</v>
      </c>
      <c r="O29" s="110">
        <f>IF(O11=0,0,O11/TrRail_act!O17*1000)</f>
        <v>1282.2961230398325</v>
      </c>
      <c r="P29" s="110">
        <f>IF(P11=0,0,P11/TrRail_act!P17*1000)</f>
        <v>1280.5171525483795</v>
      </c>
      <c r="Q29" s="110">
        <f>IF(Q11=0,0,Q11/TrRail_act!Q17*1000)</f>
        <v>1180.1002911259925</v>
      </c>
      <c r="R29" s="110">
        <f>IF(R11=0,0,R11/TrRail_act!R17*1000)</f>
        <v>1159.7661734483847</v>
      </c>
      <c r="S29" s="110">
        <f>IF(S11=0,0,S11/TrRail_act!S17*1000)</f>
        <v>968.49053449616611</v>
      </c>
      <c r="T29" s="110">
        <f>IF(T11=0,0,T11/TrRail_act!T17*1000)</f>
        <v>896.14593447677737</v>
      </c>
      <c r="U29" s="110">
        <f>IF(U11=0,0,U11/TrRail_act!U17*1000)</f>
        <v>985.08585125876107</v>
      </c>
      <c r="V29" s="110">
        <f>IF(V11=0,0,V11/TrRail_act!V17*1000)</f>
        <v>940.06369378464433</v>
      </c>
      <c r="W29" s="110">
        <f>IF(W11=0,0,W11/TrRail_act!W17*1000)</f>
        <v>1252.5200809673413</v>
      </c>
      <c r="DA29" s="176" t="s">
        <v>1146</v>
      </c>
    </row>
    <row r="30" spans="1:105" ht="11.45" customHeight="1" x14ac:dyDescent="0.25">
      <c r="A30" s="111" t="s">
        <v>92</v>
      </c>
      <c r="B30" s="84">
        <f>IF(B12=0,0,B12/TrRail_act!B18*1000)</f>
        <v>8868.1911648680034</v>
      </c>
      <c r="C30" s="84">
        <f>IF(C12=0,0,C12/TrRail_act!C18*1000)</f>
        <v>8726.646724761853</v>
      </c>
      <c r="D30" s="84">
        <f>IF(D12=0,0,D12/TrRail_act!D18*1000)</f>
        <v>8014.4902623554335</v>
      </c>
      <c r="E30" s="84">
        <f>IF(E12=0,0,E12/TrRail_act!E18*1000)</f>
        <v>6914.7805577018735</v>
      </c>
      <c r="F30" s="84">
        <f>IF(F12=0,0,F12/TrRail_act!F18*1000)</f>
        <v>6398.2735965172233</v>
      </c>
      <c r="G30" s="84">
        <f>IF(G12=0,0,G12/TrRail_act!G18*1000)</f>
        <v>6000.7308536135179</v>
      </c>
      <c r="H30" s="84">
        <f>IF(H12=0,0,H12/TrRail_act!H18*1000)</f>
        <v>5612.7742062396583</v>
      </c>
      <c r="I30" s="84">
        <f>IF(I12=0,0,I12/TrRail_act!I18*1000)</f>
        <v>5282.6073074212018</v>
      </c>
      <c r="J30" s="84">
        <f>IF(J12=0,0,J12/TrRail_act!J18*1000)</f>
        <v>5241.4600308899553</v>
      </c>
      <c r="K30" s="84">
        <f>IF(K12=0,0,K12/TrRail_act!K18*1000)</f>
        <v>4938.8762661826195</v>
      </c>
      <c r="L30" s="84">
        <f>IF(L12=0,0,L12/TrRail_act!L18*1000)</f>
        <v>4896.7416451716617</v>
      </c>
      <c r="M30" s="84">
        <f>IF(M12=0,0,M12/TrRail_act!M18*1000)</f>
        <v>4859.6989045097234</v>
      </c>
      <c r="N30" s="84">
        <f>IF(N12=0,0,N12/TrRail_act!N18*1000)</f>
        <v>4809.3410693450551</v>
      </c>
      <c r="O30" s="84">
        <f>IF(O12=0,0,O12/TrRail_act!O18*1000)</f>
        <v>4639.2377429908056</v>
      </c>
      <c r="P30" s="84">
        <f>IF(P12=0,0,P12/TrRail_act!P18*1000)</f>
        <v>4392.1921467052116</v>
      </c>
      <c r="Q30" s="84">
        <f>IF(Q12=0,0,Q12/TrRail_act!Q18*1000)</f>
        <v>4276.0227379461703</v>
      </c>
      <c r="R30" s="84">
        <f>IF(R12=0,0,R12/TrRail_act!R18*1000)</f>
        <v>4178.817735538878</v>
      </c>
      <c r="S30" s="84">
        <f>IF(S12=0,0,S12/TrRail_act!S18*1000)</f>
        <v>4097.7222681886706</v>
      </c>
      <c r="T30" s="84">
        <f>IF(T12=0,0,T12/TrRail_act!T18*1000)</f>
        <v>4037.8675952157296</v>
      </c>
      <c r="U30" s="84">
        <f>IF(U12=0,0,U12/TrRail_act!U18*1000)</f>
        <v>3986.4332046017935</v>
      </c>
      <c r="V30" s="84">
        <f>IF(V12=0,0,V12/TrRail_act!V18*1000)</f>
        <v>3855.4932996771286</v>
      </c>
      <c r="W30" s="84">
        <f>IF(W12=0,0,W12/TrRail_act!W18*1000)</f>
        <v>3900.9817624403622</v>
      </c>
      <c r="DA30" s="171" t="s">
        <v>1147</v>
      </c>
    </row>
    <row r="31" spans="1:105" ht="11.45" customHeight="1" x14ac:dyDescent="0.25">
      <c r="A31" s="111" t="s">
        <v>93</v>
      </c>
      <c r="B31" s="84">
        <f>IF(B13=0,0,B13/TrRail_act!B19*1000)</f>
        <v>0</v>
      </c>
      <c r="C31" s="84">
        <f>IF(C13=0,0,C13/TrRail_act!C19*1000)</f>
        <v>0</v>
      </c>
      <c r="D31" s="84">
        <f>IF(D13=0,0,D13/TrRail_act!D19*1000)</f>
        <v>0</v>
      </c>
      <c r="E31" s="84">
        <f>IF(E13=0,0,E13/TrRail_act!E19*1000)</f>
        <v>0</v>
      </c>
      <c r="F31" s="84">
        <f>IF(F13=0,0,F13/TrRail_act!F19*1000)</f>
        <v>0</v>
      </c>
      <c r="G31" s="84">
        <f>IF(G13=0,0,G13/TrRail_act!G19*1000)</f>
        <v>0</v>
      </c>
      <c r="H31" s="84">
        <f>IF(H13=0,0,H13/TrRail_act!H19*1000)</f>
        <v>0</v>
      </c>
      <c r="I31" s="84">
        <f>IF(I13=0,0,I13/TrRail_act!I19*1000)</f>
        <v>0</v>
      </c>
      <c r="J31" s="84">
        <f>IF(J13=0,0,J13/TrRail_act!J19*1000)</f>
        <v>0</v>
      </c>
      <c r="K31" s="84">
        <f>IF(K13=0,0,K13/TrRail_act!K19*1000)</f>
        <v>0</v>
      </c>
      <c r="L31" s="84">
        <f>IF(L13=0,0,L13/TrRail_act!L19*1000)</f>
        <v>0</v>
      </c>
      <c r="M31" s="84">
        <f>IF(M13=0,0,M13/TrRail_act!M19*1000)</f>
        <v>0</v>
      </c>
      <c r="N31" s="84">
        <f>IF(N13=0,0,N13/TrRail_act!N19*1000)</f>
        <v>0</v>
      </c>
      <c r="O31" s="84">
        <f>IF(O13=0,0,O13/TrRail_act!O19*1000)</f>
        <v>0</v>
      </c>
      <c r="P31" s="84">
        <f>IF(P13=0,0,P13/TrRail_act!P19*1000)</f>
        <v>0</v>
      </c>
      <c r="Q31" s="84">
        <f>IF(Q13=0,0,Q13/TrRail_act!Q19*1000)</f>
        <v>0</v>
      </c>
      <c r="R31" s="84">
        <f>IF(R13=0,0,R13/TrRail_act!R19*1000)</f>
        <v>0</v>
      </c>
      <c r="S31" s="84">
        <f>IF(S13=0,0,S13/TrRail_act!S19*1000)</f>
        <v>0</v>
      </c>
      <c r="T31" s="84">
        <f>IF(T13=0,0,T13/TrRail_act!T19*1000)</f>
        <v>0</v>
      </c>
      <c r="U31" s="84">
        <f>IF(U13=0,0,U13/TrRail_act!U19*1000)</f>
        <v>0</v>
      </c>
      <c r="V31" s="84">
        <f>IF(V13=0,0,V13/TrRail_act!V19*1000)</f>
        <v>0</v>
      </c>
      <c r="W31" s="84">
        <f>IF(W13=0,0,W13/TrRail_act!W19*1000)</f>
        <v>0</v>
      </c>
      <c r="DA31" s="171" t="s">
        <v>1148</v>
      </c>
    </row>
    <row r="32" spans="1:105" ht="11.45" customHeight="1" x14ac:dyDescent="0.25">
      <c r="A32" s="112" t="s">
        <v>25</v>
      </c>
      <c r="B32" s="113">
        <f>IF(B14=0,0,B14/TrRail_act!B20*1000)</f>
        <v>0</v>
      </c>
      <c r="C32" s="113">
        <f>IF(C14=0,0,C14/TrRail_act!C20*1000)</f>
        <v>0</v>
      </c>
      <c r="D32" s="113">
        <f>IF(D14=0,0,D14/TrRail_act!D20*1000)</f>
        <v>0</v>
      </c>
      <c r="E32" s="113">
        <f>IF(E14=0,0,E14/TrRail_act!E20*1000)</f>
        <v>0</v>
      </c>
      <c r="F32" s="113">
        <f>IF(F14=0,0,F14/TrRail_act!F20*1000)</f>
        <v>0</v>
      </c>
      <c r="G32" s="113">
        <f>IF(G14=0,0,G14/TrRail_act!G20*1000)</f>
        <v>0</v>
      </c>
      <c r="H32" s="113">
        <f>IF(H14=0,0,H14/TrRail_act!H20*1000)</f>
        <v>0</v>
      </c>
      <c r="I32" s="113">
        <f>IF(I14=0,0,I14/TrRail_act!I20*1000)</f>
        <v>0</v>
      </c>
      <c r="J32" s="113">
        <f>IF(J14=0,0,J14/TrRail_act!J20*1000)</f>
        <v>0</v>
      </c>
      <c r="K32" s="113">
        <f>IF(K14=0,0,K14/TrRail_act!K20*1000)</f>
        <v>0</v>
      </c>
      <c r="L32" s="113">
        <f>IF(L14=0,0,L14/TrRail_act!L20*1000)</f>
        <v>0</v>
      </c>
      <c r="M32" s="113">
        <f>IF(M14=0,0,M14/TrRail_act!M20*1000)</f>
        <v>0</v>
      </c>
      <c r="N32" s="113">
        <f>IF(N14=0,0,N14/TrRail_act!N20*1000)</f>
        <v>0</v>
      </c>
      <c r="O32" s="113">
        <f>IF(O14=0,0,O14/TrRail_act!O20*1000)</f>
        <v>0</v>
      </c>
      <c r="P32" s="113">
        <f>IF(P14=0,0,P14/TrRail_act!P20*1000)</f>
        <v>0</v>
      </c>
      <c r="Q32" s="113">
        <f>IF(Q14=0,0,Q14/TrRail_act!Q20*1000)</f>
        <v>0</v>
      </c>
      <c r="R32" s="113">
        <f>IF(R14=0,0,R14/TrRail_act!R20*1000)</f>
        <v>0</v>
      </c>
      <c r="S32" s="113">
        <f>IF(S14=0,0,S14/TrRail_act!S20*1000)</f>
        <v>0</v>
      </c>
      <c r="T32" s="113">
        <f>IF(T14=0,0,T14/TrRail_act!T20*1000)</f>
        <v>0</v>
      </c>
      <c r="U32" s="113">
        <f>IF(U14=0,0,U14/TrRail_act!U20*1000)</f>
        <v>0</v>
      </c>
      <c r="V32" s="113">
        <f>IF(V14=0,0,V14/TrRail_act!V20*1000)</f>
        <v>0</v>
      </c>
      <c r="W32" s="113">
        <f>IF(W14=0,0,W14/TrRail_act!W20*1000)</f>
        <v>0</v>
      </c>
      <c r="DA32" s="204" t="s">
        <v>1149</v>
      </c>
    </row>
    <row r="33" spans="1:105" ht="11.45" customHeight="1" x14ac:dyDescent="0.25">
      <c r="A33" s="27" t="s">
        <v>34</v>
      </c>
      <c r="B33" s="28">
        <f>IF(B15=0,0,B15/TrRail_act!B21*1000)</f>
        <v>2372.6376455630925</v>
      </c>
      <c r="C33" s="28">
        <f>IF(C15=0,0,C15/TrRail_act!C21*1000)</f>
        <v>2169.0383044057312</v>
      </c>
      <c r="D33" s="28">
        <f>IF(D15=0,0,D15/TrRail_act!D21*1000)</f>
        <v>1844.8464537791208</v>
      </c>
      <c r="E33" s="28">
        <f>IF(E15=0,0,E15/TrRail_act!E21*1000)</f>
        <v>1996.9918040103103</v>
      </c>
      <c r="F33" s="28">
        <f>IF(F15=0,0,F15/TrRail_act!F21*1000)</f>
        <v>1930.5813294836496</v>
      </c>
      <c r="G33" s="28">
        <f>IF(G15=0,0,G15/TrRail_act!G21*1000)</f>
        <v>1792.0184067514756</v>
      </c>
      <c r="H33" s="28">
        <f>IF(H15=0,0,H15/TrRail_act!H21*1000)</f>
        <v>1692.2586654521031</v>
      </c>
      <c r="I33" s="28">
        <f>IF(I15=0,0,I15/TrRail_act!I21*1000)</f>
        <v>1591.402129689631</v>
      </c>
      <c r="J33" s="28">
        <f>IF(J15=0,0,J15/TrRail_act!J21*1000)</f>
        <v>1617.222876121308</v>
      </c>
      <c r="K33" s="28">
        <f>IF(K15=0,0,K15/TrRail_act!K21*1000)</f>
        <v>1359.90040651401</v>
      </c>
      <c r="L33" s="28">
        <f>IF(L15=0,0,L15/TrRail_act!L21*1000)</f>
        <v>1348.542858528117</v>
      </c>
      <c r="M33" s="28">
        <f>IF(M15=0,0,M15/TrRail_act!M21*1000)</f>
        <v>1182.9828867880974</v>
      </c>
      <c r="N33" s="28">
        <f>IF(N15=0,0,N15/TrRail_act!N21*1000)</f>
        <v>1097.1251617928947</v>
      </c>
      <c r="O33" s="28">
        <f>IF(O15=0,0,O15/TrRail_act!O21*1000)</f>
        <v>1026.205625773687</v>
      </c>
      <c r="P33" s="28">
        <f>IF(P15=0,0,P15/TrRail_act!P21*1000)</f>
        <v>989.26248684688244</v>
      </c>
      <c r="Q33" s="28">
        <f>IF(Q15=0,0,Q15/TrRail_act!Q21*1000)</f>
        <v>1052.9134075688753</v>
      </c>
      <c r="R33" s="28">
        <f>IF(R15=0,0,R15/TrRail_act!R21*1000)</f>
        <v>982.48359253642138</v>
      </c>
      <c r="S33" s="28">
        <f>IF(S15=0,0,S15/TrRail_act!S21*1000)</f>
        <v>812.92358402293803</v>
      </c>
      <c r="T33" s="28">
        <f>IF(T15=0,0,T15/TrRail_act!T21*1000)</f>
        <v>647.24110087229587</v>
      </c>
      <c r="U33" s="28">
        <f>IF(U15=0,0,U15/TrRail_act!U21*1000)</f>
        <v>785.81504023242155</v>
      </c>
      <c r="V33" s="28">
        <f>IF(V15=0,0,V15/TrRail_act!V21*1000)</f>
        <v>724.23366224729023</v>
      </c>
      <c r="W33" s="28">
        <f>IF(W15=0,0,W15/TrRail_act!W21*1000)</f>
        <v>1146.1956909975529</v>
      </c>
      <c r="DA33" s="173" t="s">
        <v>1150</v>
      </c>
    </row>
    <row r="34" spans="1:105" ht="11.45" customHeight="1" x14ac:dyDescent="0.25">
      <c r="A34" s="83" t="s">
        <v>92</v>
      </c>
      <c r="B34" s="84">
        <f>IF(B16=0,0,B16/TrRail_act!B22*1000)</f>
        <v>15329.371354505971</v>
      </c>
      <c r="C34" s="84">
        <f>IF(C16=0,0,C16/TrRail_act!C22*1000)</f>
        <v>15406.142332932341</v>
      </c>
      <c r="D34" s="84">
        <f>IF(D16=0,0,D16/TrRail_act!D22*1000)</f>
        <v>14301.415288802456</v>
      </c>
      <c r="E34" s="84">
        <f>IF(E16=0,0,E16/TrRail_act!E22*1000)</f>
        <v>13384.83137386518</v>
      </c>
      <c r="F34" s="84">
        <f>IF(F16=0,0,F16/TrRail_act!F22*1000)</f>
        <v>13199.248750257488</v>
      </c>
      <c r="G34" s="84">
        <f>IF(G16=0,0,G16/TrRail_act!G22*1000)</f>
        <v>12739.318718446355</v>
      </c>
      <c r="H34" s="84">
        <f>IF(H16=0,0,H16/TrRail_act!H22*1000)</f>
        <v>12260.563260309928</v>
      </c>
      <c r="I34" s="84">
        <f>IF(I16=0,0,I16/TrRail_act!I22*1000)</f>
        <v>11972.465219129119</v>
      </c>
      <c r="J34" s="84">
        <f>IF(J16=0,0,J16/TrRail_act!J22*1000)</f>
        <v>11559.926674577942</v>
      </c>
      <c r="K34" s="84">
        <f>IF(K16=0,0,K16/TrRail_act!K22*1000)</f>
        <v>11217.242643362983</v>
      </c>
      <c r="L34" s="84">
        <f>IF(L16=0,0,L16/TrRail_act!L22*1000)</f>
        <v>11068.804236233142</v>
      </c>
      <c r="M34" s="84">
        <f>IF(M16=0,0,M16/TrRail_act!M22*1000)</f>
        <v>11000.309841619488</v>
      </c>
      <c r="N34" s="84">
        <f>IF(N16=0,0,N16/TrRail_act!N22*1000)</f>
        <v>10710.534268896894</v>
      </c>
      <c r="O34" s="84">
        <f>IF(O16=0,0,O16/TrRail_act!O22*1000)</f>
        <v>10539.086106358673</v>
      </c>
      <c r="P34" s="84">
        <f>IF(P16=0,0,P16/TrRail_act!P22*1000)</f>
        <v>10148.714339144217</v>
      </c>
      <c r="Q34" s="84">
        <f>IF(Q16=0,0,Q16/TrRail_act!Q22*1000)</f>
        <v>10210.560430509136</v>
      </c>
      <c r="R34" s="84">
        <f>IF(R16=0,0,R16/TrRail_act!R22*1000)</f>
        <v>9920.7531870811436</v>
      </c>
      <c r="S34" s="84">
        <f>IF(S16=0,0,S16/TrRail_act!S22*1000)</f>
        <v>9879.731430528087</v>
      </c>
      <c r="T34" s="84">
        <f>IF(T16=0,0,T16/TrRail_act!T22*1000)</f>
        <v>9750.4226199231543</v>
      </c>
      <c r="U34" s="84">
        <f>IF(U16=0,0,U16/TrRail_act!U22*1000)</f>
        <v>9540.9718057865048</v>
      </c>
      <c r="V34" s="84">
        <f>IF(V16=0,0,V16/TrRail_act!V22*1000)</f>
        <v>9074.5653872478269</v>
      </c>
      <c r="W34" s="84">
        <f>IF(W16=0,0,W16/TrRail_act!W22*1000)</f>
        <v>9067.1984712994308</v>
      </c>
      <c r="DA34" s="171" t="s">
        <v>1151</v>
      </c>
    </row>
    <row r="35" spans="1:105" ht="11.45" customHeight="1" x14ac:dyDescent="0.25">
      <c r="A35" s="85" t="s">
        <v>93</v>
      </c>
      <c r="B35" s="86">
        <f>IF(B17=0,0,B17/TrRail_act!B23*1000)</f>
        <v>0</v>
      </c>
      <c r="C35" s="86">
        <f>IF(C17=0,0,C17/TrRail_act!C23*1000)</f>
        <v>0</v>
      </c>
      <c r="D35" s="86">
        <f>IF(D17=0,0,D17/TrRail_act!D23*1000)</f>
        <v>0</v>
      </c>
      <c r="E35" s="86">
        <f>IF(E17=0,0,E17/TrRail_act!E23*1000)</f>
        <v>0</v>
      </c>
      <c r="F35" s="86">
        <f>IF(F17=0,0,F17/TrRail_act!F23*1000)</f>
        <v>0</v>
      </c>
      <c r="G35" s="86">
        <f>IF(G17=0,0,G17/TrRail_act!G23*1000)</f>
        <v>0</v>
      </c>
      <c r="H35" s="86">
        <f>IF(H17=0,0,H17/TrRail_act!H23*1000)</f>
        <v>0</v>
      </c>
      <c r="I35" s="86">
        <f>IF(I17=0,0,I17/TrRail_act!I23*1000)</f>
        <v>0</v>
      </c>
      <c r="J35" s="86">
        <f>IF(J17=0,0,J17/TrRail_act!J23*1000)</f>
        <v>0</v>
      </c>
      <c r="K35" s="86">
        <f>IF(K17=0,0,K17/TrRail_act!K23*1000)</f>
        <v>0</v>
      </c>
      <c r="L35" s="86">
        <f>IF(L17=0,0,L17/TrRail_act!L23*1000)</f>
        <v>0</v>
      </c>
      <c r="M35" s="86">
        <f>IF(M17=0,0,M17/TrRail_act!M23*1000)</f>
        <v>0</v>
      </c>
      <c r="N35" s="86">
        <f>IF(N17=0,0,N17/TrRail_act!N23*1000)</f>
        <v>0</v>
      </c>
      <c r="O35" s="86">
        <f>IF(O17=0,0,O17/TrRail_act!O23*1000)</f>
        <v>0</v>
      </c>
      <c r="P35" s="86">
        <f>IF(P17=0,0,P17/TrRail_act!P23*1000)</f>
        <v>0</v>
      </c>
      <c r="Q35" s="86">
        <f>IF(Q17=0,0,Q17/TrRail_act!Q23*1000)</f>
        <v>0</v>
      </c>
      <c r="R35" s="86">
        <f>IF(R17=0,0,R17/TrRail_act!R23*1000)</f>
        <v>0</v>
      </c>
      <c r="S35" s="86">
        <f>IF(S17=0,0,S17/TrRail_act!S23*1000)</f>
        <v>0</v>
      </c>
      <c r="T35" s="86">
        <f>IF(T17=0,0,T17/TrRail_act!T23*1000)</f>
        <v>0</v>
      </c>
      <c r="U35" s="86">
        <f>IF(U17=0,0,U17/TrRail_act!U23*1000)</f>
        <v>0</v>
      </c>
      <c r="V35" s="86">
        <f>IF(V17=0,0,V17/TrRail_act!V23*1000)</f>
        <v>0</v>
      </c>
      <c r="W35" s="86">
        <f>IF(W17=0,0,W17/TrRail_act!W23*1000)</f>
        <v>0</v>
      </c>
      <c r="DA35" s="178" t="s">
        <v>1152</v>
      </c>
    </row>
    <row r="36" spans="1:105" x14ac:dyDescent="0.25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DA36" s="171"/>
    </row>
    <row r="37" spans="1:105" ht="11.45" customHeight="1" x14ac:dyDescent="0.25">
      <c r="A37" s="53" t="s">
        <v>71</v>
      </c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DA37" s="172"/>
    </row>
    <row r="38" spans="1:105" ht="11.45" customHeight="1" x14ac:dyDescent="0.25">
      <c r="A38" s="27" t="s">
        <v>164</v>
      </c>
      <c r="B38" s="29">
        <f>IF(B9=0,0,B9/TrRail_act!B4*1000)</f>
        <v>15.411373577837757</v>
      </c>
      <c r="C38" s="29">
        <f>IF(C9=0,0,C9/TrRail_act!C4*1000)</f>
        <v>15.520532408170748</v>
      </c>
      <c r="D38" s="29">
        <f>IF(D9=0,0,D9/TrRail_act!D4*1000)</f>
        <v>15.625762769643039</v>
      </c>
      <c r="E38" s="29">
        <f>IF(E9=0,0,E9/TrRail_act!E4*1000)</f>
        <v>14.28978998370134</v>
      </c>
      <c r="F38" s="29">
        <f>IF(F9=0,0,F9/TrRail_act!F4*1000)</f>
        <v>13.060937217260642</v>
      </c>
      <c r="G38" s="29">
        <f>IF(G9=0,0,G9/TrRail_act!G4*1000)</f>
        <v>11.043856344746663</v>
      </c>
      <c r="H38" s="29">
        <f>IF(H9=0,0,H9/TrRail_act!H4*1000)</f>
        <v>9.5684524615177615</v>
      </c>
      <c r="I38" s="29">
        <f>IF(I9=0,0,I9/TrRail_act!I4*1000)</f>
        <v>9.1384217630918485</v>
      </c>
      <c r="J38" s="29">
        <f>IF(J9=0,0,J9/TrRail_act!J4*1000)</f>
        <v>9.0043913120358638</v>
      </c>
      <c r="K38" s="29">
        <f>IF(K9=0,0,K9/TrRail_act!K4*1000)</f>
        <v>7.9967559698855339</v>
      </c>
      <c r="L38" s="29">
        <f>IF(L9=0,0,L9/TrRail_act!L4*1000)</f>
        <v>7.9028974402886032</v>
      </c>
      <c r="M38" s="29">
        <f>IF(M9=0,0,M9/TrRail_act!M4*1000)</f>
        <v>7.6537264282888486</v>
      </c>
      <c r="N38" s="29">
        <f>IF(N9=0,0,N9/TrRail_act!N4*1000)</f>
        <v>7.4154764689031971</v>
      </c>
      <c r="O38" s="29">
        <f>IF(O9=0,0,O9/TrRail_act!O4*1000)</f>
        <v>7.1939171966729019</v>
      </c>
      <c r="P38" s="29">
        <f>IF(P9=0,0,P9/TrRail_act!P4*1000)</f>
        <v>7.2283209866256266</v>
      </c>
      <c r="Q38" s="29">
        <f>IF(Q9=0,0,Q9/TrRail_act!Q4*1000)</f>
        <v>6.7537282790953022</v>
      </c>
      <c r="R38" s="29">
        <f>IF(R9=0,0,R9/TrRail_act!R4*1000)</f>
        <v>6.8674961030509785</v>
      </c>
      <c r="S38" s="29">
        <f>IF(S9=0,0,S9/TrRail_act!S4*1000)</f>
        <v>5.4923069102463336</v>
      </c>
      <c r="T38" s="29">
        <f>IF(T9=0,0,T9/TrRail_act!T4*1000)</f>
        <v>4.6814980908508277</v>
      </c>
      <c r="U38" s="29">
        <f>IF(U9=0,0,U9/TrRail_act!U4*1000)</f>
        <v>5.0360670987258871</v>
      </c>
      <c r="V38" s="29">
        <f>IF(V9=0,0,V9/TrRail_act!V4*1000)</f>
        <v>7.5559123000931905</v>
      </c>
      <c r="W38" s="29">
        <f>IF(W9=0,0,W9/TrRail_act!W4*1000)</f>
        <v>12.626816711876314</v>
      </c>
      <c r="DA38" s="173" t="s">
        <v>439</v>
      </c>
    </row>
    <row r="39" spans="1:105" ht="11.45" customHeight="1" x14ac:dyDescent="0.25">
      <c r="A39" s="107" t="s">
        <v>23</v>
      </c>
      <c r="B39" s="115">
        <f>IF(B10=0,0,B10/TrRail_act!B5*1000)</f>
        <v>0</v>
      </c>
      <c r="C39" s="115">
        <f>IF(C10=0,0,C10/TrRail_act!C5*1000)</f>
        <v>0</v>
      </c>
      <c r="D39" s="115">
        <f>IF(D10=0,0,D10/TrRail_act!D5*1000)</f>
        <v>0</v>
      </c>
      <c r="E39" s="115">
        <f>IF(E10=0,0,E10/TrRail_act!E5*1000)</f>
        <v>0</v>
      </c>
      <c r="F39" s="115">
        <f>IF(F10=0,0,F10/TrRail_act!F5*1000)</f>
        <v>0</v>
      </c>
      <c r="G39" s="115">
        <f>IF(G10=0,0,G10/TrRail_act!G5*1000)</f>
        <v>0</v>
      </c>
      <c r="H39" s="115">
        <f>IF(H10=0,0,H10/TrRail_act!H5*1000)</f>
        <v>0</v>
      </c>
      <c r="I39" s="115">
        <f>IF(I10=0,0,I10/TrRail_act!I5*1000)</f>
        <v>0</v>
      </c>
      <c r="J39" s="115">
        <f>IF(J10=0,0,J10/TrRail_act!J5*1000)</f>
        <v>0</v>
      </c>
      <c r="K39" s="115">
        <f>IF(K10=0,0,K10/TrRail_act!K5*1000)</f>
        <v>0</v>
      </c>
      <c r="L39" s="115">
        <f>IF(L10=0,0,L10/TrRail_act!L5*1000)</f>
        <v>0</v>
      </c>
      <c r="M39" s="115">
        <f>IF(M10=0,0,M10/TrRail_act!M5*1000)</f>
        <v>0</v>
      </c>
      <c r="N39" s="115">
        <f>IF(N10=0,0,N10/TrRail_act!N5*1000)</f>
        <v>0</v>
      </c>
      <c r="O39" s="115">
        <f>IF(O10=0,0,O10/TrRail_act!O5*1000)</f>
        <v>0</v>
      </c>
      <c r="P39" s="115">
        <f>IF(P10=0,0,P10/TrRail_act!P5*1000)</f>
        <v>0</v>
      </c>
      <c r="Q39" s="115">
        <f>IF(Q10=0,0,Q10/TrRail_act!Q5*1000)</f>
        <v>0</v>
      </c>
      <c r="R39" s="115">
        <f>IF(R10=0,0,R10/TrRail_act!R5*1000)</f>
        <v>0</v>
      </c>
      <c r="S39" s="115">
        <f>IF(S10=0,0,S10/TrRail_act!S5*1000)</f>
        <v>0</v>
      </c>
      <c r="T39" s="115">
        <f>IF(T10=0,0,T10/TrRail_act!T5*1000)</f>
        <v>0</v>
      </c>
      <c r="U39" s="115">
        <f>IF(U10=0,0,U10/TrRail_act!U5*1000)</f>
        <v>0</v>
      </c>
      <c r="V39" s="115">
        <f>IF(V10=0,0,V10/TrRail_act!V5*1000)</f>
        <v>0</v>
      </c>
      <c r="W39" s="115">
        <f>IF(W10=0,0,W10/TrRail_act!W5*1000)</f>
        <v>0</v>
      </c>
      <c r="DA39" s="203" t="s">
        <v>440</v>
      </c>
    </row>
    <row r="40" spans="1:105" ht="11.45" customHeight="1" x14ac:dyDescent="0.25">
      <c r="A40" s="109" t="s">
        <v>24</v>
      </c>
      <c r="B40" s="116">
        <f>IF(B11=0,0,B11/TrRail_act!B6*1000)</f>
        <v>22.561936067595592</v>
      </c>
      <c r="C40" s="116">
        <f>IF(C11=0,0,C11/TrRail_act!C6*1000)</f>
        <v>23.305404114422167</v>
      </c>
      <c r="D40" s="116">
        <f>IF(D11=0,0,D11/TrRail_act!D6*1000)</f>
        <v>24.060986192640716</v>
      </c>
      <c r="E40" s="116">
        <f>IF(E11=0,0,E11/TrRail_act!E6*1000)</f>
        <v>22.838554119318196</v>
      </c>
      <c r="F40" s="116">
        <f>IF(F11=0,0,F11/TrRail_act!F6*1000)</f>
        <v>21.537705048712265</v>
      </c>
      <c r="G40" s="116">
        <f>IF(G11=0,0,G11/TrRail_act!G6*1000)</f>
        <v>18.216924638943031</v>
      </c>
      <c r="H40" s="116">
        <f>IF(H11=0,0,H11/TrRail_act!H6*1000)</f>
        <v>15.773893704886456</v>
      </c>
      <c r="I40" s="116">
        <f>IF(I11=0,0,I11/TrRail_act!I6*1000)</f>
        <v>15.184947976521807</v>
      </c>
      <c r="J40" s="116">
        <f>IF(J11=0,0,J11/TrRail_act!J6*1000)</f>
        <v>14.98503061491693</v>
      </c>
      <c r="K40" s="116">
        <f>IF(K11=0,0,K11/TrRail_act!K6*1000)</f>
        <v>13.229015998964645</v>
      </c>
      <c r="L40" s="116">
        <f>IF(L11=0,0,L11/TrRail_act!L6*1000)</f>
        <v>13.205689772890558</v>
      </c>
      <c r="M40" s="116">
        <f>IF(M11=0,0,M11/TrRail_act!M6*1000)</f>
        <v>12.571523244224167</v>
      </c>
      <c r="N40" s="116">
        <f>IF(N11=0,0,N11/TrRail_act!N6*1000)</f>
        <v>12.203774748447152</v>
      </c>
      <c r="O40" s="116">
        <f>IF(O11=0,0,O11/TrRail_act!O6*1000)</f>
        <v>11.86928793650045</v>
      </c>
      <c r="P40" s="116">
        <f>IF(P11=0,0,P11/TrRail_act!P6*1000)</f>
        <v>11.665074384297007</v>
      </c>
      <c r="Q40" s="116">
        <f>IF(Q11=0,0,Q11/TrRail_act!Q6*1000)</f>
        <v>11.021766532816129</v>
      </c>
      <c r="R40" s="116">
        <f>IF(R11=0,0,R11/TrRail_act!R6*1000)</f>
        <v>11.400476190598459</v>
      </c>
      <c r="S40" s="116">
        <f>IF(S11=0,0,S11/TrRail_act!S6*1000)</f>
        <v>9.2360339477728512</v>
      </c>
      <c r="T40" s="116">
        <f>IF(T11=0,0,T11/TrRail_act!T6*1000)</f>
        <v>8.0752756307706477</v>
      </c>
      <c r="U40" s="116">
        <f>IF(U11=0,0,U11/TrRail_act!U6*1000)</f>
        <v>8.8520251121441849</v>
      </c>
      <c r="V40" s="116">
        <f>IF(V11=0,0,V11/TrRail_act!V6*1000)</f>
        <v>13.247153403556936</v>
      </c>
      <c r="W40" s="116">
        <f>IF(W11=0,0,W11/TrRail_act!W6*1000)</f>
        <v>22.865225856612113</v>
      </c>
      <c r="DA40" s="176" t="s">
        <v>441</v>
      </c>
    </row>
    <row r="41" spans="1:105" ht="11.45" customHeight="1" x14ac:dyDescent="0.25">
      <c r="A41" s="111" t="s">
        <v>92</v>
      </c>
      <c r="B41" s="87">
        <f>IF(B12=0,0,B12/TrRail_act!B7*1000)</f>
        <v>81.92126934976902</v>
      </c>
      <c r="C41" s="87">
        <f>IF(C12=0,0,C12/TrRail_act!C7*1000)</f>
        <v>81.131248825812122</v>
      </c>
      <c r="D41" s="87">
        <f>IF(D12=0,0,D12/TrRail_act!D7*1000)</f>
        <v>76.990749701737627</v>
      </c>
      <c r="E41" s="87">
        <f>IF(E12=0,0,E12/TrRail_act!E7*1000)</f>
        <v>63.735399695313028</v>
      </c>
      <c r="F41" s="87">
        <f>IF(F12=0,0,F12/TrRail_act!F7*1000)</f>
        <v>61.133848515386326</v>
      </c>
      <c r="G41" s="87">
        <f>IF(G12=0,0,G12/TrRail_act!G7*1000)</f>
        <v>57.530492502385592</v>
      </c>
      <c r="H41" s="87">
        <f>IF(H12=0,0,H12/TrRail_act!H7*1000)</f>
        <v>50.233083901952824</v>
      </c>
      <c r="I41" s="87">
        <f>IF(I12=0,0,I12/TrRail_act!I7*1000)</f>
        <v>47.388814079212587</v>
      </c>
      <c r="J41" s="87">
        <f>IF(J12=0,0,J12/TrRail_act!J7*1000)</f>
        <v>44.07550269412166</v>
      </c>
      <c r="K41" s="87">
        <f>IF(K12=0,0,K12/TrRail_act!K7*1000)</f>
        <v>43.432724121485442</v>
      </c>
      <c r="L41" s="87">
        <f>IF(L12=0,0,L12/TrRail_act!L7*1000)</f>
        <v>44.485808213848337</v>
      </c>
      <c r="M41" s="87">
        <f>IF(M12=0,0,M12/TrRail_act!M7*1000)</f>
        <v>42.943895749157946</v>
      </c>
      <c r="N41" s="87">
        <f>IF(N12=0,0,N12/TrRail_act!N7*1000)</f>
        <v>41.529900799963109</v>
      </c>
      <c r="O41" s="87">
        <f>IF(O12=0,0,O12/TrRail_act!O7*1000)</f>
        <v>41.100764051028193</v>
      </c>
      <c r="P41" s="87">
        <f>IF(P12=0,0,P12/TrRail_act!P7*1000)</f>
        <v>39.222550441627568</v>
      </c>
      <c r="Q41" s="87">
        <f>IF(Q12=0,0,Q12/TrRail_act!Q7*1000)</f>
        <v>37.391514700201988</v>
      </c>
      <c r="R41" s="87">
        <f>IF(R12=0,0,R12/TrRail_act!R7*1000)</f>
        <v>39.572657022594115</v>
      </c>
      <c r="S41" s="87">
        <f>IF(S12=0,0,S12/TrRail_act!S7*1000)</f>
        <v>37.134901497372333</v>
      </c>
      <c r="T41" s="87">
        <f>IF(T12=0,0,T12/TrRail_act!T7*1000)</f>
        <v>36.290096746250207</v>
      </c>
      <c r="U41" s="87">
        <f>IF(U12=0,0,U12/TrRail_act!U7*1000)</f>
        <v>35.329790211755629</v>
      </c>
      <c r="V41" s="87">
        <f>IF(V12=0,0,V12/TrRail_act!V7*1000)</f>
        <v>56.056896856462792</v>
      </c>
      <c r="W41" s="87">
        <f>IF(W12=0,0,W12/TrRail_act!W7*1000)</f>
        <v>69.734535952092472</v>
      </c>
      <c r="DA41" s="171" t="s">
        <v>1153</v>
      </c>
    </row>
    <row r="42" spans="1:105" ht="11.45" customHeight="1" x14ac:dyDescent="0.25">
      <c r="A42" s="111" t="s">
        <v>93</v>
      </c>
      <c r="B42" s="87">
        <f>IF(B13=0,0,B13/TrRail_act!B8*1000)</f>
        <v>0</v>
      </c>
      <c r="C42" s="87">
        <f>IF(C13=0,0,C13/TrRail_act!C8*1000)</f>
        <v>0</v>
      </c>
      <c r="D42" s="87">
        <f>IF(D13=0,0,D13/TrRail_act!D8*1000)</f>
        <v>0</v>
      </c>
      <c r="E42" s="87">
        <f>IF(E13=0,0,E13/TrRail_act!E8*1000)</f>
        <v>0</v>
      </c>
      <c r="F42" s="87">
        <f>IF(F13=0,0,F13/TrRail_act!F8*1000)</f>
        <v>0</v>
      </c>
      <c r="G42" s="87">
        <f>IF(G13=0,0,G13/TrRail_act!G8*1000)</f>
        <v>0</v>
      </c>
      <c r="H42" s="87">
        <f>IF(H13=0,0,H13/TrRail_act!H8*1000)</f>
        <v>0</v>
      </c>
      <c r="I42" s="87">
        <f>IF(I13=0,0,I13/TrRail_act!I8*1000)</f>
        <v>0</v>
      </c>
      <c r="J42" s="87">
        <f>IF(J13=0,0,J13/TrRail_act!J8*1000)</f>
        <v>0</v>
      </c>
      <c r="K42" s="87">
        <f>IF(K13=0,0,K13/TrRail_act!K8*1000)</f>
        <v>0</v>
      </c>
      <c r="L42" s="87">
        <f>IF(L13=0,0,L13/TrRail_act!L8*1000)</f>
        <v>0</v>
      </c>
      <c r="M42" s="87">
        <f>IF(M13=0,0,M13/TrRail_act!M8*1000)</f>
        <v>0</v>
      </c>
      <c r="N42" s="87">
        <f>IF(N13=0,0,N13/TrRail_act!N8*1000)</f>
        <v>0</v>
      </c>
      <c r="O42" s="87">
        <f>IF(O13=0,0,O13/TrRail_act!O8*1000)</f>
        <v>0</v>
      </c>
      <c r="P42" s="87">
        <f>IF(P13=0,0,P13/TrRail_act!P8*1000)</f>
        <v>0</v>
      </c>
      <c r="Q42" s="87">
        <f>IF(Q13=0,0,Q13/TrRail_act!Q8*1000)</f>
        <v>0</v>
      </c>
      <c r="R42" s="87">
        <f>IF(R13=0,0,R13/TrRail_act!R8*1000)</f>
        <v>0</v>
      </c>
      <c r="S42" s="87">
        <f>IF(S13=0,0,S13/TrRail_act!S8*1000)</f>
        <v>0</v>
      </c>
      <c r="T42" s="87">
        <f>IF(T13=0,0,T13/TrRail_act!T8*1000)</f>
        <v>0</v>
      </c>
      <c r="U42" s="87">
        <f>IF(U13=0,0,U13/TrRail_act!U8*1000)</f>
        <v>0</v>
      </c>
      <c r="V42" s="87">
        <f>IF(V13=0,0,V13/TrRail_act!V8*1000)</f>
        <v>0</v>
      </c>
      <c r="W42" s="87">
        <f>IF(W13=0,0,W13/TrRail_act!W8*1000)</f>
        <v>0</v>
      </c>
      <c r="DA42" s="171" t="s">
        <v>1154</v>
      </c>
    </row>
    <row r="43" spans="1:105" ht="11.45" customHeight="1" x14ac:dyDescent="0.25">
      <c r="A43" s="112" t="s">
        <v>25</v>
      </c>
      <c r="B43" s="117">
        <f>IF(B14=0,0,B14/TrRail_act!B9*1000)</f>
        <v>0</v>
      </c>
      <c r="C43" s="117">
        <f>IF(C14=0,0,C14/TrRail_act!C9*1000)</f>
        <v>0</v>
      </c>
      <c r="D43" s="117">
        <f>IF(D14=0,0,D14/TrRail_act!D9*1000)</f>
        <v>0</v>
      </c>
      <c r="E43" s="117">
        <f>IF(E14=0,0,E14/TrRail_act!E9*1000)</f>
        <v>0</v>
      </c>
      <c r="F43" s="117">
        <f>IF(F14=0,0,F14/TrRail_act!F9*1000)</f>
        <v>0</v>
      </c>
      <c r="G43" s="117">
        <f>IF(G14=0,0,G14/TrRail_act!G9*1000)</f>
        <v>0</v>
      </c>
      <c r="H43" s="117">
        <f>IF(H14=0,0,H14/TrRail_act!H9*1000)</f>
        <v>0</v>
      </c>
      <c r="I43" s="117">
        <f>IF(I14=0,0,I14/TrRail_act!I9*1000)</f>
        <v>0</v>
      </c>
      <c r="J43" s="117">
        <f>IF(J14=0,0,J14/TrRail_act!J9*1000)</f>
        <v>0</v>
      </c>
      <c r="K43" s="117">
        <f>IF(K14=0,0,K14/TrRail_act!K9*1000)</f>
        <v>0</v>
      </c>
      <c r="L43" s="117">
        <f>IF(L14=0,0,L14/TrRail_act!L9*1000)</f>
        <v>0</v>
      </c>
      <c r="M43" s="117">
        <f>IF(M14=0,0,M14/TrRail_act!M9*1000)</f>
        <v>0</v>
      </c>
      <c r="N43" s="117">
        <f>IF(N14=0,0,N14/TrRail_act!N9*1000)</f>
        <v>0</v>
      </c>
      <c r="O43" s="117">
        <f>IF(O14=0,0,O14/TrRail_act!O9*1000)</f>
        <v>0</v>
      </c>
      <c r="P43" s="117">
        <f>IF(P14=0,0,P14/TrRail_act!P9*1000)</f>
        <v>0</v>
      </c>
      <c r="Q43" s="117">
        <f>IF(Q14=0,0,Q14/TrRail_act!Q9*1000)</f>
        <v>0</v>
      </c>
      <c r="R43" s="117">
        <f>IF(R14=0,0,R14/TrRail_act!R9*1000)</f>
        <v>0</v>
      </c>
      <c r="S43" s="117">
        <f>IF(S14=0,0,S14/TrRail_act!S9*1000)</f>
        <v>0</v>
      </c>
      <c r="T43" s="117">
        <f>IF(T14=0,0,T14/TrRail_act!T9*1000)</f>
        <v>0</v>
      </c>
      <c r="U43" s="117">
        <f>IF(U14=0,0,U14/TrRail_act!U9*1000)</f>
        <v>0</v>
      </c>
      <c r="V43" s="117">
        <f>IF(V14=0,0,V14/TrRail_act!V9*1000)</f>
        <v>0</v>
      </c>
      <c r="W43" s="117">
        <f>IF(W14=0,0,W14/TrRail_act!W9*1000)</f>
        <v>0</v>
      </c>
      <c r="DA43" s="204" t="s">
        <v>442</v>
      </c>
    </row>
    <row r="44" spans="1:105" ht="11.45" customHeight="1" x14ac:dyDescent="0.25">
      <c r="A44" s="27" t="s">
        <v>163</v>
      </c>
      <c r="B44" s="29">
        <f>IF(B15=0,0,B15/TrRail_act!B10*1000)</f>
        <v>5.3486170046603023</v>
      </c>
      <c r="C44" s="29">
        <f>IF(C15=0,0,C15/TrRail_act!C10*1000)</f>
        <v>5.3255800317776405</v>
      </c>
      <c r="D44" s="29">
        <f>IF(D15=0,0,D15/TrRail_act!D10*1000)</f>
        <v>4.7598717476419754</v>
      </c>
      <c r="E44" s="29">
        <f>IF(E15=0,0,E15/TrRail_act!E10*1000)</f>
        <v>4.3302457625268476</v>
      </c>
      <c r="F44" s="29">
        <f>IF(F15=0,0,F15/TrRail_act!F10*1000)</f>
        <v>4.1447942691598216</v>
      </c>
      <c r="G44" s="29">
        <f>IF(G15=0,0,G15/TrRail_act!G10*1000)</f>
        <v>3.5367440249953317</v>
      </c>
      <c r="H44" s="29">
        <f>IF(H15=0,0,H15/TrRail_act!H10*1000)</f>
        <v>3.3917958737203029</v>
      </c>
      <c r="I44" s="29">
        <f>IF(I15=0,0,I15/TrRail_act!I10*1000)</f>
        <v>3.1561988256220483</v>
      </c>
      <c r="J44" s="29">
        <f>IF(J15=0,0,J15/TrRail_act!J10*1000)</f>
        <v>2.7422682540171031</v>
      </c>
      <c r="K44" s="29">
        <f>IF(K15=0,0,K15/TrRail_act!K10*1000)</f>
        <v>2.8705841034894002</v>
      </c>
      <c r="L44" s="29">
        <f>IF(L15=0,0,L15/TrRail_act!L10*1000)</f>
        <v>2.6883174998185746</v>
      </c>
      <c r="M44" s="29">
        <f>IF(M15=0,0,M15/TrRail_act!M10*1000)</f>
        <v>2.50777266986392</v>
      </c>
      <c r="N44" s="29">
        <f>IF(N15=0,0,N15/TrRail_act!N10*1000)</f>
        <v>2.429752786807315</v>
      </c>
      <c r="O44" s="29">
        <f>IF(O15=0,0,O15/TrRail_act!O10*1000)</f>
        <v>2.2693197051470118</v>
      </c>
      <c r="P44" s="29">
        <f>IF(P15=0,0,P15/TrRail_act!P10*1000)</f>
        <v>2.1945693455749544</v>
      </c>
      <c r="Q44" s="29">
        <f>IF(Q15=0,0,Q15/TrRail_act!Q10*1000)</f>
        <v>2.2091757726143539</v>
      </c>
      <c r="R44" s="29">
        <f>IF(R15=0,0,R15/TrRail_act!R10*1000)</f>
        <v>2.1247393398255783</v>
      </c>
      <c r="S44" s="29">
        <f>IF(S15=0,0,S15/TrRail_act!S10*1000)</f>
        <v>1.935848462198003</v>
      </c>
      <c r="T44" s="29">
        <f>IF(T15=0,0,T15/TrRail_act!T10*1000)</f>
        <v>1.6074879069920049</v>
      </c>
      <c r="U44" s="29">
        <f>IF(U15=0,0,U15/TrRail_act!U10*1000)</f>
        <v>1.741641221067687</v>
      </c>
      <c r="V44" s="29">
        <f>IF(V15=0,0,V15/TrRail_act!V10*1000)</f>
        <v>1.8333740477702993</v>
      </c>
      <c r="W44" s="29">
        <f>IF(W15=0,0,W15/TrRail_act!W10*1000)</f>
        <v>2.7090932036412925</v>
      </c>
      <c r="DA44" s="173" t="s">
        <v>447</v>
      </c>
    </row>
    <row r="45" spans="1:105" ht="11.45" customHeight="1" x14ac:dyDescent="0.25">
      <c r="A45" s="83" t="s">
        <v>92</v>
      </c>
      <c r="B45" s="87">
        <f>IF(B16=0,0,B16/TrRail_act!B11*1000)</f>
        <v>27.011928288489571</v>
      </c>
      <c r="C45" s="87">
        <f>IF(C16=0,0,C16/TrRail_act!C11*1000)</f>
        <v>27.254416632112328</v>
      </c>
      <c r="D45" s="87">
        <f>IF(D16=0,0,D16/TrRail_act!D11*1000)</f>
        <v>24.680781530796594</v>
      </c>
      <c r="E45" s="87">
        <f>IF(E16=0,0,E16/TrRail_act!E11*1000)</f>
        <v>20.220371194585496</v>
      </c>
      <c r="F45" s="87">
        <f>IF(F16=0,0,F16/TrRail_act!F11*1000)</f>
        <v>19.850988369893965</v>
      </c>
      <c r="G45" s="87">
        <f>IF(G16=0,0,G16/TrRail_act!G11*1000)</f>
        <v>18.248328010373417</v>
      </c>
      <c r="H45" s="87">
        <f>IF(H16=0,0,H16/TrRail_act!H11*1000)</f>
        <v>17.806235512986671</v>
      </c>
      <c r="I45" s="87">
        <f>IF(I16=0,0,I16/TrRail_act!I11*1000)</f>
        <v>16.322764820949956</v>
      </c>
      <c r="J45" s="87">
        <f>IF(J16=0,0,J16/TrRail_act!J11*1000)</f>
        <v>13.398935237624004</v>
      </c>
      <c r="K45" s="87">
        <f>IF(K16=0,0,K16/TrRail_act!K11*1000)</f>
        <v>15.665408409131858</v>
      </c>
      <c r="L45" s="87">
        <f>IF(L16=0,0,L16/TrRail_act!L11*1000)</f>
        <v>14.930514741102039</v>
      </c>
      <c r="M45" s="87">
        <f>IF(M16=0,0,M16/TrRail_act!M11*1000)</f>
        <v>14.114380632299248</v>
      </c>
      <c r="N45" s="87">
        <f>IF(N16=0,0,N16/TrRail_act!N11*1000)</f>
        <v>13.722751068219949</v>
      </c>
      <c r="O45" s="87">
        <f>IF(O16=0,0,O16/TrRail_act!O11*1000)</f>
        <v>13.069867171834135</v>
      </c>
      <c r="P45" s="87">
        <f>IF(P16=0,0,P16/TrRail_act!P11*1000)</f>
        <v>12.261125692644768</v>
      </c>
      <c r="Q45" s="87">
        <f>IF(Q16=0,0,Q16/TrRail_act!Q11*1000)</f>
        <v>12.395524975892972</v>
      </c>
      <c r="R45" s="87">
        <f>IF(R16=0,0,R16/TrRail_act!R11*1000)</f>
        <v>12.000472081423434</v>
      </c>
      <c r="S45" s="87">
        <f>IF(S16=0,0,S16/TrRail_act!S11*1000)</f>
        <v>12.818947022862286</v>
      </c>
      <c r="T45" s="87">
        <f>IF(T16=0,0,T16/TrRail_act!T11*1000)</f>
        <v>11.969112994988171</v>
      </c>
      <c r="U45" s="87">
        <f>IF(U16=0,0,U16/TrRail_act!U11*1000)</f>
        <v>11.583209298974776</v>
      </c>
      <c r="V45" s="87">
        <f>IF(V16=0,0,V16/TrRail_act!V11*1000)</f>
        <v>12.560644124966858</v>
      </c>
      <c r="W45" s="87">
        <f>IF(W16=0,0,W16/TrRail_act!W11*1000)</f>
        <v>13.494894436914446</v>
      </c>
      <c r="DA45" s="171" t="s">
        <v>1155</v>
      </c>
    </row>
    <row r="46" spans="1:105" ht="11.45" customHeight="1" x14ac:dyDescent="0.25">
      <c r="A46" s="85" t="s">
        <v>93</v>
      </c>
      <c r="B46" s="88">
        <f>IF(B17=0,0,B17/TrRail_act!B12*1000)</f>
        <v>0</v>
      </c>
      <c r="C46" s="88">
        <f>IF(C17=0,0,C17/TrRail_act!C12*1000)</f>
        <v>0</v>
      </c>
      <c r="D46" s="88">
        <f>IF(D17=0,0,D17/TrRail_act!D12*1000)</f>
        <v>0</v>
      </c>
      <c r="E46" s="88">
        <f>IF(E17=0,0,E17/TrRail_act!E12*1000)</f>
        <v>0</v>
      </c>
      <c r="F46" s="88">
        <f>IF(F17=0,0,F17/TrRail_act!F12*1000)</f>
        <v>0</v>
      </c>
      <c r="G46" s="88">
        <f>IF(G17=0,0,G17/TrRail_act!G12*1000)</f>
        <v>0</v>
      </c>
      <c r="H46" s="88">
        <f>IF(H17=0,0,H17/TrRail_act!H12*1000)</f>
        <v>0</v>
      </c>
      <c r="I46" s="88">
        <f>IF(I17=0,0,I17/TrRail_act!I12*1000)</f>
        <v>0</v>
      </c>
      <c r="J46" s="88">
        <f>IF(J17=0,0,J17/TrRail_act!J12*1000)</f>
        <v>0</v>
      </c>
      <c r="K46" s="88">
        <f>IF(K17=0,0,K17/TrRail_act!K12*1000)</f>
        <v>0</v>
      </c>
      <c r="L46" s="88">
        <f>IF(L17=0,0,L17/TrRail_act!L12*1000)</f>
        <v>0</v>
      </c>
      <c r="M46" s="88">
        <f>IF(M17=0,0,M17/TrRail_act!M12*1000)</f>
        <v>0</v>
      </c>
      <c r="N46" s="88">
        <f>IF(N17=0,0,N17/TrRail_act!N12*1000)</f>
        <v>0</v>
      </c>
      <c r="O46" s="88">
        <f>IF(O17=0,0,O17/TrRail_act!O12*1000)</f>
        <v>0</v>
      </c>
      <c r="P46" s="88">
        <f>IF(P17=0,0,P17/TrRail_act!P12*1000)</f>
        <v>0</v>
      </c>
      <c r="Q46" s="88">
        <f>IF(Q17=0,0,Q17/TrRail_act!Q12*1000)</f>
        <v>0</v>
      </c>
      <c r="R46" s="88">
        <f>IF(R17=0,0,R17/TrRail_act!R12*1000)</f>
        <v>0</v>
      </c>
      <c r="S46" s="88">
        <f>IF(S17=0,0,S17/TrRail_act!S12*1000)</f>
        <v>0</v>
      </c>
      <c r="T46" s="88">
        <f>IF(T17=0,0,T17/TrRail_act!T12*1000)</f>
        <v>0</v>
      </c>
      <c r="U46" s="88">
        <f>IF(U17=0,0,U17/TrRail_act!U12*1000)</f>
        <v>0</v>
      </c>
      <c r="V46" s="88">
        <f>IF(V17=0,0,V17/TrRail_act!V12*1000)</f>
        <v>0</v>
      </c>
      <c r="W46" s="88">
        <f>IF(W17=0,0,W17/TrRail_act!W12*1000)</f>
        <v>0</v>
      </c>
      <c r="DA46" s="178" t="s">
        <v>1156</v>
      </c>
    </row>
    <row r="47" spans="1:105" x14ac:dyDescent="0.25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DA47" s="171"/>
    </row>
    <row r="48" spans="1:105" ht="11.45" customHeight="1" x14ac:dyDescent="0.25">
      <c r="A48" s="53" t="s">
        <v>94</v>
      </c>
      <c r="B48" s="62">
        <f>IF(B8=0,0,1000000*B8/TrRail_act!B25/1000)</f>
        <v>284.82551012640351</v>
      </c>
      <c r="C48" s="62">
        <f>IF(C8=0,0,1000000*C8/TrRail_act!C25/1000)</f>
        <v>290.04105069964237</v>
      </c>
      <c r="D48" s="62">
        <f>IF(D8=0,0,1000000*D8/TrRail_act!D25/1000)</f>
        <v>264.6004543939215</v>
      </c>
      <c r="E48" s="62">
        <f>IF(E8=0,0,1000000*E8/TrRail_act!E25/1000)</f>
        <v>249.07091397703846</v>
      </c>
      <c r="F48" s="62">
        <f>IF(F8=0,0,1000000*F8/TrRail_act!F25/1000)</f>
        <v>234.41417394119318</v>
      </c>
      <c r="G48" s="62">
        <f>IF(G8=0,0,1000000*G8/TrRail_act!G25/1000)</f>
        <v>201.3783304256545</v>
      </c>
      <c r="H48" s="62">
        <f>IF(H8=0,0,1000000*H8/TrRail_act!H25/1000)</f>
        <v>189.23324302821985</v>
      </c>
      <c r="I48" s="62">
        <f>IF(I8=0,0,1000000*I8/TrRail_act!I25/1000)</f>
        <v>179.18395728905287</v>
      </c>
      <c r="J48" s="62">
        <f>IF(J8=0,0,1000000*J8/TrRail_act!J25/1000)</f>
        <v>177.88990582855075</v>
      </c>
      <c r="K48" s="62">
        <f>IF(K8=0,0,1000000*K8/TrRail_act!K25/1000)</f>
        <v>151.74731140470186</v>
      </c>
      <c r="L48" s="62">
        <f>IF(L8=0,0,1000000*L8/TrRail_act!L25/1000)</f>
        <v>150.02245070802672</v>
      </c>
      <c r="M48" s="62">
        <f>IF(M8=0,0,1000000*M8/TrRail_act!M25/1000)</f>
        <v>148.44854095711273</v>
      </c>
      <c r="N48" s="62">
        <f>IF(N8=0,0,1000000*N8/TrRail_act!N25/1000)</f>
        <v>144.67134166491905</v>
      </c>
      <c r="O48" s="62">
        <f>IF(O8=0,0,1000000*O8/TrRail_act!O25/1000)</f>
        <v>139.32819333543969</v>
      </c>
      <c r="P48" s="62">
        <f>IF(P8=0,0,1000000*P8/TrRail_act!P25/1000)</f>
        <v>138.85724183418839</v>
      </c>
      <c r="Q48" s="62">
        <f>IF(Q8=0,0,1000000*Q8/TrRail_act!Q25/1000)</f>
        <v>132.72366229667404</v>
      </c>
      <c r="R48" s="62">
        <f>IF(R8=0,0,1000000*R8/TrRail_act!R25/1000)</f>
        <v>130.57208064043951</v>
      </c>
      <c r="S48" s="62">
        <f>IF(S8=0,0,1000000*S8/TrRail_act!S25/1000)</f>
        <v>106.79628314714292</v>
      </c>
      <c r="T48" s="62">
        <f>IF(T8=0,0,1000000*T8/TrRail_act!T25/1000)</f>
        <v>93.637898602294811</v>
      </c>
      <c r="U48" s="62">
        <f>IF(U8=0,0,1000000*U8/TrRail_act!U25/1000)</f>
        <v>105.34456976020209</v>
      </c>
      <c r="V48" s="62">
        <f>IF(V8=0,0,1000000*V8/TrRail_act!V25/1000)</f>
        <v>101.82431346694931</v>
      </c>
      <c r="W48" s="62">
        <f>IF(W8=0,0,1000000*W8/TrRail_act!W25/1000)</f>
        <v>151.25217259565315</v>
      </c>
      <c r="DA48" s="172" t="s">
        <v>1157</v>
      </c>
    </row>
    <row r="49" spans="1:105" ht="11.45" customHeight="1" x14ac:dyDescent="0.25">
      <c r="A49" s="27" t="s">
        <v>33</v>
      </c>
      <c r="B49" s="29">
        <f>IF(B9=0,0,1000000*B9/TrRail_act!B26/1000)</f>
        <v>252.62916515323815</v>
      </c>
      <c r="C49" s="29">
        <f>IF(C9=0,0,1000000*C9/TrRail_act!C26/1000)</f>
        <v>263.22299351000913</v>
      </c>
      <c r="D49" s="29">
        <f>IF(D9=0,0,1000000*D9/TrRail_act!D26/1000)</f>
        <v>244.63034209487759</v>
      </c>
      <c r="E49" s="29">
        <f>IF(E9=0,0,1000000*E9/TrRail_act!E26/1000)</f>
        <v>225.73772464719124</v>
      </c>
      <c r="F49" s="29">
        <f>IF(F9=0,0,1000000*F9/TrRail_act!F26/1000)</f>
        <v>208.81620080826656</v>
      </c>
      <c r="G49" s="29">
        <f>IF(G9=0,0,1000000*G9/TrRail_act!G26/1000)</f>
        <v>175.86496160655526</v>
      </c>
      <c r="H49" s="29">
        <f>IF(H9=0,0,1000000*H9/TrRail_act!H26/1000)</f>
        <v>160.7976892783264</v>
      </c>
      <c r="I49" s="29">
        <f>IF(I9=0,0,1000000*I9/TrRail_act!I26/1000)</f>
        <v>151.58729428771397</v>
      </c>
      <c r="J49" s="29">
        <f>IF(J9=0,0,1000000*J9/TrRail_act!J26/1000)</f>
        <v>154.93467474574797</v>
      </c>
      <c r="K49" s="29">
        <f>IF(K9=0,0,1000000*K9/TrRail_act!K26/1000)</f>
        <v>131.49947319510639</v>
      </c>
      <c r="L49" s="29">
        <f>IF(L9=0,0,1000000*L9/TrRail_act!L26/1000)</f>
        <v>129.15052317878212</v>
      </c>
      <c r="M49" s="29">
        <f>IF(M9=0,0,1000000*M9/TrRail_act!M26/1000)</f>
        <v>130.72258771673742</v>
      </c>
      <c r="N49" s="29">
        <f>IF(N9=0,0,1000000*N9/TrRail_act!N26/1000)</f>
        <v>129.56727013125061</v>
      </c>
      <c r="O49" s="29">
        <f>IF(O9=0,0,1000000*O9/TrRail_act!O26/1000)</f>
        <v>125.82609700500778</v>
      </c>
      <c r="P49" s="29">
        <f>IF(P9=0,0,1000000*P9/TrRail_act!P26/1000)</f>
        <v>126.83560891358243</v>
      </c>
      <c r="Q49" s="29">
        <f>IF(Q9=0,0,1000000*Q9/TrRail_act!Q26/1000)</f>
        <v>117.44267908278769</v>
      </c>
      <c r="R49" s="29">
        <f>IF(R9=0,0,1000000*R9/TrRail_act!R26/1000)</f>
        <v>116.76357930415445</v>
      </c>
      <c r="S49" s="29">
        <f>IF(S9=0,0,1000000*S9/TrRail_act!S26/1000)</f>
        <v>94.943900058640395</v>
      </c>
      <c r="T49" s="29">
        <f>IF(T9=0,0,1000000*T9/TrRail_act!T26/1000)</f>
        <v>85.507923166278758</v>
      </c>
      <c r="U49" s="29">
        <f>IF(U9=0,0,1000000*U9/TrRail_act!U26/1000)</f>
        <v>95.548220244207727</v>
      </c>
      <c r="V49" s="29">
        <f>IF(V9=0,0,1000000*V9/TrRail_act!V26/1000)</f>
        <v>91.463523826362049</v>
      </c>
      <c r="W49" s="29">
        <f>IF(W9=0,0,1000000*W9/TrRail_act!W26/1000)</f>
        <v>133.6575383370031</v>
      </c>
      <c r="DA49" s="173" t="s">
        <v>1158</v>
      </c>
    </row>
    <row r="50" spans="1:105" ht="11.45" customHeight="1" x14ac:dyDescent="0.25">
      <c r="A50" s="107" t="s">
        <v>23</v>
      </c>
      <c r="B50" s="115">
        <f>IF(B10=0,0,1000000*B10/TrRail_act!B27/1000)</f>
        <v>0</v>
      </c>
      <c r="C50" s="115">
        <f>IF(C10=0,0,1000000*C10/TrRail_act!C27/1000)</f>
        <v>0</v>
      </c>
      <c r="D50" s="115">
        <f>IF(D10=0,0,1000000*D10/TrRail_act!D27/1000)</f>
        <v>0</v>
      </c>
      <c r="E50" s="115">
        <f>IF(E10=0,0,1000000*E10/TrRail_act!E27/1000)</f>
        <v>0</v>
      </c>
      <c r="F50" s="115">
        <f>IF(F10=0,0,1000000*F10/TrRail_act!F27/1000)</f>
        <v>0</v>
      </c>
      <c r="G50" s="115">
        <f>IF(G10=0,0,1000000*G10/TrRail_act!G27/1000)</f>
        <v>0</v>
      </c>
      <c r="H50" s="115">
        <f>IF(H10=0,0,1000000*H10/TrRail_act!H27/1000)</f>
        <v>0</v>
      </c>
      <c r="I50" s="115">
        <f>IF(I10=0,0,1000000*I10/TrRail_act!I27/1000)</f>
        <v>0</v>
      </c>
      <c r="J50" s="115">
        <f>IF(J10=0,0,1000000*J10/TrRail_act!J27/1000)</f>
        <v>0</v>
      </c>
      <c r="K50" s="115">
        <f>IF(K10=0,0,1000000*K10/TrRail_act!K27/1000)</f>
        <v>0</v>
      </c>
      <c r="L50" s="115">
        <f>IF(L10=0,0,1000000*L10/TrRail_act!L27/1000)</f>
        <v>0</v>
      </c>
      <c r="M50" s="115">
        <f>IF(M10=0,0,1000000*M10/TrRail_act!M27/1000)</f>
        <v>0</v>
      </c>
      <c r="N50" s="115">
        <f>IF(N10=0,0,1000000*N10/TrRail_act!N27/1000)</f>
        <v>0</v>
      </c>
      <c r="O50" s="115">
        <f>IF(O10=0,0,1000000*O10/TrRail_act!O27/1000)</f>
        <v>0</v>
      </c>
      <c r="P50" s="115">
        <f>IF(P10=0,0,1000000*P10/TrRail_act!P27/1000)</f>
        <v>0</v>
      </c>
      <c r="Q50" s="115">
        <f>IF(Q10=0,0,1000000*Q10/TrRail_act!Q27/1000)</f>
        <v>0</v>
      </c>
      <c r="R50" s="115">
        <f>IF(R10=0,0,1000000*R10/TrRail_act!R27/1000)</f>
        <v>0</v>
      </c>
      <c r="S50" s="115">
        <f>IF(S10=0,0,1000000*S10/TrRail_act!S27/1000)</f>
        <v>0</v>
      </c>
      <c r="T50" s="115">
        <f>IF(T10=0,0,1000000*T10/TrRail_act!T27/1000)</f>
        <v>0</v>
      </c>
      <c r="U50" s="115">
        <f>IF(U10=0,0,1000000*U10/TrRail_act!U27/1000)</f>
        <v>0</v>
      </c>
      <c r="V50" s="115">
        <f>IF(V10=0,0,1000000*V10/TrRail_act!V27/1000)</f>
        <v>0</v>
      </c>
      <c r="W50" s="115">
        <f>IF(W10=0,0,1000000*W10/TrRail_act!W27/1000)</f>
        <v>0</v>
      </c>
      <c r="DA50" s="203" t="s">
        <v>1159</v>
      </c>
    </row>
    <row r="51" spans="1:105" ht="11.45" customHeight="1" x14ac:dyDescent="0.25">
      <c r="A51" s="109" t="s">
        <v>24</v>
      </c>
      <c r="B51" s="116">
        <f>IF(B11=0,0,1000000*B11/TrRail_act!B28/1000)</f>
        <v>381.67496925022101</v>
      </c>
      <c r="C51" s="116">
        <f>IF(C11=0,0,1000000*C11/TrRail_act!C28/1000)</f>
        <v>403.29289626270094</v>
      </c>
      <c r="D51" s="116">
        <f>IF(D11=0,0,1000000*D11/TrRail_act!D28/1000)</f>
        <v>375.3314940300699</v>
      </c>
      <c r="E51" s="116">
        <f>IF(E11=0,0,1000000*E11/TrRail_act!E28/1000)</f>
        <v>346.35237847794127</v>
      </c>
      <c r="F51" s="116">
        <f>IF(F11=0,0,1000000*F11/TrRail_act!F28/1000)</f>
        <v>323.04343132046176</v>
      </c>
      <c r="G51" s="116">
        <f>IF(G11=0,0,1000000*G11/TrRail_act!G28/1000)</f>
        <v>271.97448760850909</v>
      </c>
      <c r="H51" s="116">
        <f>IF(H11=0,0,1000000*H11/TrRail_act!H28/1000)</f>
        <v>251.24704431091166</v>
      </c>
      <c r="I51" s="116">
        <f>IF(I11=0,0,1000000*I11/TrRail_act!I28/1000)</f>
        <v>237.78639169824004</v>
      </c>
      <c r="J51" s="116">
        <f>IF(J11=0,0,1000000*J11/TrRail_act!J28/1000)</f>
        <v>242.09578898345907</v>
      </c>
      <c r="K51" s="116">
        <f>IF(K11=0,0,1000000*K11/TrRail_act!K28/1000)</f>
        <v>203.96878024345699</v>
      </c>
      <c r="L51" s="116">
        <f>IF(L11=0,0,1000000*L11/TrRail_act!L28/1000)</f>
        <v>196.69939038119847</v>
      </c>
      <c r="M51" s="116">
        <f>IF(M11=0,0,1000000*M11/TrRail_act!M28/1000)</f>
        <v>202.55991779316099</v>
      </c>
      <c r="N51" s="116">
        <f>IF(N11=0,0,1000000*N11/TrRail_act!N28/1000)</f>
        <v>198.67362733243777</v>
      </c>
      <c r="O51" s="116">
        <f>IF(O11=0,0,1000000*O11/TrRail_act!O28/1000)</f>
        <v>192.34441837086112</v>
      </c>
      <c r="P51" s="116">
        <f>IF(P11=0,0,1000000*P11/TrRail_act!P28/1000)</f>
        <v>192.07757286197139</v>
      </c>
      <c r="Q51" s="116">
        <f>IF(Q11=0,0,1000000*Q11/TrRail_act!Q28/1000)</f>
        <v>177.01504358357514</v>
      </c>
      <c r="R51" s="116">
        <f>IF(R11=0,0,1000000*R11/TrRail_act!R28/1000)</f>
        <v>173.96492595295177</v>
      </c>
      <c r="S51" s="116">
        <f>IF(S11=0,0,1000000*S11/TrRail_act!S28/1000)</f>
        <v>141.73214330077212</v>
      </c>
      <c r="T51" s="116">
        <f>IF(T11=0,0,1000000*T11/TrRail_act!T28/1000)</f>
        <v>130.70569607963682</v>
      </c>
      <c r="U51" s="116">
        <f>IF(U11=0,0,1000000*U11/TrRail_act!U28/1000)</f>
        <v>147.76287766195188</v>
      </c>
      <c r="V51" s="116">
        <f>IF(V11=0,0,1000000*V11/TrRail_act!V28/1000)</f>
        <v>141.00955401872736</v>
      </c>
      <c r="W51" s="116">
        <f>IF(W11=0,0,1000000*W11/TrRail_act!W28/1000)</f>
        <v>187.87801209768341</v>
      </c>
      <c r="DA51" s="176" t="s">
        <v>1160</v>
      </c>
    </row>
    <row r="52" spans="1:105" ht="11.45" customHeight="1" x14ac:dyDescent="0.25">
      <c r="A52" s="111" t="s">
        <v>92</v>
      </c>
      <c r="B52" s="87">
        <f>IF(B12=0,0,1000000*B12/TrRail_act!B29/1000)</f>
        <v>1330.2286747218375</v>
      </c>
      <c r="C52" s="87">
        <f>IF(C12=0,0,1000000*C12/TrRail_act!C29/1000)</f>
        <v>1308.9970080905616</v>
      </c>
      <c r="D52" s="87">
        <f>IF(D12=0,0,1000000*D12/TrRail_act!D29/1000)</f>
        <v>1202.1735386281143</v>
      </c>
      <c r="E52" s="87">
        <f>IF(E12=0,0,1000000*E12/TrRail_act!E29/1000)</f>
        <v>1037.2170829666331</v>
      </c>
      <c r="F52" s="87">
        <f>IF(F12=0,0,1000000*F12/TrRail_act!F29/1000)</f>
        <v>959.74103878634469</v>
      </c>
      <c r="G52" s="87">
        <f>IF(G12=0,0,1000000*G12/TrRail_act!G29/1000)</f>
        <v>900.10962802975268</v>
      </c>
      <c r="H52" s="87">
        <f>IF(H12=0,0,1000000*H12/TrRail_act!H29/1000)</f>
        <v>841.91613054779839</v>
      </c>
      <c r="I52" s="87">
        <f>IF(I12=0,0,1000000*I12/TrRail_act!I29/1000)</f>
        <v>792.39109552954017</v>
      </c>
      <c r="J52" s="87">
        <f>IF(J12=0,0,1000000*J12/TrRail_act!J29/1000)</f>
        <v>786.21900396913918</v>
      </c>
      <c r="K52" s="87">
        <f>IF(K12=0,0,1000000*K12/TrRail_act!K29/1000)</f>
        <v>740.83143975243161</v>
      </c>
      <c r="L52" s="87">
        <f>IF(L12=0,0,1000000*L12/TrRail_act!L29/1000)</f>
        <v>734.51124674738605</v>
      </c>
      <c r="M52" s="87">
        <f>IF(M12=0,0,1000000*M12/TrRail_act!M29/1000)</f>
        <v>728.95483514568798</v>
      </c>
      <c r="N52" s="87">
        <f>IF(N12=0,0,1000000*N12/TrRail_act!N29/1000)</f>
        <v>721.40115996229042</v>
      </c>
      <c r="O52" s="87">
        <f>IF(O12=0,0,1000000*O12/TrRail_act!O29/1000)</f>
        <v>695.88566095705244</v>
      </c>
      <c r="P52" s="87">
        <f>IF(P12=0,0,1000000*P12/TrRail_act!P29/1000)</f>
        <v>658.82882186234428</v>
      </c>
      <c r="Q52" s="87">
        <f>IF(Q12=0,0,1000000*Q12/TrRail_act!Q29/1000)</f>
        <v>641.40341013020668</v>
      </c>
      <c r="R52" s="87">
        <f>IF(R12=0,0,1000000*R12/TrRail_act!R29/1000)</f>
        <v>626.82265990285896</v>
      </c>
      <c r="S52" s="87">
        <f>IF(S12=0,0,1000000*S12/TrRail_act!S29/1000)</f>
        <v>555.8895442127457</v>
      </c>
      <c r="T52" s="87">
        <f>IF(T12=0,0,1000000*T12/TrRail_act!T29/1000)</f>
        <v>536.89893881610101</v>
      </c>
      <c r="U52" s="87">
        <f>IF(U12=0,0,1000000*U12/TrRail_act!U29/1000)</f>
        <v>597.96498051555341</v>
      </c>
      <c r="V52" s="87">
        <f>IF(V12=0,0,1000000*V12/TrRail_act!V29/1000)</f>
        <v>578.32399455746906</v>
      </c>
      <c r="W52" s="87">
        <f>IF(W12=0,0,1000000*W12/TrRail_act!W29/1000)</f>
        <v>585.14726410798767</v>
      </c>
      <c r="DA52" s="171" t="s">
        <v>1161</v>
      </c>
    </row>
    <row r="53" spans="1:105" ht="11.45" customHeight="1" x14ac:dyDescent="0.25">
      <c r="A53" s="111" t="s">
        <v>93</v>
      </c>
      <c r="B53" s="87">
        <f>IF(B13=0,0,1000000*B13/TrRail_act!B30/1000)</f>
        <v>0</v>
      </c>
      <c r="C53" s="87">
        <f>IF(C13=0,0,1000000*C13/TrRail_act!C30/1000)</f>
        <v>0</v>
      </c>
      <c r="D53" s="87">
        <f>IF(D13=0,0,1000000*D13/TrRail_act!D30/1000)</f>
        <v>0</v>
      </c>
      <c r="E53" s="87">
        <f>IF(E13=0,0,1000000*E13/TrRail_act!E30/1000)</f>
        <v>0</v>
      </c>
      <c r="F53" s="87">
        <f>IF(F13=0,0,1000000*F13/TrRail_act!F30/1000)</f>
        <v>0</v>
      </c>
      <c r="G53" s="87">
        <f>IF(G13=0,0,1000000*G13/TrRail_act!G30/1000)</f>
        <v>0</v>
      </c>
      <c r="H53" s="87">
        <f>IF(H13=0,0,1000000*H13/TrRail_act!H30/1000)</f>
        <v>0</v>
      </c>
      <c r="I53" s="87">
        <f>IF(I13=0,0,1000000*I13/TrRail_act!I30/1000)</f>
        <v>0</v>
      </c>
      <c r="J53" s="87">
        <f>IF(J13=0,0,1000000*J13/TrRail_act!J30/1000)</f>
        <v>0</v>
      </c>
      <c r="K53" s="87">
        <f>IF(K13=0,0,1000000*K13/TrRail_act!K30/1000)</f>
        <v>0</v>
      </c>
      <c r="L53" s="87">
        <f>IF(L13=0,0,1000000*L13/TrRail_act!L30/1000)</f>
        <v>0</v>
      </c>
      <c r="M53" s="87">
        <f>IF(M13=0,0,1000000*M13/TrRail_act!M30/1000)</f>
        <v>0</v>
      </c>
      <c r="N53" s="87">
        <f>IF(N13=0,0,1000000*N13/TrRail_act!N30/1000)</f>
        <v>0</v>
      </c>
      <c r="O53" s="87">
        <f>IF(O13=0,0,1000000*O13/TrRail_act!O30/1000)</f>
        <v>0</v>
      </c>
      <c r="P53" s="87">
        <f>IF(P13=0,0,1000000*P13/TrRail_act!P30/1000)</f>
        <v>0</v>
      </c>
      <c r="Q53" s="87">
        <f>IF(Q13=0,0,1000000*Q13/TrRail_act!Q30/1000)</f>
        <v>0</v>
      </c>
      <c r="R53" s="87">
        <f>IF(R13=0,0,1000000*R13/TrRail_act!R30/1000)</f>
        <v>0</v>
      </c>
      <c r="S53" s="87">
        <f>IF(S13=0,0,1000000*S13/TrRail_act!S30/1000)</f>
        <v>0</v>
      </c>
      <c r="T53" s="87">
        <f>IF(T13=0,0,1000000*T13/TrRail_act!T30/1000)</f>
        <v>0</v>
      </c>
      <c r="U53" s="87">
        <f>IF(U13=0,0,1000000*U13/TrRail_act!U30/1000)</f>
        <v>0</v>
      </c>
      <c r="V53" s="87">
        <f>IF(V13=0,0,1000000*V13/TrRail_act!V30/1000)</f>
        <v>0</v>
      </c>
      <c r="W53" s="87">
        <f>IF(W13=0,0,1000000*W13/TrRail_act!W30/1000)</f>
        <v>0</v>
      </c>
      <c r="DA53" s="171" t="s">
        <v>1162</v>
      </c>
    </row>
    <row r="54" spans="1:105" ht="11.45" customHeight="1" x14ac:dyDescent="0.25">
      <c r="A54" s="112" t="s">
        <v>25</v>
      </c>
      <c r="B54" s="117">
        <f>IF(B14=0,0,1000000*B14/TrRail_act!B31/1000)</f>
        <v>0</v>
      </c>
      <c r="C54" s="117">
        <f>IF(C14=0,0,1000000*C14/TrRail_act!C31/1000)</f>
        <v>0</v>
      </c>
      <c r="D54" s="117">
        <f>IF(D14=0,0,1000000*D14/TrRail_act!D31/1000)</f>
        <v>0</v>
      </c>
      <c r="E54" s="117">
        <f>IF(E14=0,0,1000000*E14/TrRail_act!E31/1000)</f>
        <v>0</v>
      </c>
      <c r="F54" s="117">
        <f>IF(F14=0,0,1000000*F14/TrRail_act!F31/1000)</f>
        <v>0</v>
      </c>
      <c r="G54" s="117">
        <f>IF(G14=0,0,1000000*G14/TrRail_act!G31/1000)</f>
        <v>0</v>
      </c>
      <c r="H54" s="117">
        <f>IF(H14=0,0,1000000*H14/TrRail_act!H31/1000)</f>
        <v>0</v>
      </c>
      <c r="I54" s="117">
        <f>IF(I14=0,0,1000000*I14/TrRail_act!I31/1000)</f>
        <v>0</v>
      </c>
      <c r="J54" s="117">
        <f>IF(J14=0,0,1000000*J14/TrRail_act!J31/1000)</f>
        <v>0</v>
      </c>
      <c r="K54" s="117">
        <f>IF(K14=0,0,1000000*K14/TrRail_act!K31/1000)</f>
        <v>0</v>
      </c>
      <c r="L54" s="117">
        <f>IF(L14=0,0,1000000*L14/TrRail_act!L31/1000)</f>
        <v>0</v>
      </c>
      <c r="M54" s="117">
        <f>IF(M14=0,0,1000000*M14/TrRail_act!M31/1000)</f>
        <v>0</v>
      </c>
      <c r="N54" s="117">
        <f>IF(N14=0,0,1000000*N14/TrRail_act!N31/1000)</f>
        <v>0</v>
      </c>
      <c r="O54" s="117">
        <f>IF(O14=0,0,1000000*O14/TrRail_act!O31/1000)</f>
        <v>0</v>
      </c>
      <c r="P54" s="117">
        <f>IF(P14=0,0,1000000*P14/TrRail_act!P31/1000)</f>
        <v>0</v>
      </c>
      <c r="Q54" s="117">
        <f>IF(Q14=0,0,1000000*Q14/TrRail_act!Q31/1000)</f>
        <v>0</v>
      </c>
      <c r="R54" s="117">
        <f>IF(R14=0,0,1000000*R14/TrRail_act!R31/1000)</f>
        <v>0</v>
      </c>
      <c r="S54" s="117">
        <f>IF(S14=0,0,1000000*S14/TrRail_act!S31/1000)</f>
        <v>0</v>
      </c>
      <c r="T54" s="117">
        <f>IF(T14=0,0,1000000*T14/TrRail_act!T31/1000)</f>
        <v>0</v>
      </c>
      <c r="U54" s="117">
        <f>IF(U14=0,0,1000000*U14/TrRail_act!U31/1000)</f>
        <v>0</v>
      </c>
      <c r="V54" s="117">
        <f>IF(V14=0,0,1000000*V14/TrRail_act!V31/1000)</f>
        <v>0</v>
      </c>
      <c r="W54" s="117">
        <f>IF(W14=0,0,1000000*W14/TrRail_act!W31/1000)</f>
        <v>0</v>
      </c>
      <c r="DA54" s="204" t="s">
        <v>1163</v>
      </c>
    </row>
    <row r="55" spans="1:105" ht="11.45" customHeight="1" x14ac:dyDescent="0.25">
      <c r="A55" s="27" t="s">
        <v>34</v>
      </c>
      <c r="B55" s="29">
        <f>IF(B15=0,0,1000000*B15/TrRail_act!B32/1000)</f>
        <v>474.52752863341914</v>
      </c>
      <c r="C55" s="29">
        <f>IF(C15=0,0,1000000*C15/TrRail_act!C32/1000)</f>
        <v>433.80766041570502</v>
      </c>
      <c r="D55" s="29">
        <f>IF(D15=0,0,1000000*D15/TrRail_act!D32/1000)</f>
        <v>368.96929016667497</v>
      </c>
      <c r="E55" s="29">
        <f>IF(E15=0,0,1000000*E15/TrRail_act!E32/1000)</f>
        <v>380.12603330263875</v>
      </c>
      <c r="F55" s="29">
        <f>IF(F15=0,0,1000000*F15/TrRail_act!F32/1000)</f>
        <v>386.11626550379333</v>
      </c>
      <c r="G55" s="29">
        <f>IF(G15=0,0,1000000*G15/TrRail_act!G32/1000)</f>
        <v>358.40368105023168</v>
      </c>
      <c r="H55" s="29">
        <f>IF(H15=0,0,1000000*H15/TrRail_act!H32/1000)</f>
        <v>338.45173285671649</v>
      </c>
      <c r="I55" s="29">
        <f>IF(I15=0,0,1000000*I15/TrRail_act!I32/1000)</f>
        <v>318.28042561504526</v>
      </c>
      <c r="J55" s="29">
        <f>IF(J15=0,0,1000000*J15/TrRail_act!J32/1000)</f>
        <v>303.8095331720329</v>
      </c>
      <c r="K55" s="29">
        <f>IF(K15=0,0,1000000*K15/TrRail_act!K32/1000)</f>
        <v>271.9453310651117</v>
      </c>
      <c r="L55" s="29">
        <f>IF(L15=0,0,1000000*L15/TrRail_act!L32/1000)</f>
        <v>269.70857137373127</v>
      </c>
      <c r="M55" s="29">
        <f>IF(M15=0,0,1000000*M15/TrRail_act!M32/1000)</f>
        <v>236.59657718741417</v>
      </c>
      <c r="N55" s="29">
        <f>IF(N15=0,0,1000000*N15/TrRail_act!N32/1000)</f>
        <v>219.42503221023222</v>
      </c>
      <c r="O55" s="29">
        <f>IF(O15=0,0,1000000*O15/TrRail_act!O32/1000)</f>
        <v>205.24112509554581</v>
      </c>
      <c r="P55" s="29">
        <f>IF(P15=0,0,1000000*P15/TrRail_act!P32/1000)</f>
        <v>197.85249726610326</v>
      </c>
      <c r="Q55" s="29">
        <f>IF(Q15=0,0,1000000*Q15/TrRail_act!Q32/1000)</f>
        <v>210.5826813087283</v>
      </c>
      <c r="R55" s="29">
        <f>IF(R15=0,0,1000000*R15/TrRail_act!R32/1000)</f>
        <v>196.49671842932119</v>
      </c>
      <c r="S55" s="29">
        <f>IF(S15=0,0,1000000*S15/TrRail_act!S32/1000)</f>
        <v>161.86213511909526</v>
      </c>
      <c r="T55" s="29">
        <f>IF(T15=0,0,1000000*T15/TrRail_act!T32/1000)</f>
        <v>128.60486844242394</v>
      </c>
      <c r="U55" s="29">
        <f>IF(U15=0,0,1000000*U15/TrRail_act!U32/1000)</f>
        <v>148.88653101761673</v>
      </c>
      <c r="V55" s="29">
        <f>IF(V15=0,0,1000000*V15/TrRail_act!V32/1000)</f>
        <v>144.84673231651712</v>
      </c>
      <c r="W55" s="29">
        <f>IF(W15=0,0,1000000*W15/TrRail_act!W32/1000)</f>
        <v>229.23913804027364</v>
      </c>
      <c r="DA55" s="173" t="s">
        <v>1164</v>
      </c>
    </row>
    <row r="56" spans="1:105" ht="11.45" customHeight="1" x14ac:dyDescent="0.25">
      <c r="A56" s="83" t="s">
        <v>92</v>
      </c>
      <c r="B56" s="87">
        <f>IF(B16=0,0,1000000*B16/TrRail_act!B33/1000)</f>
        <v>3065.8742691729431</v>
      </c>
      <c r="C56" s="87">
        <f>IF(C16=0,0,1000000*C16/TrRail_act!C33/1000)</f>
        <v>3081.2284599925415</v>
      </c>
      <c r="D56" s="87">
        <f>IF(D16=0,0,1000000*D16/TrRail_act!D33/1000)</f>
        <v>2860.2830403500188</v>
      </c>
      <c r="E56" s="87">
        <f>IF(E16=0,0,1000000*E16/TrRail_act!E33/1000)</f>
        <v>2676.9662650647906</v>
      </c>
      <c r="F56" s="87">
        <f>IF(F16=0,0,1000000*F16/TrRail_act!F33/1000)</f>
        <v>2639.8497456574446</v>
      </c>
      <c r="G56" s="87">
        <f>IF(G16=0,0,1000000*G16/TrRail_act!G33/1000)</f>
        <v>2547.8637422377678</v>
      </c>
      <c r="H56" s="87">
        <f>IF(H16=0,0,1000000*H16/TrRail_act!H33/1000)</f>
        <v>2452.1126518962342</v>
      </c>
      <c r="I56" s="87">
        <f>IF(I16=0,0,1000000*I16/TrRail_act!I33/1000)</f>
        <v>2394.4930325585256</v>
      </c>
      <c r="J56" s="87">
        <f>IF(J16=0,0,1000000*J16/TrRail_act!J33/1000)</f>
        <v>2311.9853201800129</v>
      </c>
      <c r="K56" s="87">
        <f>IF(K16=0,0,1000000*K16/TrRail_act!K33/1000)</f>
        <v>2241.0863475732822</v>
      </c>
      <c r="L56" s="87">
        <f>IF(L16=0,0,1000000*L16/TrRail_act!L33/1000)</f>
        <v>2213.7608359174028</v>
      </c>
      <c r="M56" s="87">
        <f>IF(M16=0,0,1000000*M16/TrRail_act!M33/1000)</f>
        <v>2200.061959253404</v>
      </c>
      <c r="N56" s="87">
        <f>IF(N16=0,0,1000000*N16/TrRail_act!N33/1000)</f>
        <v>2142.1068489673639</v>
      </c>
      <c r="O56" s="87">
        <f>IF(O16=0,0,1000000*O16/TrRail_act!O33/1000)</f>
        <v>2107.8172163318054</v>
      </c>
      <c r="P56" s="87">
        <f>IF(P16=0,0,1000000*P16/TrRail_act!P33/1000)</f>
        <v>2029.7428675816911</v>
      </c>
      <c r="Q56" s="87">
        <f>IF(Q16=0,0,1000000*Q16/TrRail_act!Q33/1000)</f>
        <v>2042.1120709554993</v>
      </c>
      <c r="R56" s="87">
        <f>IF(R16=0,0,1000000*R16/TrRail_act!R33/1000)</f>
        <v>1984.1506322622492</v>
      </c>
      <c r="S56" s="87">
        <f>IF(S16=0,0,1000000*S16/TrRail_act!S33/1000)</f>
        <v>1874.2589946608132</v>
      </c>
      <c r="T56" s="87">
        <f>IF(T16=0,0,1000000*T16/TrRail_act!T33/1000)</f>
        <v>1774.75792741693</v>
      </c>
      <c r="U56" s="87">
        <f>IF(U16=0,0,1000000*U16/TrRail_act!U33/1000)</f>
        <v>1908.1943565706445</v>
      </c>
      <c r="V56" s="87">
        <f>IF(V16=0,0,1000000*V16/TrRail_act!V33/1000)</f>
        <v>1814.9130623102149</v>
      </c>
      <c r="W56" s="87">
        <f>IF(W16=0,0,1000000*W16/TrRail_act!W33/1000)</f>
        <v>1813.4396925603833</v>
      </c>
      <c r="DA56" s="171" t="s">
        <v>1165</v>
      </c>
    </row>
    <row r="57" spans="1:105" ht="11.45" customHeight="1" x14ac:dyDescent="0.25">
      <c r="A57" s="85" t="s">
        <v>93</v>
      </c>
      <c r="B57" s="88">
        <f>IF(B17=0,0,1000000*B17/TrRail_act!B34/1000)</f>
        <v>0</v>
      </c>
      <c r="C57" s="88">
        <f>IF(C17=0,0,1000000*C17/TrRail_act!C34/1000)</f>
        <v>0</v>
      </c>
      <c r="D57" s="88">
        <f>IF(D17=0,0,1000000*D17/TrRail_act!D34/1000)</f>
        <v>0</v>
      </c>
      <c r="E57" s="88">
        <f>IF(E17=0,0,1000000*E17/TrRail_act!E34/1000)</f>
        <v>0</v>
      </c>
      <c r="F57" s="88">
        <f>IF(F17=0,0,1000000*F17/TrRail_act!F34/1000)</f>
        <v>0</v>
      </c>
      <c r="G57" s="88">
        <f>IF(G17=0,0,1000000*G17/TrRail_act!G34/1000)</f>
        <v>0</v>
      </c>
      <c r="H57" s="88">
        <f>IF(H17=0,0,1000000*H17/TrRail_act!H34/1000)</f>
        <v>0</v>
      </c>
      <c r="I57" s="88">
        <f>IF(I17=0,0,1000000*I17/TrRail_act!I34/1000)</f>
        <v>0</v>
      </c>
      <c r="J57" s="88">
        <f>IF(J17=0,0,1000000*J17/TrRail_act!J34/1000)</f>
        <v>0</v>
      </c>
      <c r="K57" s="88">
        <f>IF(K17=0,0,1000000*K17/TrRail_act!K34/1000)</f>
        <v>0</v>
      </c>
      <c r="L57" s="88">
        <f>IF(L17=0,0,1000000*L17/TrRail_act!L34/1000)</f>
        <v>0</v>
      </c>
      <c r="M57" s="88">
        <f>IF(M17=0,0,1000000*M17/TrRail_act!M34/1000)</f>
        <v>0</v>
      </c>
      <c r="N57" s="88">
        <f>IF(N17=0,0,1000000*N17/TrRail_act!N34/1000)</f>
        <v>0</v>
      </c>
      <c r="O57" s="88">
        <f>IF(O17=0,0,1000000*O17/TrRail_act!O34/1000)</f>
        <v>0</v>
      </c>
      <c r="P57" s="88">
        <f>IF(P17=0,0,1000000*P17/TrRail_act!P34/1000)</f>
        <v>0</v>
      </c>
      <c r="Q57" s="88">
        <f>IF(Q17=0,0,1000000*Q17/TrRail_act!Q34/1000)</f>
        <v>0</v>
      </c>
      <c r="R57" s="88">
        <f>IF(R17=0,0,1000000*R17/TrRail_act!R34/1000)</f>
        <v>0</v>
      </c>
      <c r="S57" s="88">
        <f>IF(S17=0,0,1000000*S17/TrRail_act!S34/1000)</f>
        <v>0</v>
      </c>
      <c r="T57" s="88">
        <f>IF(T17=0,0,1000000*T17/TrRail_act!T34/1000)</f>
        <v>0</v>
      </c>
      <c r="U57" s="88">
        <f>IF(U17=0,0,1000000*U17/TrRail_act!U34/1000)</f>
        <v>0</v>
      </c>
      <c r="V57" s="88">
        <f>IF(V17=0,0,1000000*V17/TrRail_act!V34/1000)</f>
        <v>0</v>
      </c>
      <c r="W57" s="88">
        <f>IF(W17=0,0,1000000*W17/TrRail_act!W34/1000)</f>
        <v>0</v>
      </c>
      <c r="DA57" s="178" t="s">
        <v>1166</v>
      </c>
    </row>
    <row r="58" spans="1:105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DA58" s="171"/>
    </row>
    <row r="59" spans="1:105" ht="11.45" customHeight="1" x14ac:dyDescent="0.25">
      <c r="A59" s="53" t="s">
        <v>41</v>
      </c>
      <c r="B59" s="65">
        <f t="shared" ref="B59:B68" si="5">IF(B8=0,0,B8/B$8)</f>
        <v>1</v>
      </c>
      <c r="C59" s="65">
        <f t="shared" ref="C59:V59" si="6">IF(C8=0,0,C8/C$8)</f>
        <v>1</v>
      </c>
      <c r="D59" s="65">
        <f t="shared" si="6"/>
        <v>1</v>
      </c>
      <c r="E59" s="65">
        <f t="shared" si="6"/>
        <v>1</v>
      </c>
      <c r="F59" s="65">
        <f t="shared" si="6"/>
        <v>1</v>
      </c>
      <c r="G59" s="65">
        <f t="shared" si="6"/>
        <v>1</v>
      </c>
      <c r="H59" s="65">
        <f t="shared" si="6"/>
        <v>1</v>
      </c>
      <c r="I59" s="65">
        <f t="shared" si="6"/>
        <v>1</v>
      </c>
      <c r="J59" s="65">
        <f t="shared" si="6"/>
        <v>1</v>
      </c>
      <c r="K59" s="65">
        <f t="shared" si="6"/>
        <v>1</v>
      </c>
      <c r="L59" s="65">
        <f t="shared" si="6"/>
        <v>1</v>
      </c>
      <c r="M59" s="65">
        <f t="shared" si="6"/>
        <v>1</v>
      </c>
      <c r="N59" s="65">
        <f t="shared" si="6"/>
        <v>1</v>
      </c>
      <c r="O59" s="65">
        <f t="shared" si="6"/>
        <v>1</v>
      </c>
      <c r="P59" s="65">
        <f t="shared" si="6"/>
        <v>1</v>
      </c>
      <c r="Q59" s="65">
        <f t="shared" si="6"/>
        <v>1</v>
      </c>
      <c r="R59" s="65">
        <f t="shared" si="6"/>
        <v>1</v>
      </c>
      <c r="S59" s="65">
        <f t="shared" si="6"/>
        <v>1</v>
      </c>
      <c r="T59" s="65">
        <f t="shared" si="6"/>
        <v>1</v>
      </c>
      <c r="U59" s="65">
        <f t="shared" si="6"/>
        <v>1</v>
      </c>
      <c r="V59" s="65">
        <f t="shared" si="6"/>
        <v>1</v>
      </c>
      <c r="W59" s="65">
        <f t="shared" ref="W59" si="7">IF(W8=0,0,W8/W$8)</f>
        <v>1</v>
      </c>
      <c r="DA59" s="172"/>
    </row>
    <row r="60" spans="1:105" ht="11.45" customHeight="1" x14ac:dyDescent="0.25">
      <c r="A60" s="27" t="s">
        <v>33</v>
      </c>
      <c r="B60" s="31">
        <f t="shared" si="5"/>
        <v>0.75826752368148487</v>
      </c>
      <c r="C60" s="31">
        <f t="shared" ref="C60:V60" si="8">IF(C9=0,0,C9/C$8)</f>
        <v>0.76486078293281468</v>
      </c>
      <c r="D60" s="31">
        <f t="shared" si="8"/>
        <v>0.77603871363250199</v>
      </c>
      <c r="E60" s="31">
        <f t="shared" si="8"/>
        <v>0.769344245097076</v>
      </c>
      <c r="F60" s="31">
        <f t="shared" si="8"/>
        <v>0.76218956135415139</v>
      </c>
      <c r="G60" s="31">
        <f t="shared" si="8"/>
        <v>0.75124459078857497</v>
      </c>
      <c r="H60" s="31">
        <f t="shared" si="8"/>
        <v>0.71372336553153248</v>
      </c>
      <c r="I60" s="31">
        <f t="shared" si="8"/>
        <v>0.70593071089449655</v>
      </c>
      <c r="J60" s="31">
        <f t="shared" si="8"/>
        <v>0.73666389981629954</v>
      </c>
      <c r="K60" s="31">
        <f t="shared" si="8"/>
        <v>0.74163699417819562</v>
      </c>
      <c r="L60" s="31">
        <f t="shared" si="8"/>
        <v>0.73304052888668225</v>
      </c>
      <c r="M60" s="31">
        <f t="shared" si="8"/>
        <v>0.73315882448862579</v>
      </c>
      <c r="N60" s="31">
        <f t="shared" si="8"/>
        <v>0.74505758392292998</v>
      </c>
      <c r="O60" s="31">
        <f t="shared" si="8"/>
        <v>0.74954835454542612</v>
      </c>
      <c r="P60" s="31">
        <f t="shared" si="8"/>
        <v>0.75880137652455459</v>
      </c>
      <c r="Q60" s="31">
        <f t="shared" si="8"/>
        <v>0.73969090097307044</v>
      </c>
      <c r="R60" s="31">
        <f t="shared" si="8"/>
        <v>0.73937704725099385</v>
      </c>
      <c r="S60" s="31">
        <f t="shared" si="8"/>
        <v>0.73155808470828432</v>
      </c>
      <c r="T60" s="31">
        <f t="shared" si="8"/>
        <v>0.74091128577682774</v>
      </c>
      <c r="U60" s="31">
        <f t="shared" si="8"/>
        <v>0.74042176713925034</v>
      </c>
      <c r="V60" s="31">
        <f t="shared" si="8"/>
        <v>0.72391335767447063</v>
      </c>
      <c r="W60" s="31">
        <f t="shared" ref="W60" si="9">IF(W9=0,0,W9/W$8)</f>
        <v>0.72100713679300421</v>
      </c>
      <c r="DA60" s="173"/>
    </row>
    <row r="61" spans="1:105" ht="11.45" customHeight="1" x14ac:dyDescent="0.25">
      <c r="A61" s="107" t="s">
        <v>23</v>
      </c>
      <c r="B61" s="123">
        <f t="shared" si="5"/>
        <v>0</v>
      </c>
      <c r="C61" s="123">
        <f t="shared" ref="C61:V61" si="10">IF(C10=0,0,C10/C$8)</f>
        <v>0</v>
      </c>
      <c r="D61" s="123">
        <f t="shared" si="10"/>
        <v>0</v>
      </c>
      <c r="E61" s="123">
        <f t="shared" si="10"/>
        <v>0</v>
      </c>
      <c r="F61" s="123">
        <f t="shared" si="10"/>
        <v>0</v>
      </c>
      <c r="G61" s="123">
        <f t="shared" si="10"/>
        <v>0</v>
      </c>
      <c r="H61" s="123">
        <f t="shared" si="10"/>
        <v>0</v>
      </c>
      <c r="I61" s="123">
        <f t="shared" si="10"/>
        <v>0</v>
      </c>
      <c r="J61" s="123">
        <f t="shared" si="10"/>
        <v>0</v>
      </c>
      <c r="K61" s="123">
        <f t="shared" si="10"/>
        <v>0</v>
      </c>
      <c r="L61" s="123">
        <f t="shared" si="10"/>
        <v>0</v>
      </c>
      <c r="M61" s="123">
        <f t="shared" si="10"/>
        <v>0</v>
      </c>
      <c r="N61" s="123">
        <f t="shared" si="10"/>
        <v>0</v>
      </c>
      <c r="O61" s="123">
        <f t="shared" si="10"/>
        <v>0</v>
      </c>
      <c r="P61" s="123">
        <f t="shared" si="10"/>
        <v>0</v>
      </c>
      <c r="Q61" s="123">
        <f t="shared" si="10"/>
        <v>0</v>
      </c>
      <c r="R61" s="123">
        <f t="shared" si="10"/>
        <v>0</v>
      </c>
      <c r="S61" s="123">
        <f t="shared" si="10"/>
        <v>0</v>
      </c>
      <c r="T61" s="123">
        <f t="shared" si="10"/>
        <v>0</v>
      </c>
      <c r="U61" s="123">
        <f t="shared" si="10"/>
        <v>0</v>
      </c>
      <c r="V61" s="123">
        <f t="shared" si="10"/>
        <v>0</v>
      </c>
      <c r="W61" s="123">
        <f t="shared" ref="W61" si="11">IF(W10=0,0,W10/W$8)</f>
        <v>0</v>
      </c>
      <c r="DA61" s="203"/>
    </row>
    <row r="62" spans="1:105" ht="11.45" customHeight="1" x14ac:dyDescent="0.25">
      <c r="A62" s="109" t="s">
        <v>24</v>
      </c>
      <c r="B62" s="124">
        <f t="shared" si="5"/>
        <v>0.75826752368148487</v>
      </c>
      <c r="C62" s="124">
        <f t="shared" ref="C62:V62" si="12">IF(C11=0,0,C11/C$8)</f>
        <v>0.76486078293281468</v>
      </c>
      <c r="D62" s="124">
        <f t="shared" si="12"/>
        <v>0.77603871363250199</v>
      </c>
      <c r="E62" s="124">
        <f t="shared" si="12"/>
        <v>0.769344245097076</v>
      </c>
      <c r="F62" s="124">
        <f t="shared" si="12"/>
        <v>0.76218956135415139</v>
      </c>
      <c r="G62" s="124">
        <f t="shared" si="12"/>
        <v>0.75124459078857497</v>
      </c>
      <c r="H62" s="124">
        <f t="shared" si="12"/>
        <v>0.71372336553153248</v>
      </c>
      <c r="I62" s="124">
        <f t="shared" si="12"/>
        <v>0.70593071089449655</v>
      </c>
      <c r="J62" s="124">
        <f t="shared" si="12"/>
        <v>0.73666389981629954</v>
      </c>
      <c r="K62" s="124">
        <f t="shared" si="12"/>
        <v>0.74163699417819562</v>
      </c>
      <c r="L62" s="124">
        <f t="shared" si="12"/>
        <v>0.73304052888668225</v>
      </c>
      <c r="M62" s="124">
        <f t="shared" si="12"/>
        <v>0.73315882448862579</v>
      </c>
      <c r="N62" s="124">
        <f t="shared" si="12"/>
        <v>0.74505758392292998</v>
      </c>
      <c r="O62" s="124">
        <f t="shared" si="12"/>
        <v>0.74954835454542612</v>
      </c>
      <c r="P62" s="124">
        <f t="shared" si="12"/>
        <v>0.75880137652455459</v>
      </c>
      <c r="Q62" s="124">
        <f t="shared" si="12"/>
        <v>0.73969090097307044</v>
      </c>
      <c r="R62" s="124">
        <f t="shared" si="12"/>
        <v>0.73937704725099385</v>
      </c>
      <c r="S62" s="124">
        <f t="shared" si="12"/>
        <v>0.73155808470828432</v>
      </c>
      <c r="T62" s="124">
        <f t="shared" si="12"/>
        <v>0.74091128577682774</v>
      </c>
      <c r="U62" s="124">
        <f t="shared" si="12"/>
        <v>0.74042176713925034</v>
      </c>
      <c r="V62" s="124">
        <f t="shared" si="12"/>
        <v>0.72391335767447063</v>
      </c>
      <c r="W62" s="124">
        <f t="shared" ref="W62" si="13">IF(W11=0,0,W11/W$8)</f>
        <v>0.72100713679300421</v>
      </c>
      <c r="DA62" s="176"/>
    </row>
    <row r="63" spans="1:105" ht="11.45" customHeight="1" x14ac:dyDescent="0.25">
      <c r="A63" s="111" t="s">
        <v>92</v>
      </c>
      <c r="B63" s="125">
        <f t="shared" si="5"/>
        <v>0.75826752368148487</v>
      </c>
      <c r="C63" s="125">
        <f t="shared" ref="C63:V63" si="14">IF(C12=0,0,C12/C$8)</f>
        <v>0.76486078293281468</v>
      </c>
      <c r="D63" s="125">
        <f t="shared" si="14"/>
        <v>0.77603871363250199</v>
      </c>
      <c r="E63" s="125">
        <f t="shared" si="14"/>
        <v>0.769344245097076</v>
      </c>
      <c r="F63" s="125">
        <f t="shared" si="14"/>
        <v>0.76218956135415139</v>
      </c>
      <c r="G63" s="125">
        <f t="shared" si="14"/>
        <v>0.75124459078857497</v>
      </c>
      <c r="H63" s="125">
        <f t="shared" si="14"/>
        <v>0.71372336553153248</v>
      </c>
      <c r="I63" s="125">
        <f t="shared" si="14"/>
        <v>0.70593071089449655</v>
      </c>
      <c r="J63" s="125">
        <f t="shared" si="14"/>
        <v>0.73666389981629954</v>
      </c>
      <c r="K63" s="125">
        <f t="shared" si="14"/>
        <v>0.74163699417819562</v>
      </c>
      <c r="L63" s="125">
        <f t="shared" si="14"/>
        <v>0.73304052888668225</v>
      </c>
      <c r="M63" s="125">
        <f t="shared" si="14"/>
        <v>0.73315882448862579</v>
      </c>
      <c r="N63" s="125">
        <f t="shared" si="14"/>
        <v>0.74505758392292998</v>
      </c>
      <c r="O63" s="125">
        <f t="shared" si="14"/>
        <v>0.74954835454542612</v>
      </c>
      <c r="P63" s="125">
        <f t="shared" si="14"/>
        <v>0.75880137652455459</v>
      </c>
      <c r="Q63" s="125">
        <f t="shared" si="14"/>
        <v>0.73969090097307044</v>
      </c>
      <c r="R63" s="125">
        <f t="shared" si="14"/>
        <v>0.73937704725099385</v>
      </c>
      <c r="S63" s="125">
        <f t="shared" si="14"/>
        <v>0.73155808470828432</v>
      </c>
      <c r="T63" s="125">
        <f t="shared" si="14"/>
        <v>0.74091128577682774</v>
      </c>
      <c r="U63" s="125">
        <f t="shared" si="14"/>
        <v>0.74042176713925034</v>
      </c>
      <c r="V63" s="125">
        <f t="shared" si="14"/>
        <v>0.72391335767447063</v>
      </c>
      <c r="W63" s="125">
        <f t="shared" ref="W63" si="15">IF(W12=0,0,W12/W$8)</f>
        <v>0.72100713679300421</v>
      </c>
      <c r="DA63" s="171"/>
    </row>
    <row r="64" spans="1:105" ht="11.45" customHeight="1" x14ac:dyDescent="0.25">
      <c r="A64" s="111" t="s">
        <v>93</v>
      </c>
      <c r="B64" s="125">
        <f t="shared" si="5"/>
        <v>0</v>
      </c>
      <c r="C64" s="125">
        <f t="shared" ref="C64:V64" si="16">IF(C13=0,0,C13/C$8)</f>
        <v>0</v>
      </c>
      <c r="D64" s="125">
        <f t="shared" si="16"/>
        <v>0</v>
      </c>
      <c r="E64" s="125">
        <f t="shared" si="16"/>
        <v>0</v>
      </c>
      <c r="F64" s="125">
        <f t="shared" si="16"/>
        <v>0</v>
      </c>
      <c r="G64" s="125">
        <f t="shared" si="16"/>
        <v>0</v>
      </c>
      <c r="H64" s="125">
        <f t="shared" si="16"/>
        <v>0</v>
      </c>
      <c r="I64" s="125">
        <f t="shared" si="16"/>
        <v>0</v>
      </c>
      <c r="J64" s="125">
        <f t="shared" si="16"/>
        <v>0</v>
      </c>
      <c r="K64" s="125">
        <f t="shared" si="16"/>
        <v>0</v>
      </c>
      <c r="L64" s="125">
        <f t="shared" si="16"/>
        <v>0</v>
      </c>
      <c r="M64" s="125">
        <f t="shared" si="16"/>
        <v>0</v>
      </c>
      <c r="N64" s="125">
        <f t="shared" si="16"/>
        <v>0</v>
      </c>
      <c r="O64" s="125">
        <f t="shared" si="16"/>
        <v>0</v>
      </c>
      <c r="P64" s="125">
        <f t="shared" si="16"/>
        <v>0</v>
      </c>
      <c r="Q64" s="125">
        <f t="shared" si="16"/>
        <v>0</v>
      </c>
      <c r="R64" s="125">
        <f t="shared" si="16"/>
        <v>0</v>
      </c>
      <c r="S64" s="125">
        <f t="shared" si="16"/>
        <v>0</v>
      </c>
      <c r="T64" s="125">
        <f t="shared" si="16"/>
        <v>0</v>
      </c>
      <c r="U64" s="125">
        <f t="shared" si="16"/>
        <v>0</v>
      </c>
      <c r="V64" s="125">
        <f t="shared" si="16"/>
        <v>0</v>
      </c>
      <c r="W64" s="125">
        <f t="shared" ref="W64" si="17">IF(W13=0,0,W13/W$8)</f>
        <v>0</v>
      </c>
      <c r="DA64" s="171"/>
    </row>
    <row r="65" spans="1:105" ht="11.45" customHeight="1" x14ac:dyDescent="0.25">
      <c r="A65" s="112" t="s">
        <v>25</v>
      </c>
      <c r="B65" s="126">
        <f t="shared" si="5"/>
        <v>0</v>
      </c>
      <c r="C65" s="126">
        <f t="shared" ref="C65:V65" si="18">IF(C14=0,0,C14/C$8)</f>
        <v>0</v>
      </c>
      <c r="D65" s="126">
        <f t="shared" si="18"/>
        <v>0</v>
      </c>
      <c r="E65" s="126">
        <f t="shared" si="18"/>
        <v>0</v>
      </c>
      <c r="F65" s="126">
        <f t="shared" si="18"/>
        <v>0</v>
      </c>
      <c r="G65" s="126">
        <f t="shared" si="18"/>
        <v>0</v>
      </c>
      <c r="H65" s="126">
        <f t="shared" si="18"/>
        <v>0</v>
      </c>
      <c r="I65" s="126">
        <f t="shared" si="18"/>
        <v>0</v>
      </c>
      <c r="J65" s="126">
        <f t="shared" si="18"/>
        <v>0</v>
      </c>
      <c r="K65" s="126">
        <f t="shared" si="18"/>
        <v>0</v>
      </c>
      <c r="L65" s="126">
        <f t="shared" si="18"/>
        <v>0</v>
      </c>
      <c r="M65" s="126">
        <f t="shared" si="18"/>
        <v>0</v>
      </c>
      <c r="N65" s="126">
        <f t="shared" si="18"/>
        <v>0</v>
      </c>
      <c r="O65" s="126">
        <f t="shared" si="18"/>
        <v>0</v>
      </c>
      <c r="P65" s="126">
        <f t="shared" si="18"/>
        <v>0</v>
      </c>
      <c r="Q65" s="126">
        <f t="shared" si="18"/>
        <v>0</v>
      </c>
      <c r="R65" s="126">
        <f t="shared" si="18"/>
        <v>0</v>
      </c>
      <c r="S65" s="126">
        <f t="shared" si="18"/>
        <v>0</v>
      </c>
      <c r="T65" s="126">
        <f t="shared" si="18"/>
        <v>0</v>
      </c>
      <c r="U65" s="126">
        <f t="shared" si="18"/>
        <v>0</v>
      </c>
      <c r="V65" s="126">
        <f t="shared" si="18"/>
        <v>0</v>
      </c>
      <c r="W65" s="126">
        <f t="shared" ref="W65" si="19">IF(W14=0,0,W14/W$8)</f>
        <v>0</v>
      </c>
      <c r="DA65" s="204"/>
    </row>
    <row r="66" spans="1:105" ht="11.45" customHeight="1" x14ac:dyDescent="0.25">
      <c r="A66" s="27" t="s">
        <v>34</v>
      </c>
      <c r="B66" s="31">
        <f t="shared" si="5"/>
        <v>0.24173247631851513</v>
      </c>
      <c r="C66" s="31">
        <f t="shared" ref="C66:V66" si="20">IF(C15=0,0,C15/C$8)</f>
        <v>0.23513921706718521</v>
      </c>
      <c r="D66" s="31">
        <f t="shared" si="20"/>
        <v>0.22396128636749804</v>
      </c>
      <c r="E66" s="31">
        <f t="shared" si="20"/>
        <v>0.230655754902924</v>
      </c>
      <c r="F66" s="31">
        <f t="shared" si="20"/>
        <v>0.23781043864584858</v>
      </c>
      <c r="G66" s="31">
        <f t="shared" si="20"/>
        <v>0.24875540921142514</v>
      </c>
      <c r="H66" s="31">
        <f t="shared" si="20"/>
        <v>0.28627663446846757</v>
      </c>
      <c r="I66" s="31">
        <f t="shared" si="20"/>
        <v>0.29406928910550356</v>
      </c>
      <c r="J66" s="31">
        <f t="shared" si="20"/>
        <v>0.26333610018370041</v>
      </c>
      <c r="K66" s="31">
        <f t="shared" si="20"/>
        <v>0.25836300582180433</v>
      </c>
      <c r="L66" s="31">
        <f t="shared" si="20"/>
        <v>0.2669594711133178</v>
      </c>
      <c r="M66" s="31">
        <f t="shared" si="20"/>
        <v>0.26684117551137421</v>
      </c>
      <c r="N66" s="31">
        <f t="shared" si="20"/>
        <v>0.25494241607707002</v>
      </c>
      <c r="O66" s="31">
        <f t="shared" si="20"/>
        <v>0.25045164545457388</v>
      </c>
      <c r="P66" s="31">
        <f t="shared" si="20"/>
        <v>0.24119862347544543</v>
      </c>
      <c r="Q66" s="31">
        <f t="shared" si="20"/>
        <v>0.26030909902692961</v>
      </c>
      <c r="R66" s="31">
        <f t="shared" si="20"/>
        <v>0.26062295274900621</v>
      </c>
      <c r="S66" s="31">
        <f t="shared" si="20"/>
        <v>0.26844191529171568</v>
      </c>
      <c r="T66" s="31">
        <f t="shared" si="20"/>
        <v>0.2590887142231722</v>
      </c>
      <c r="U66" s="31">
        <f t="shared" si="20"/>
        <v>0.25957823286074966</v>
      </c>
      <c r="V66" s="31">
        <f t="shared" si="20"/>
        <v>0.27608664232552932</v>
      </c>
      <c r="W66" s="31">
        <f t="shared" ref="W66" si="21">IF(W15=0,0,W15/W$8)</f>
        <v>0.2789928632069959</v>
      </c>
      <c r="DA66" s="173"/>
    </row>
    <row r="67" spans="1:105" ht="11.45" customHeight="1" x14ac:dyDescent="0.25">
      <c r="A67" s="83" t="s">
        <v>92</v>
      </c>
      <c r="B67" s="125">
        <f t="shared" si="5"/>
        <v>0.24173247631851513</v>
      </c>
      <c r="C67" s="125">
        <f t="shared" ref="C67:V67" si="22">IF(C16=0,0,C16/C$8)</f>
        <v>0.23513921706718521</v>
      </c>
      <c r="D67" s="125">
        <f t="shared" si="22"/>
        <v>0.22396128636749804</v>
      </c>
      <c r="E67" s="125">
        <f t="shared" si="22"/>
        <v>0.230655754902924</v>
      </c>
      <c r="F67" s="125">
        <f t="shared" si="22"/>
        <v>0.23781043864584858</v>
      </c>
      <c r="G67" s="125">
        <f t="shared" si="22"/>
        <v>0.24875540921142514</v>
      </c>
      <c r="H67" s="125">
        <f t="shared" si="22"/>
        <v>0.28627663446846757</v>
      </c>
      <c r="I67" s="125">
        <f t="shared" si="22"/>
        <v>0.29406928910550356</v>
      </c>
      <c r="J67" s="125">
        <f t="shared" si="22"/>
        <v>0.26333610018370041</v>
      </c>
      <c r="K67" s="125">
        <f t="shared" si="22"/>
        <v>0.25836300582180433</v>
      </c>
      <c r="L67" s="125">
        <f t="shared" si="22"/>
        <v>0.2669594711133178</v>
      </c>
      <c r="M67" s="125">
        <f t="shared" si="22"/>
        <v>0.26684117551137421</v>
      </c>
      <c r="N67" s="125">
        <f t="shared" si="22"/>
        <v>0.25494241607707002</v>
      </c>
      <c r="O67" s="125">
        <f t="shared" si="22"/>
        <v>0.25045164545457388</v>
      </c>
      <c r="P67" s="125">
        <f t="shared" si="22"/>
        <v>0.24119862347544543</v>
      </c>
      <c r="Q67" s="125">
        <f t="shared" si="22"/>
        <v>0.26030909902692961</v>
      </c>
      <c r="R67" s="125">
        <f t="shared" si="22"/>
        <v>0.26062295274900621</v>
      </c>
      <c r="S67" s="125">
        <f t="shared" si="22"/>
        <v>0.26844191529171568</v>
      </c>
      <c r="T67" s="125">
        <f t="shared" si="22"/>
        <v>0.2590887142231722</v>
      </c>
      <c r="U67" s="125">
        <f t="shared" si="22"/>
        <v>0.25957823286074966</v>
      </c>
      <c r="V67" s="125">
        <f t="shared" si="22"/>
        <v>0.27608664232552932</v>
      </c>
      <c r="W67" s="125">
        <f t="shared" ref="W67" si="23">IF(W16=0,0,W16/W$8)</f>
        <v>0.2789928632069959</v>
      </c>
      <c r="DA67" s="171"/>
    </row>
    <row r="68" spans="1:105" ht="11.45" customHeight="1" x14ac:dyDescent="0.25">
      <c r="A68" s="85" t="s">
        <v>93</v>
      </c>
      <c r="B68" s="127">
        <f t="shared" si="5"/>
        <v>0</v>
      </c>
      <c r="C68" s="127">
        <f t="shared" ref="C68:V68" si="24">IF(C17=0,0,C17/C$8)</f>
        <v>0</v>
      </c>
      <c r="D68" s="127">
        <f t="shared" si="24"/>
        <v>0</v>
      </c>
      <c r="E68" s="127">
        <f t="shared" si="24"/>
        <v>0</v>
      </c>
      <c r="F68" s="127">
        <f t="shared" si="24"/>
        <v>0</v>
      </c>
      <c r="G68" s="127">
        <f t="shared" si="24"/>
        <v>0</v>
      </c>
      <c r="H68" s="127">
        <f t="shared" si="24"/>
        <v>0</v>
      </c>
      <c r="I68" s="127">
        <f t="shared" si="24"/>
        <v>0</v>
      </c>
      <c r="J68" s="127">
        <f t="shared" si="24"/>
        <v>0</v>
      </c>
      <c r="K68" s="127">
        <f t="shared" si="24"/>
        <v>0</v>
      </c>
      <c r="L68" s="127">
        <f t="shared" si="24"/>
        <v>0</v>
      </c>
      <c r="M68" s="127">
        <f t="shared" si="24"/>
        <v>0</v>
      </c>
      <c r="N68" s="127">
        <f t="shared" si="24"/>
        <v>0</v>
      </c>
      <c r="O68" s="127">
        <f t="shared" si="24"/>
        <v>0</v>
      </c>
      <c r="P68" s="127">
        <f t="shared" si="24"/>
        <v>0</v>
      </c>
      <c r="Q68" s="127">
        <f t="shared" si="24"/>
        <v>0</v>
      </c>
      <c r="R68" s="127">
        <f t="shared" si="24"/>
        <v>0</v>
      </c>
      <c r="S68" s="127">
        <f t="shared" si="24"/>
        <v>0</v>
      </c>
      <c r="T68" s="127">
        <f t="shared" si="24"/>
        <v>0</v>
      </c>
      <c r="U68" s="127">
        <f t="shared" si="24"/>
        <v>0</v>
      </c>
      <c r="V68" s="127">
        <f t="shared" si="24"/>
        <v>0</v>
      </c>
      <c r="W68" s="127">
        <f t="shared" ref="W68" si="25">IF(W17=0,0,W17/W$8)</f>
        <v>0</v>
      </c>
      <c r="DA68" s="178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  <ignoredErrors>
    <ignoredError sqref="B11:W11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DA125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25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188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X1" s="49"/>
      <c r="Y1" s="49"/>
      <c r="Z1" s="49"/>
      <c r="AA1" s="49"/>
      <c r="AB1" s="49"/>
      <c r="AC1" s="49"/>
      <c r="AD1" s="49"/>
      <c r="AE1" s="49"/>
      <c r="AF1" s="49"/>
      <c r="DA1" s="170" t="s">
        <v>155</v>
      </c>
    </row>
    <row r="2" spans="1:105" x14ac:dyDescent="0.25">
      <c r="A2" s="50"/>
      <c r="B2" s="50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DA2" s="181"/>
    </row>
    <row r="3" spans="1:105" ht="11.45" customHeight="1" x14ac:dyDescent="0.25">
      <c r="A3" s="53" t="s">
        <v>17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DA3" s="172"/>
    </row>
    <row r="4" spans="1:105" ht="11.45" customHeight="1" x14ac:dyDescent="0.25">
      <c r="A4" s="10" t="s">
        <v>18</v>
      </c>
      <c r="B4" s="11">
        <f t="shared" ref="B4:C4" si="0">SUM(B5:B7)</f>
        <v>149323.77475825924</v>
      </c>
      <c r="C4" s="11">
        <f t="shared" si="0"/>
        <v>147572.08692693029</v>
      </c>
      <c r="D4" s="11">
        <f t="shared" ref="D4:V4" si="1">SUM(D5:D7)</f>
        <v>144620.08141976144</v>
      </c>
      <c r="E4" s="11">
        <f t="shared" si="1"/>
        <v>149103.55500994064</v>
      </c>
      <c r="F4" s="11">
        <f t="shared" si="1"/>
        <v>169361.05704362673</v>
      </c>
      <c r="G4" s="11">
        <f t="shared" si="1"/>
        <v>182706.56218846259</v>
      </c>
      <c r="H4" s="11">
        <f t="shared" si="1"/>
        <v>188244.04999924509</v>
      </c>
      <c r="I4" s="11">
        <f t="shared" si="1"/>
        <v>197639.16572715377</v>
      </c>
      <c r="J4" s="11">
        <f t="shared" si="1"/>
        <v>197465.92599842555</v>
      </c>
      <c r="K4" s="11">
        <f t="shared" si="1"/>
        <v>190582.35012359664</v>
      </c>
      <c r="L4" s="11">
        <f t="shared" si="1"/>
        <v>204143.31073473237</v>
      </c>
      <c r="M4" s="11">
        <f t="shared" si="1"/>
        <v>212826.29732411623</v>
      </c>
      <c r="N4" s="11">
        <f t="shared" si="1"/>
        <v>216226.58564190386</v>
      </c>
      <c r="O4" s="11">
        <f t="shared" si="1"/>
        <v>217387.9960926394</v>
      </c>
      <c r="P4" s="11">
        <f t="shared" si="1"/>
        <v>222149.66946619636</v>
      </c>
      <c r="Q4" s="11">
        <f t="shared" si="1"/>
        <v>229339.14671050769</v>
      </c>
      <c r="R4" s="11">
        <f t="shared" si="1"/>
        <v>236301.30912436513</v>
      </c>
      <c r="S4" s="11">
        <f t="shared" si="1"/>
        <v>248936.26472977729</v>
      </c>
      <c r="T4" s="11">
        <f t="shared" si="1"/>
        <v>259307.95393615874</v>
      </c>
      <c r="U4" s="11">
        <f t="shared" si="1"/>
        <v>266020.36144136195</v>
      </c>
      <c r="V4" s="11">
        <f t="shared" si="1"/>
        <v>75401.657256115577</v>
      </c>
      <c r="W4" s="11">
        <f t="shared" ref="W4" si="2">SUM(W5:W7)</f>
        <v>92295.447887797782</v>
      </c>
      <c r="DA4" s="189" t="s">
        <v>189</v>
      </c>
    </row>
    <row r="5" spans="1:105" ht="11.45" customHeight="1" x14ac:dyDescent="0.25">
      <c r="A5" s="83" t="s">
        <v>27</v>
      </c>
      <c r="B5" s="84">
        <v>11007.601563742001</v>
      </c>
      <c r="C5" s="84">
        <v>10361.357548621385</v>
      </c>
      <c r="D5" s="84">
        <v>10618.647633134455</v>
      </c>
      <c r="E5" s="84">
        <v>10945.953433932831</v>
      </c>
      <c r="F5" s="84">
        <v>10969.8814264588</v>
      </c>
      <c r="G5" s="84">
        <v>11107.983699129649</v>
      </c>
      <c r="H5" s="84">
        <v>11680.762406783471</v>
      </c>
      <c r="I5" s="84">
        <v>12537.120205288793</v>
      </c>
      <c r="J5" s="84">
        <v>12606.366217246248</v>
      </c>
      <c r="K5" s="84">
        <v>12136.355176767074</v>
      </c>
      <c r="L5" s="84">
        <v>12327.634271063172</v>
      </c>
      <c r="M5" s="84">
        <v>12083.123746852953</v>
      </c>
      <c r="N5" s="84">
        <v>11643.636069213293</v>
      </c>
      <c r="O5" s="84">
        <v>11156.583974094334</v>
      </c>
      <c r="P5" s="84">
        <v>11151.778440244327</v>
      </c>
      <c r="Q5" s="84">
        <v>11236.999416912791</v>
      </c>
      <c r="R5" s="84">
        <v>11672.564912846145</v>
      </c>
      <c r="S5" s="84">
        <v>11615.794848200703</v>
      </c>
      <c r="T5" s="84">
        <v>11574.39585204859</v>
      </c>
      <c r="U5" s="84">
        <v>11389.754467599605</v>
      </c>
      <c r="V5" s="84">
        <v>2809.7548722209863</v>
      </c>
      <c r="W5" s="84">
        <v>2330.3886456926384</v>
      </c>
      <c r="DA5" s="171" t="s">
        <v>190</v>
      </c>
    </row>
    <row r="6" spans="1:105" ht="11.45" customHeight="1" x14ac:dyDescent="0.25">
      <c r="A6" s="83" t="s">
        <v>173</v>
      </c>
      <c r="B6" s="84">
        <v>46768.607105572104</v>
      </c>
      <c r="C6" s="84">
        <v>46002.884223998168</v>
      </c>
      <c r="D6" s="84">
        <v>43543.797453184467</v>
      </c>
      <c r="E6" s="84">
        <v>46562.670943431214</v>
      </c>
      <c r="F6" s="84">
        <v>51258.763878930746</v>
      </c>
      <c r="G6" s="84">
        <v>55419.723087356666</v>
      </c>
      <c r="H6" s="84">
        <v>56671.899291160495</v>
      </c>
      <c r="I6" s="84">
        <v>56328.503793872173</v>
      </c>
      <c r="J6" s="84">
        <v>53433.427690004639</v>
      </c>
      <c r="K6" s="84">
        <v>50433.830930585136</v>
      </c>
      <c r="L6" s="84">
        <v>52668.278223356916</v>
      </c>
      <c r="M6" s="84">
        <v>56385.062188249321</v>
      </c>
      <c r="N6" s="84">
        <v>56730.871682565012</v>
      </c>
      <c r="O6" s="84">
        <v>57967.548864888289</v>
      </c>
      <c r="P6" s="84">
        <v>61162.593989525107</v>
      </c>
      <c r="Q6" s="84">
        <v>63065.718207985061</v>
      </c>
      <c r="R6" s="84">
        <v>68954.010656158804</v>
      </c>
      <c r="S6" s="84">
        <v>74230.144576680817</v>
      </c>
      <c r="T6" s="84">
        <v>78216.86674826259</v>
      </c>
      <c r="U6" s="84">
        <v>77195.139746625136</v>
      </c>
      <c r="V6" s="84">
        <v>21358.715802116538</v>
      </c>
      <c r="W6" s="84">
        <v>30626.473470733763</v>
      </c>
      <c r="DA6" s="171" t="s">
        <v>191</v>
      </c>
    </row>
    <row r="7" spans="1:105" ht="11.45" customHeight="1" x14ac:dyDescent="0.25">
      <c r="A7" s="83" t="s">
        <v>174</v>
      </c>
      <c r="B7" s="84">
        <v>91547.566088945154</v>
      </c>
      <c r="C7" s="84">
        <v>91207.845154310722</v>
      </c>
      <c r="D7" s="84">
        <v>90457.636333442526</v>
      </c>
      <c r="E7" s="84">
        <v>91594.930632576594</v>
      </c>
      <c r="F7" s="84">
        <v>107132.41173823719</v>
      </c>
      <c r="G7" s="84">
        <v>116178.85540197628</v>
      </c>
      <c r="H7" s="84">
        <v>119891.38830130112</v>
      </c>
      <c r="I7" s="84">
        <v>128773.54172799279</v>
      </c>
      <c r="J7" s="84">
        <v>131426.13209117466</v>
      </c>
      <c r="K7" s="84">
        <v>128012.16401624444</v>
      </c>
      <c r="L7" s="84">
        <v>139147.39824031229</v>
      </c>
      <c r="M7" s="84">
        <v>144358.11138901397</v>
      </c>
      <c r="N7" s="84">
        <v>147852.07789012557</v>
      </c>
      <c r="O7" s="84">
        <v>148263.86325365677</v>
      </c>
      <c r="P7" s="84">
        <v>149835.29703642693</v>
      </c>
      <c r="Q7" s="84">
        <v>155036.42908560982</v>
      </c>
      <c r="R7" s="84">
        <v>155674.73355536017</v>
      </c>
      <c r="S7" s="84">
        <v>163090.32530489576</v>
      </c>
      <c r="T7" s="84">
        <v>169516.69133584757</v>
      </c>
      <c r="U7" s="84">
        <v>177435.46722713724</v>
      </c>
      <c r="V7" s="84">
        <v>51233.186581778049</v>
      </c>
      <c r="W7" s="84">
        <v>59338.58577137137</v>
      </c>
      <c r="DA7" s="171" t="s">
        <v>192</v>
      </c>
    </row>
    <row r="8" spans="1:105" ht="11.45" customHeight="1" x14ac:dyDescent="0.25">
      <c r="A8" s="12" t="s">
        <v>28</v>
      </c>
      <c r="B8" s="13">
        <f t="shared" ref="B8:C8" si="3">SUM(B9:B11)</f>
        <v>8055.0316619059759</v>
      </c>
      <c r="C8" s="13">
        <f t="shared" si="3"/>
        <v>7955.0355455381796</v>
      </c>
      <c r="D8" s="13">
        <f t="shared" ref="D8:V8" si="4">SUM(D9:D11)</f>
        <v>8078.6354913465784</v>
      </c>
      <c r="E8" s="13">
        <f t="shared" si="4"/>
        <v>8060.3922419583205</v>
      </c>
      <c r="F8" s="13">
        <f t="shared" si="4"/>
        <v>8910.9431184303685</v>
      </c>
      <c r="G8" s="13">
        <f t="shared" si="4"/>
        <v>9988.8397025788709</v>
      </c>
      <c r="H8" s="13">
        <f t="shared" si="4"/>
        <v>10640.918896191086</v>
      </c>
      <c r="I8" s="13">
        <f t="shared" si="4"/>
        <v>11255.171999368429</v>
      </c>
      <c r="J8" s="13">
        <f t="shared" si="4"/>
        <v>11395.638179447622</v>
      </c>
      <c r="K8" s="13">
        <f t="shared" si="4"/>
        <v>11100.42126394399</v>
      </c>
      <c r="L8" s="13">
        <f t="shared" si="4"/>
        <v>13984.584471368282</v>
      </c>
      <c r="M8" s="13">
        <f t="shared" si="4"/>
        <v>15205.285005449501</v>
      </c>
      <c r="N8" s="13">
        <f t="shared" si="4"/>
        <v>14718.909848120284</v>
      </c>
      <c r="O8" s="13">
        <f t="shared" si="4"/>
        <v>14749.376062484414</v>
      </c>
      <c r="P8" s="13">
        <f t="shared" si="4"/>
        <v>15231.485619574967</v>
      </c>
      <c r="Q8" s="13">
        <f t="shared" si="4"/>
        <v>15356.077484550369</v>
      </c>
      <c r="R8" s="13">
        <f t="shared" si="4"/>
        <v>15911.546492792191</v>
      </c>
      <c r="S8" s="13">
        <f t="shared" si="4"/>
        <v>16822.550003305045</v>
      </c>
      <c r="T8" s="13">
        <f t="shared" si="4"/>
        <v>17148.504378788868</v>
      </c>
      <c r="U8" s="13">
        <f t="shared" si="4"/>
        <v>16787.208407624701</v>
      </c>
      <c r="V8" s="13">
        <f t="shared" si="4"/>
        <v>16694.930260183566</v>
      </c>
      <c r="W8" s="13">
        <f t="shared" ref="W8" si="5">SUM(W9:W11)</f>
        <v>15992.678206903063</v>
      </c>
      <c r="DA8" s="193" t="s">
        <v>193</v>
      </c>
    </row>
    <row r="9" spans="1:105" ht="11.45" customHeight="1" x14ac:dyDescent="0.25">
      <c r="A9" s="92" t="s">
        <v>27</v>
      </c>
      <c r="B9" s="102">
        <v>86.582588050408518</v>
      </c>
      <c r="C9" s="102">
        <v>80.304748130055899</v>
      </c>
      <c r="D9" s="102">
        <v>74.954475658877556</v>
      </c>
      <c r="E9" s="102">
        <v>62.465247743344833</v>
      </c>
      <c r="F9" s="102">
        <v>57.573498032205485</v>
      </c>
      <c r="G9" s="102">
        <v>49.598642869188453</v>
      </c>
      <c r="H9" s="102">
        <v>51.752392753668957</v>
      </c>
      <c r="I9" s="102">
        <v>51.143016488704141</v>
      </c>
      <c r="J9" s="102">
        <v>60.687276943706053</v>
      </c>
      <c r="K9" s="102">
        <v>51.491444234563872</v>
      </c>
      <c r="L9" s="102">
        <v>50.612615688721718</v>
      </c>
      <c r="M9" s="102">
        <v>51.481055910389088</v>
      </c>
      <c r="N9" s="102">
        <v>47.832486487065445</v>
      </c>
      <c r="O9" s="102">
        <v>45.597653082086083</v>
      </c>
      <c r="P9" s="102">
        <v>47.368793178299278</v>
      </c>
      <c r="Q9" s="102">
        <v>48.273640463967816</v>
      </c>
      <c r="R9" s="102">
        <v>52.706663166243452</v>
      </c>
      <c r="S9" s="102">
        <v>55.348731877675306</v>
      </c>
      <c r="T9" s="102">
        <v>56.819210823104385</v>
      </c>
      <c r="U9" s="102">
        <v>55.677959496385853</v>
      </c>
      <c r="V9" s="102">
        <v>50.834735085497897</v>
      </c>
      <c r="W9" s="102">
        <v>56.693976897449708</v>
      </c>
      <c r="DA9" s="175" t="s">
        <v>194</v>
      </c>
    </row>
    <row r="10" spans="1:105" ht="11.45" customHeight="1" x14ac:dyDescent="0.25">
      <c r="A10" s="92" t="s">
        <v>173</v>
      </c>
      <c r="B10" s="102">
        <v>425.44874183131674</v>
      </c>
      <c r="C10" s="102">
        <v>438.79826470995681</v>
      </c>
      <c r="D10" s="102">
        <v>423.37650207926805</v>
      </c>
      <c r="E10" s="102">
        <v>430.71442644965146</v>
      </c>
      <c r="F10" s="102">
        <v>466.12537844272532</v>
      </c>
      <c r="G10" s="102">
        <v>500.44191952256841</v>
      </c>
      <c r="H10" s="102">
        <v>493.92970451965317</v>
      </c>
      <c r="I10" s="102">
        <v>540.34854289409554</v>
      </c>
      <c r="J10" s="102">
        <v>607.27136433114185</v>
      </c>
      <c r="K10" s="102">
        <v>628.26959669885923</v>
      </c>
      <c r="L10" s="102">
        <v>671.25717561442775</v>
      </c>
      <c r="M10" s="102">
        <v>678.86582194466462</v>
      </c>
      <c r="N10" s="102">
        <v>701.22715094749424</v>
      </c>
      <c r="O10" s="102">
        <v>688.85168191151809</v>
      </c>
      <c r="P10" s="102">
        <v>744.85926530811082</v>
      </c>
      <c r="Q10" s="102">
        <v>743.19398944405862</v>
      </c>
      <c r="R10" s="102">
        <v>774.02276485534617</v>
      </c>
      <c r="S10" s="102">
        <v>810.5655357189404</v>
      </c>
      <c r="T10" s="102">
        <v>839.88646381626074</v>
      </c>
      <c r="U10" s="102">
        <v>851.80535237043375</v>
      </c>
      <c r="V10" s="102">
        <v>811.23297498455554</v>
      </c>
      <c r="W10" s="102">
        <v>966.89636161381065</v>
      </c>
      <c r="DA10" s="175" t="s">
        <v>195</v>
      </c>
    </row>
    <row r="11" spans="1:105" ht="11.45" customHeight="1" x14ac:dyDescent="0.25">
      <c r="A11" s="85" t="s">
        <v>174</v>
      </c>
      <c r="B11" s="86">
        <v>7543.0003320242504</v>
      </c>
      <c r="C11" s="86">
        <v>7435.9325326981671</v>
      </c>
      <c r="D11" s="86">
        <v>7580.3045136084329</v>
      </c>
      <c r="E11" s="86">
        <v>7567.2125677653239</v>
      </c>
      <c r="F11" s="86">
        <v>8387.2442419554372</v>
      </c>
      <c r="G11" s="86">
        <v>9438.7991401871132</v>
      </c>
      <c r="H11" s="86">
        <v>10095.236798917764</v>
      </c>
      <c r="I11" s="86">
        <v>10663.68043998563</v>
      </c>
      <c r="J11" s="86">
        <v>10727.679538172773</v>
      </c>
      <c r="K11" s="86">
        <v>10420.660223010567</v>
      </c>
      <c r="L11" s="86">
        <v>13262.714680065132</v>
      </c>
      <c r="M11" s="86">
        <v>14474.938127594447</v>
      </c>
      <c r="N11" s="86">
        <v>13969.850210685723</v>
      </c>
      <c r="O11" s="86">
        <v>14014.926727490811</v>
      </c>
      <c r="P11" s="86">
        <v>14439.257561088558</v>
      </c>
      <c r="Q11" s="86">
        <v>14564.609854642344</v>
      </c>
      <c r="R11" s="86">
        <v>15084.817064770601</v>
      </c>
      <c r="S11" s="86">
        <v>15956.635735708431</v>
      </c>
      <c r="T11" s="86">
        <v>16251.798704149502</v>
      </c>
      <c r="U11" s="86">
        <v>15879.725095757882</v>
      </c>
      <c r="V11" s="86">
        <v>15832.862550113512</v>
      </c>
      <c r="W11" s="86">
        <v>14969.087868391804</v>
      </c>
      <c r="DA11" s="178" t="s">
        <v>196</v>
      </c>
    </row>
    <row r="12" spans="1:105" ht="11.45" customHeight="1" x14ac:dyDescent="0.25">
      <c r="A12" s="50"/>
      <c r="B12" s="50"/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DA12" s="181"/>
    </row>
    <row r="13" spans="1:105" ht="11.45" customHeight="1" x14ac:dyDescent="0.25">
      <c r="A13" s="53" t="s">
        <v>64</v>
      </c>
      <c r="B13" s="54">
        <f t="shared" ref="B13:C13" si="6">SUM(B14,B18)</f>
        <v>1229.3542831655213</v>
      </c>
      <c r="C13" s="54">
        <f t="shared" si="6"/>
        <v>1192.3664811770786</v>
      </c>
      <c r="D13" s="54">
        <f t="shared" ref="D13:V13" si="7">SUM(D14,D18)</f>
        <v>1171.0059314264631</v>
      </c>
      <c r="E13" s="54">
        <f t="shared" si="7"/>
        <v>1217.0770175367163</v>
      </c>
      <c r="F13" s="54">
        <f t="shared" si="7"/>
        <v>1329.5527832429789</v>
      </c>
      <c r="G13" s="54">
        <f t="shared" si="7"/>
        <v>1417.3943296268073</v>
      </c>
      <c r="H13" s="54">
        <f t="shared" si="7"/>
        <v>1479.8093534507666</v>
      </c>
      <c r="I13" s="54">
        <f t="shared" si="7"/>
        <v>1554.8989555482226</v>
      </c>
      <c r="J13" s="54">
        <f t="shared" si="7"/>
        <v>1571.7026843279782</v>
      </c>
      <c r="K13" s="54">
        <f t="shared" si="7"/>
        <v>1475.6638439934727</v>
      </c>
      <c r="L13" s="54">
        <f t="shared" si="7"/>
        <v>1543.7061415832554</v>
      </c>
      <c r="M13" s="54">
        <f t="shared" si="7"/>
        <v>1633.8095474502472</v>
      </c>
      <c r="N13" s="54">
        <f t="shared" si="7"/>
        <v>1605.6739716396248</v>
      </c>
      <c r="O13" s="54">
        <f t="shared" si="7"/>
        <v>1561.1397609436497</v>
      </c>
      <c r="P13" s="54">
        <f t="shared" si="7"/>
        <v>1536.6581624783166</v>
      </c>
      <c r="Q13" s="54">
        <f t="shared" si="7"/>
        <v>1559.5438381095832</v>
      </c>
      <c r="R13" s="54">
        <f t="shared" si="7"/>
        <v>1584.9645348910094</v>
      </c>
      <c r="S13" s="54">
        <f t="shared" si="7"/>
        <v>1645.9614102805556</v>
      </c>
      <c r="T13" s="54">
        <f t="shared" si="7"/>
        <v>1710.3789416974084</v>
      </c>
      <c r="U13" s="54">
        <f t="shared" si="7"/>
        <v>1707.0136338937045</v>
      </c>
      <c r="V13" s="54">
        <f t="shared" si="7"/>
        <v>808.82300871016628</v>
      </c>
      <c r="W13" s="54">
        <f t="shared" ref="W13" si="8">SUM(W14,W18)</f>
        <v>975.23979597387734</v>
      </c>
      <c r="DA13" s="172" t="s">
        <v>197</v>
      </c>
    </row>
    <row r="14" spans="1:105" ht="11.45" customHeight="1" x14ac:dyDescent="0.25">
      <c r="A14" s="10" t="s">
        <v>33</v>
      </c>
      <c r="B14" s="11">
        <f t="shared" ref="B14:C14" si="9">SUM(B15:B17)</f>
        <v>1118.3229504578326</v>
      </c>
      <c r="C14" s="11">
        <f t="shared" si="9"/>
        <v>1087.3156876067637</v>
      </c>
      <c r="D14" s="11">
        <f t="shared" ref="D14:V14" si="10">SUM(D15:D17)</f>
        <v>1059.8058375322078</v>
      </c>
      <c r="E14" s="11">
        <f t="shared" si="10"/>
        <v>1098.8508897429415</v>
      </c>
      <c r="F14" s="11">
        <f t="shared" si="10"/>
        <v>1194.3878241735465</v>
      </c>
      <c r="G14" s="11">
        <f t="shared" si="10"/>
        <v>1259.2418837146383</v>
      </c>
      <c r="H14" s="11">
        <f t="shared" si="10"/>
        <v>1303.9204668692257</v>
      </c>
      <c r="I14" s="11">
        <f t="shared" si="10"/>
        <v>1365.2829818010227</v>
      </c>
      <c r="J14" s="11">
        <f t="shared" si="10"/>
        <v>1372.6383241217472</v>
      </c>
      <c r="K14" s="11">
        <f t="shared" si="10"/>
        <v>1299.6156414436846</v>
      </c>
      <c r="L14" s="11">
        <f t="shared" si="10"/>
        <v>1331.2569548609463</v>
      </c>
      <c r="M14" s="11">
        <f t="shared" si="10"/>
        <v>1413.8554903181659</v>
      </c>
      <c r="N14" s="11">
        <f t="shared" si="10"/>
        <v>1404.7716788675853</v>
      </c>
      <c r="O14" s="11">
        <f t="shared" si="10"/>
        <v>1361.9535526406171</v>
      </c>
      <c r="P14" s="11">
        <f t="shared" si="10"/>
        <v>1356.4339285623109</v>
      </c>
      <c r="Q14" s="11">
        <f t="shared" si="10"/>
        <v>1375.9233220041765</v>
      </c>
      <c r="R14" s="11">
        <f t="shared" si="10"/>
        <v>1411.0062918796675</v>
      </c>
      <c r="S14" s="11">
        <f t="shared" si="10"/>
        <v>1456.4458875992368</v>
      </c>
      <c r="T14" s="11">
        <f t="shared" si="10"/>
        <v>1519.1910196721615</v>
      </c>
      <c r="U14" s="11">
        <f t="shared" si="10"/>
        <v>1525.8608026427992</v>
      </c>
      <c r="V14" s="11">
        <f t="shared" si="10"/>
        <v>552.70632346964283</v>
      </c>
      <c r="W14" s="11">
        <f t="shared" ref="W14" si="11">SUM(W15:W17)</f>
        <v>690.39516088952541</v>
      </c>
      <c r="DA14" s="189" t="s">
        <v>198</v>
      </c>
    </row>
    <row r="15" spans="1:105" ht="11.45" customHeight="1" x14ac:dyDescent="0.25">
      <c r="A15" s="83" t="s">
        <v>27</v>
      </c>
      <c r="B15" s="84">
        <v>155.67054349930061</v>
      </c>
      <c r="C15" s="84">
        <v>145.16903417317863</v>
      </c>
      <c r="D15" s="84">
        <v>148.53983071827525</v>
      </c>
      <c r="E15" s="84">
        <v>152.6997279956297</v>
      </c>
      <c r="F15" s="84">
        <v>154.45360000018124</v>
      </c>
      <c r="G15" s="84">
        <v>155.01198039514483</v>
      </c>
      <c r="H15" s="84">
        <v>158.82428811422076</v>
      </c>
      <c r="I15" s="84">
        <v>162.54805966126833</v>
      </c>
      <c r="J15" s="84">
        <v>157.62874345872294</v>
      </c>
      <c r="K15" s="84">
        <v>146.5625217272532</v>
      </c>
      <c r="L15" s="84">
        <v>143.28908594447901</v>
      </c>
      <c r="M15" s="84">
        <v>163.67684898438145</v>
      </c>
      <c r="N15" s="84">
        <v>153.6599030882771</v>
      </c>
      <c r="O15" s="84">
        <v>140.0778044745457</v>
      </c>
      <c r="P15" s="84">
        <v>116.49821215119866</v>
      </c>
      <c r="Q15" s="84">
        <v>113.24063679829167</v>
      </c>
      <c r="R15" s="84">
        <v>115.83929530213997</v>
      </c>
      <c r="S15" s="84">
        <v>110.704167659663</v>
      </c>
      <c r="T15" s="84">
        <v>114.36559527884064</v>
      </c>
      <c r="U15" s="84">
        <v>115.31548699653237</v>
      </c>
      <c r="V15" s="84">
        <v>40.87007140239885</v>
      </c>
      <c r="W15" s="84">
        <v>32.279275651461802</v>
      </c>
      <c r="DA15" s="171" t="s">
        <v>199</v>
      </c>
    </row>
    <row r="16" spans="1:105" ht="11.45" customHeight="1" x14ac:dyDescent="0.25">
      <c r="A16" s="83" t="s">
        <v>173</v>
      </c>
      <c r="B16" s="84">
        <v>433.47128960900653</v>
      </c>
      <c r="C16" s="84">
        <v>418.37328949059105</v>
      </c>
      <c r="D16" s="84">
        <v>394.54435331305501</v>
      </c>
      <c r="E16" s="84">
        <v>426.12717349951271</v>
      </c>
      <c r="F16" s="84">
        <v>467.72181038360134</v>
      </c>
      <c r="G16" s="84">
        <v>498.10645030182718</v>
      </c>
      <c r="H16" s="84">
        <v>518.44791499144401</v>
      </c>
      <c r="I16" s="84">
        <v>539.23067034916937</v>
      </c>
      <c r="J16" s="84">
        <v>533.89648327985992</v>
      </c>
      <c r="K16" s="84">
        <v>489.44161028170396</v>
      </c>
      <c r="L16" s="84">
        <v>487.01708414681372</v>
      </c>
      <c r="M16" s="84">
        <v>505.3686904780082</v>
      </c>
      <c r="N16" s="84">
        <v>492.08480553733943</v>
      </c>
      <c r="O16" s="84">
        <v>486.43483116501852</v>
      </c>
      <c r="P16" s="84">
        <v>498.58503391854862</v>
      </c>
      <c r="Q16" s="84">
        <v>508.41142744456425</v>
      </c>
      <c r="R16" s="84">
        <v>551.56718954643668</v>
      </c>
      <c r="S16" s="84">
        <v>583.16256593963806</v>
      </c>
      <c r="T16" s="84">
        <v>610.35050887171406</v>
      </c>
      <c r="U16" s="84">
        <v>589.03706564177287</v>
      </c>
      <c r="V16" s="84">
        <v>205.32972551604794</v>
      </c>
      <c r="W16" s="84">
        <v>262.46022464831503</v>
      </c>
      <c r="DA16" s="171" t="s">
        <v>200</v>
      </c>
    </row>
    <row r="17" spans="1:105" ht="11.45" customHeight="1" x14ac:dyDescent="0.25">
      <c r="A17" s="83" t="s">
        <v>174</v>
      </c>
      <c r="B17" s="84">
        <v>529.18111734952549</v>
      </c>
      <c r="C17" s="84">
        <v>523.77336394299414</v>
      </c>
      <c r="D17" s="84">
        <v>516.72165350087744</v>
      </c>
      <c r="E17" s="84">
        <v>520.02398824779914</v>
      </c>
      <c r="F17" s="84">
        <v>572.21241378976379</v>
      </c>
      <c r="G17" s="84">
        <v>606.12345301766641</v>
      </c>
      <c r="H17" s="84">
        <v>626.64826376356098</v>
      </c>
      <c r="I17" s="84">
        <v>663.50425179058493</v>
      </c>
      <c r="J17" s="84">
        <v>681.11309738316447</v>
      </c>
      <c r="K17" s="84">
        <v>663.61150943472751</v>
      </c>
      <c r="L17" s="84">
        <v>700.95078476965352</v>
      </c>
      <c r="M17" s="84">
        <v>744.80995085577626</v>
      </c>
      <c r="N17" s="84">
        <v>759.02697024196868</v>
      </c>
      <c r="O17" s="84">
        <v>735.44091700105287</v>
      </c>
      <c r="P17" s="84">
        <v>741.35068249256381</v>
      </c>
      <c r="Q17" s="84">
        <v>754.2712577613205</v>
      </c>
      <c r="R17" s="84">
        <v>743.59980703109102</v>
      </c>
      <c r="S17" s="84">
        <v>762.5791539999359</v>
      </c>
      <c r="T17" s="84">
        <v>794.47491552160682</v>
      </c>
      <c r="U17" s="84">
        <v>821.5082500044939</v>
      </c>
      <c r="V17" s="84">
        <v>306.50652655119603</v>
      </c>
      <c r="W17" s="84">
        <v>395.65566058974849</v>
      </c>
      <c r="DA17" s="171" t="s">
        <v>201</v>
      </c>
    </row>
    <row r="18" spans="1:105" ht="11.45" customHeight="1" x14ac:dyDescent="0.25">
      <c r="A18" s="12" t="s">
        <v>34</v>
      </c>
      <c r="B18" s="13">
        <f t="shared" ref="B18:C18" si="12">SUM(B19:B21)</f>
        <v>111.03133270768873</v>
      </c>
      <c r="C18" s="13">
        <f t="shared" si="12"/>
        <v>105.05079357031485</v>
      </c>
      <c r="D18" s="13">
        <f t="shared" ref="D18:V18" si="13">SUM(D19:D21)</f>
        <v>111.20009389425537</v>
      </c>
      <c r="E18" s="13">
        <f t="shared" si="13"/>
        <v>118.22612779377484</v>
      </c>
      <c r="F18" s="13">
        <f t="shared" si="13"/>
        <v>135.1649590694324</v>
      </c>
      <c r="G18" s="13">
        <f t="shared" si="13"/>
        <v>158.15244591216899</v>
      </c>
      <c r="H18" s="13">
        <f t="shared" si="13"/>
        <v>175.88888658154082</v>
      </c>
      <c r="I18" s="13">
        <f t="shared" si="13"/>
        <v>189.6159737471998</v>
      </c>
      <c r="J18" s="13">
        <f t="shared" si="13"/>
        <v>199.06436020623104</v>
      </c>
      <c r="K18" s="13">
        <f t="shared" si="13"/>
        <v>176.04820254978824</v>
      </c>
      <c r="L18" s="13">
        <f t="shared" si="13"/>
        <v>212.44918672230907</v>
      </c>
      <c r="M18" s="13">
        <f t="shared" si="13"/>
        <v>219.95405713208123</v>
      </c>
      <c r="N18" s="13">
        <f t="shared" si="13"/>
        <v>200.90229277203966</v>
      </c>
      <c r="O18" s="13">
        <f t="shared" si="13"/>
        <v>199.18620830303266</v>
      </c>
      <c r="P18" s="13">
        <f t="shared" si="13"/>
        <v>180.22423391600557</v>
      </c>
      <c r="Q18" s="13">
        <f t="shared" si="13"/>
        <v>183.62051610540684</v>
      </c>
      <c r="R18" s="13">
        <f t="shared" si="13"/>
        <v>173.95824301134184</v>
      </c>
      <c r="S18" s="13">
        <f t="shared" si="13"/>
        <v>189.51552268131874</v>
      </c>
      <c r="T18" s="13">
        <f t="shared" si="13"/>
        <v>191.18792202524691</v>
      </c>
      <c r="U18" s="13">
        <f t="shared" si="13"/>
        <v>181.15283125090534</v>
      </c>
      <c r="V18" s="13">
        <f t="shared" si="13"/>
        <v>256.11668524052351</v>
      </c>
      <c r="W18" s="13">
        <f t="shared" ref="W18" si="14">SUM(W19:W21)</f>
        <v>284.84463508435198</v>
      </c>
      <c r="DA18" s="193" t="s">
        <v>202</v>
      </c>
    </row>
    <row r="19" spans="1:105" ht="11.45" customHeight="1" x14ac:dyDescent="0.25">
      <c r="A19" s="92" t="s">
        <v>27</v>
      </c>
      <c r="B19" s="102">
        <v>8.3441019380266894</v>
      </c>
      <c r="C19" s="102">
        <v>7.7985577855998205</v>
      </c>
      <c r="D19" s="102">
        <v>7.0784560110272894</v>
      </c>
      <c r="E19" s="102">
        <v>5.5458153286419716</v>
      </c>
      <c r="F19" s="102">
        <v>5.4282055832246821</v>
      </c>
      <c r="G19" s="102">
        <v>4.77841971423641</v>
      </c>
      <c r="H19" s="102">
        <v>5.183437681535171</v>
      </c>
      <c r="I19" s="102">
        <v>5.1414934784746089</v>
      </c>
      <c r="J19" s="102">
        <v>6.3413815625903949</v>
      </c>
      <c r="K19" s="102">
        <v>5.334401017507294</v>
      </c>
      <c r="L19" s="102">
        <v>4.902352830286306</v>
      </c>
      <c r="M19" s="102">
        <v>4.5612211749430456</v>
      </c>
      <c r="N19" s="102">
        <v>4.1254837482269506</v>
      </c>
      <c r="O19" s="102">
        <v>3.8270136748183878</v>
      </c>
      <c r="P19" s="102">
        <v>3.5820495536643557</v>
      </c>
      <c r="Q19" s="102">
        <v>3.5567696860056004</v>
      </c>
      <c r="R19" s="102">
        <v>3.370464634938509</v>
      </c>
      <c r="S19" s="102">
        <v>3.8447099375247187</v>
      </c>
      <c r="T19" s="102">
        <v>3.8716807201800445</v>
      </c>
      <c r="U19" s="102">
        <v>3.4405855896747242</v>
      </c>
      <c r="V19" s="102">
        <v>3.5089013640174822</v>
      </c>
      <c r="W19" s="102">
        <v>3.8102805173389536</v>
      </c>
      <c r="DA19" s="175" t="s">
        <v>203</v>
      </c>
    </row>
    <row r="20" spans="1:105" ht="11.45" customHeight="1" x14ac:dyDescent="0.25">
      <c r="A20" s="92" t="s">
        <v>173</v>
      </c>
      <c r="B20" s="102">
        <v>16.098135368292333</v>
      </c>
      <c r="C20" s="102">
        <v>15.768308748195926</v>
      </c>
      <c r="D20" s="102">
        <v>16.167328400684184</v>
      </c>
      <c r="E20" s="102">
        <v>16.063955019276865</v>
      </c>
      <c r="F20" s="102">
        <v>19.415948175691291</v>
      </c>
      <c r="G20" s="102">
        <v>21.359247589091659</v>
      </c>
      <c r="H20" s="102">
        <v>24.643704508848973</v>
      </c>
      <c r="I20" s="102">
        <v>27.57491314918672</v>
      </c>
      <c r="J20" s="102">
        <v>31.631853767920795</v>
      </c>
      <c r="K20" s="102">
        <v>31.961668530429275</v>
      </c>
      <c r="L20" s="102">
        <v>33.845249313351665</v>
      </c>
      <c r="M20" s="102">
        <v>32.847260098428066</v>
      </c>
      <c r="N20" s="102">
        <v>31.374373226468151</v>
      </c>
      <c r="O20" s="102">
        <v>31.003431597237963</v>
      </c>
      <c r="P20" s="102">
        <v>29.058208158165591</v>
      </c>
      <c r="Q20" s="102">
        <v>29.579303400729518</v>
      </c>
      <c r="R20" s="102">
        <v>28.216177664932324</v>
      </c>
      <c r="S20" s="102">
        <v>32.458896669383464</v>
      </c>
      <c r="T20" s="102">
        <v>33.283421345744607</v>
      </c>
      <c r="U20" s="102">
        <v>32.108298117294531</v>
      </c>
      <c r="V20" s="102">
        <v>36.638974406485183</v>
      </c>
      <c r="W20" s="102">
        <v>46.70299770156543</v>
      </c>
      <c r="DA20" s="175" t="s">
        <v>204</v>
      </c>
    </row>
    <row r="21" spans="1:105" ht="11.45" customHeight="1" x14ac:dyDescent="0.25">
      <c r="A21" s="85" t="s">
        <v>174</v>
      </c>
      <c r="B21" s="86">
        <v>86.589095401369718</v>
      </c>
      <c r="C21" s="86">
        <v>81.483927036519106</v>
      </c>
      <c r="D21" s="86">
        <v>87.954309482543906</v>
      </c>
      <c r="E21" s="86">
        <v>96.616357445855996</v>
      </c>
      <c r="F21" s="86">
        <v>110.32080531051642</v>
      </c>
      <c r="G21" s="86">
        <v>132.01477860884091</v>
      </c>
      <c r="H21" s="86">
        <v>146.06174439115668</v>
      </c>
      <c r="I21" s="86">
        <v>156.89956711953846</v>
      </c>
      <c r="J21" s="86">
        <v>161.09112487571986</v>
      </c>
      <c r="K21" s="86">
        <v>138.75213300185166</v>
      </c>
      <c r="L21" s="86">
        <v>173.70158457867109</v>
      </c>
      <c r="M21" s="86">
        <v>182.54557585871012</v>
      </c>
      <c r="N21" s="86">
        <v>165.40243579734457</v>
      </c>
      <c r="O21" s="86">
        <v>164.35576303097631</v>
      </c>
      <c r="P21" s="86">
        <v>147.58397620417563</v>
      </c>
      <c r="Q21" s="86">
        <v>150.48444301867173</v>
      </c>
      <c r="R21" s="86">
        <v>142.37160071147099</v>
      </c>
      <c r="S21" s="86">
        <v>153.21191607441057</v>
      </c>
      <c r="T21" s="86">
        <v>154.03281995932224</v>
      </c>
      <c r="U21" s="86">
        <v>145.60394754393607</v>
      </c>
      <c r="V21" s="86">
        <v>215.96880947002083</v>
      </c>
      <c r="W21" s="86">
        <v>234.33135686544759</v>
      </c>
      <c r="DA21" s="178" t="s">
        <v>205</v>
      </c>
    </row>
    <row r="22" spans="1:105" ht="11.45" customHeight="1" x14ac:dyDescent="0.25">
      <c r="A22" s="50"/>
      <c r="B22" s="50"/>
      <c r="C22" s="5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DA22" s="181"/>
    </row>
    <row r="23" spans="1:105" ht="11.45" customHeight="1" x14ac:dyDescent="0.25">
      <c r="A23" s="53" t="s">
        <v>139</v>
      </c>
      <c r="B23" s="54">
        <f t="shared" ref="B23:C23" si="15">SUM(B24,B28)</f>
        <v>948158</v>
      </c>
      <c r="C23" s="54">
        <f t="shared" si="15"/>
        <v>906878</v>
      </c>
      <c r="D23" s="54">
        <f t="shared" ref="D23:V23" si="16">SUM(D24,D28)</f>
        <v>889662</v>
      </c>
      <c r="E23" s="54">
        <f t="shared" si="16"/>
        <v>927763</v>
      </c>
      <c r="F23" s="54">
        <f t="shared" si="16"/>
        <v>991512</v>
      </c>
      <c r="G23" s="54">
        <f t="shared" si="16"/>
        <v>1033238</v>
      </c>
      <c r="H23" s="54">
        <f t="shared" si="16"/>
        <v>1068496</v>
      </c>
      <c r="I23" s="54">
        <f t="shared" si="16"/>
        <v>1105275</v>
      </c>
      <c r="J23" s="54">
        <f t="shared" si="16"/>
        <v>1112343</v>
      </c>
      <c r="K23" s="54">
        <f t="shared" si="16"/>
        <v>1035840</v>
      </c>
      <c r="L23" s="54">
        <f t="shared" si="16"/>
        <v>1038621</v>
      </c>
      <c r="M23" s="54">
        <f t="shared" si="16"/>
        <v>1116195</v>
      </c>
      <c r="N23" s="54">
        <f t="shared" si="16"/>
        <v>1083854</v>
      </c>
      <c r="O23" s="54">
        <f t="shared" si="16"/>
        <v>1039604</v>
      </c>
      <c r="P23" s="54">
        <f t="shared" si="16"/>
        <v>983203</v>
      </c>
      <c r="Q23" s="54">
        <f t="shared" si="16"/>
        <v>988902</v>
      </c>
      <c r="R23" s="54">
        <f t="shared" si="16"/>
        <v>1005748</v>
      </c>
      <c r="S23" s="54">
        <f t="shared" si="16"/>
        <v>1024246</v>
      </c>
      <c r="T23" s="54">
        <f t="shared" si="16"/>
        <v>1061653</v>
      </c>
      <c r="U23" s="54">
        <f t="shared" si="16"/>
        <v>1056054</v>
      </c>
      <c r="V23" s="54">
        <f t="shared" si="16"/>
        <v>420820</v>
      </c>
      <c r="W23" s="54">
        <f t="shared" ref="W23" si="17">SUM(W24,W28)</f>
        <v>469962</v>
      </c>
      <c r="DA23" s="172" t="s">
        <v>206</v>
      </c>
    </row>
    <row r="24" spans="1:105" ht="11.45" customHeight="1" x14ac:dyDescent="0.25">
      <c r="A24" s="10" t="s">
        <v>33</v>
      </c>
      <c r="B24" s="11">
        <f t="shared" ref="B24:C24" si="18">SUM(B25:B27)</f>
        <v>891515</v>
      </c>
      <c r="C24" s="11">
        <f t="shared" si="18"/>
        <v>853005</v>
      </c>
      <c r="D24" s="11">
        <f t="shared" ref="D24:V24" si="19">SUM(D25:D27)</f>
        <v>835651</v>
      </c>
      <c r="E24" s="11">
        <f t="shared" si="19"/>
        <v>875912</v>
      </c>
      <c r="F24" s="11">
        <f t="shared" si="19"/>
        <v>933199</v>
      </c>
      <c r="G24" s="11">
        <f t="shared" si="19"/>
        <v>970418</v>
      </c>
      <c r="H24" s="11">
        <f t="shared" si="19"/>
        <v>998937</v>
      </c>
      <c r="I24" s="11">
        <f t="shared" si="19"/>
        <v>1031192</v>
      </c>
      <c r="J24" s="11">
        <f t="shared" si="19"/>
        <v>1030276</v>
      </c>
      <c r="K24" s="11">
        <f t="shared" si="19"/>
        <v>960942</v>
      </c>
      <c r="L24" s="11">
        <f t="shared" si="19"/>
        <v>957846</v>
      </c>
      <c r="M24" s="11">
        <f t="shared" si="19"/>
        <v>1035535</v>
      </c>
      <c r="N24" s="11">
        <f t="shared" si="19"/>
        <v>1008626</v>
      </c>
      <c r="O24" s="11">
        <f t="shared" si="19"/>
        <v>965891</v>
      </c>
      <c r="P24" s="11">
        <f t="shared" si="19"/>
        <v>915728</v>
      </c>
      <c r="Q24" s="11">
        <f t="shared" si="19"/>
        <v>920240</v>
      </c>
      <c r="R24" s="11">
        <f t="shared" si="19"/>
        <v>941790</v>
      </c>
      <c r="S24" s="11">
        <f t="shared" si="19"/>
        <v>953186</v>
      </c>
      <c r="T24" s="11">
        <f t="shared" si="19"/>
        <v>989501</v>
      </c>
      <c r="U24" s="11">
        <f t="shared" si="19"/>
        <v>988570</v>
      </c>
      <c r="V24" s="11">
        <f t="shared" si="19"/>
        <v>339573</v>
      </c>
      <c r="W24" s="11">
        <f t="shared" ref="W24" si="20">SUM(W25:W27)</f>
        <v>377250</v>
      </c>
      <c r="DA24" s="189" t="s">
        <v>207</v>
      </c>
    </row>
    <row r="25" spans="1:105" ht="11.45" customHeight="1" x14ac:dyDescent="0.25">
      <c r="A25" s="83" t="s">
        <v>27</v>
      </c>
      <c r="B25" s="84">
        <v>329648</v>
      </c>
      <c r="C25" s="84">
        <v>307410</v>
      </c>
      <c r="D25" s="84">
        <v>314548</v>
      </c>
      <c r="E25" s="84">
        <v>323357</v>
      </c>
      <c r="F25" s="84">
        <v>327071</v>
      </c>
      <c r="G25" s="84">
        <v>328739</v>
      </c>
      <c r="H25" s="84">
        <v>328926</v>
      </c>
      <c r="I25" s="84">
        <v>332381</v>
      </c>
      <c r="J25" s="84">
        <v>326849</v>
      </c>
      <c r="K25" s="84">
        <v>302636</v>
      </c>
      <c r="L25" s="84">
        <v>298079</v>
      </c>
      <c r="M25" s="84">
        <v>346715</v>
      </c>
      <c r="N25" s="84">
        <v>325341</v>
      </c>
      <c r="O25" s="84">
        <v>298228</v>
      </c>
      <c r="P25" s="84">
        <v>246941</v>
      </c>
      <c r="Q25" s="84">
        <v>240330</v>
      </c>
      <c r="R25" s="84">
        <v>243258</v>
      </c>
      <c r="S25" s="84">
        <v>233517</v>
      </c>
      <c r="T25" s="84">
        <v>240422</v>
      </c>
      <c r="U25" s="84">
        <v>240786</v>
      </c>
      <c r="V25" s="84">
        <v>85458</v>
      </c>
      <c r="W25" s="84">
        <v>66879</v>
      </c>
      <c r="DA25" s="171" t="s">
        <v>208</v>
      </c>
    </row>
    <row r="26" spans="1:105" ht="11.45" customHeight="1" x14ac:dyDescent="0.25">
      <c r="A26" s="83" t="s">
        <v>173</v>
      </c>
      <c r="B26" s="84">
        <v>415083</v>
      </c>
      <c r="C26" s="84">
        <v>400311</v>
      </c>
      <c r="D26" s="84">
        <v>377775</v>
      </c>
      <c r="E26" s="84">
        <v>408311</v>
      </c>
      <c r="F26" s="84">
        <v>447408</v>
      </c>
      <c r="G26" s="84">
        <v>477405</v>
      </c>
      <c r="H26" s="84">
        <v>501382</v>
      </c>
      <c r="I26" s="84">
        <v>518621</v>
      </c>
      <c r="J26" s="84">
        <v>516748</v>
      </c>
      <c r="K26" s="84">
        <v>475068</v>
      </c>
      <c r="L26" s="84">
        <v>466170</v>
      </c>
      <c r="M26" s="84">
        <v>483266</v>
      </c>
      <c r="N26" s="84">
        <v>472491</v>
      </c>
      <c r="O26" s="84">
        <v>462909</v>
      </c>
      <c r="P26" s="84">
        <v>462420</v>
      </c>
      <c r="Q26" s="84">
        <v>471569</v>
      </c>
      <c r="R26" s="84">
        <v>498126</v>
      </c>
      <c r="S26" s="84">
        <v>513540</v>
      </c>
      <c r="T26" s="84">
        <v>528901</v>
      </c>
      <c r="U26" s="84">
        <v>521017</v>
      </c>
      <c r="V26" s="84">
        <v>178866</v>
      </c>
      <c r="W26" s="84">
        <v>209816</v>
      </c>
      <c r="DA26" s="171" t="s">
        <v>209</v>
      </c>
    </row>
    <row r="27" spans="1:105" ht="11.45" customHeight="1" x14ac:dyDescent="0.25">
      <c r="A27" s="83" t="s">
        <v>174</v>
      </c>
      <c r="B27" s="84">
        <v>146784</v>
      </c>
      <c r="C27" s="84">
        <v>145284</v>
      </c>
      <c r="D27" s="84">
        <v>143328</v>
      </c>
      <c r="E27" s="84">
        <v>144244</v>
      </c>
      <c r="F27" s="84">
        <v>158720</v>
      </c>
      <c r="G27" s="84">
        <v>164274</v>
      </c>
      <c r="H27" s="84">
        <v>168629</v>
      </c>
      <c r="I27" s="84">
        <v>180190</v>
      </c>
      <c r="J27" s="84">
        <v>186679</v>
      </c>
      <c r="K27" s="84">
        <v>183238</v>
      </c>
      <c r="L27" s="84">
        <v>193597</v>
      </c>
      <c r="M27" s="84">
        <v>205554</v>
      </c>
      <c r="N27" s="84">
        <v>210794</v>
      </c>
      <c r="O27" s="84">
        <v>204754</v>
      </c>
      <c r="P27" s="84">
        <v>206367</v>
      </c>
      <c r="Q27" s="84">
        <v>208341</v>
      </c>
      <c r="R27" s="84">
        <v>200406</v>
      </c>
      <c r="S27" s="84">
        <v>206129</v>
      </c>
      <c r="T27" s="84">
        <v>220178</v>
      </c>
      <c r="U27" s="84">
        <v>226767</v>
      </c>
      <c r="V27" s="84">
        <v>75249</v>
      </c>
      <c r="W27" s="84">
        <v>100555</v>
      </c>
      <c r="DA27" s="171" t="s">
        <v>210</v>
      </c>
    </row>
    <row r="28" spans="1:105" ht="11.45" customHeight="1" x14ac:dyDescent="0.25">
      <c r="A28" s="12" t="s">
        <v>34</v>
      </c>
      <c r="B28" s="13">
        <f t="shared" ref="B28:C28" si="21">SUM(B29:B31)</f>
        <v>56643</v>
      </c>
      <c r="C28" s="13">
        <f t="shared" si="21"/>
        <v>53873</v>
      </c>
      <c r="D28" s="13">
        <f t="shared" ref="D28:V28" si="22">SUM(D29:D31)</f>
        <v>54011</v>
      </c>
      <c r="E28" s="13">
        <f t="shared" si="22"/>
        <v>51851</v>
      </c>
      <c r="F28" s="13">
        <f t="shared" si="22"/>
        <v>58313</v>
      </c>
      <c r="G28" s="13">
        <f t="shared" si="22"/>
        <v>62820</v>
      </c>
      <c r="H28" s="13">
        <f t="shared" si="22"/>
        <v>69559</v>
      </c>
      <c r="I28" s="13">
        <f t="shared" si="22"/>
        <v>74083</v>
      </c>
      <c r="J28" s="13">
        <f t="shared" si="22"/>
        <v>82067</v>
      </c>
      <c r="K28" s="13">
        <f t="shared" si="22"/>
        <v>74898</v>
      </c>
      <c r="L28" s="13">
        <f t="shared" si="22"/>
        <v>80775</v>
      </c>
      <c r="M28" s="13">
        <f t="shared" si="22"/>
        <v>80660</v>
      </c>
      <c r="N28" s="13">
        <f t="shared" si="22"/>
        <v>75228</v>
      </c>
      <c r="O28" s="13">
        <f t="shared" si="22"/>
        <v>73713</v>
      </c>
      <c r="P28" s="13">
        <f t="shared" si="22"/>
        <v>67475</v>
      </c>
      <c r="Q28" s="13">
        <f t="shared" si="22"/>
        <v>68662</v>
      </c>
      <c r="R28" s="13">
        <f t="shared" si="22"/>
        <v>63958</v>
      </c>
      <c r="S28" s="13">
        <f t="shared" si="22"/>
        <v>71060</v>
      </c>
      <c r="T28" s="13">
        <f t="shared" si="22"/>
        <v>72152</v>
      </c>
      <c r="U28" s="13">
        <f t="shared" si="22"/>
        <v>67484</v>
      </c>
      <c r="V28" s="13">
        <f t="shared" si="22"/>
        <v>81247</v>
      </c>
      <c r="W28" s="13">
        <f t="shared" ref="W28" si="23">SUM(W29:W31)</f>
        <v>92712</v>
      </c>
      <c r="DA28" s="193" t="s">
        <v>211</v>
      </c>
    </row>
    <row r="29" spans="1:105" ht="11.45" customHeight="1" x14ac:dyDescent="0.25">
      <c r="A29" s="92" t="s">
        <v>27</v>
      </c>
      <c r="B29" s="102">
        <v>20220</v>
      </c>
      <c r="C29" s="102">
        <v>18898</v>
      </c>
      <c r="D29" s="102">
        <v>17153</v>
      </c>
      <c r="E29" s="102">
        <v>13439</v>
      </c>
      <c r="F29" s="102">
        <v>13154</v>
      </c>
      <c r="G29" s="102">
        <v>11599</v>
      </c>
      <c r="H29" s="102">
        <v>12317</v>
      </c>
      <c r="I29" s="102">
        <v>12110</v>
      </c>
      <c r="J29" s="102">
        <v>15268</v>
      </c>
      <c r="K29" s="102">
        <v>12857</v>
      </c>
      <c r="L29" s="102">
        <v>11990</v>
      </c>
      <c r="M29" s="102">
        <v>11676</v>
      </c>
      <c r="N29" s="102">
        <v>10820</v>
      </c>
      <c r="O29" s="102">
        <v>10024</v>
      </c>
      <c r="P29" s="102">
        <v>9257</v>
      </c>
      <c r="Q29" s="102">
        <v>9132</v>
      </c>
      <c r="R29" s="102">
        <v>8477</v>
      </c>
      <c r="S29" s="102">
        <v>9646</v>
      </c>
      <c r="T29" s="102">
        <v>9600</v>
      </c>
      <c r="U29" s="102">
        <v>8498</v>
      </c>
      <c r="V29" s="102">
        <v>8681</v>
      </c>
      <c r="W29" s="102">
        <v>9325</v>
      </c>
      <c r="DA29" s="175" t="s">
        <v>212</v>
      </c>
    </row>
    <row r="30" spans="1:105" ht="11.45" customHeight="1" x14ac:dyDescent="0.25">
      <c r="A30" s="92" t="s">
        <v>173</v>
      </c>
      <c r="B30" s="102">
        <v>19869</v>
      </c>
      <c r="C30" s="102">
        <v>19397</v>
      </c>
      <c r="D30" s="102">
        <v>20043</v>
      </c>
      <c r="E30" s="102">
        <v>19941</v>
      </c>
      <c r="F30" s="102">
        <v>24068</v>
      </c>
      <c r="G30" s="102">
        <v>26384</v>
      </c>
      <c r="H30" s="102">
        <v>30131</v>
      </c>
      <c r="I30" s="102">
        <v>32915</v>
      </c>
      <c r="J30" s="102">
        <v>37032</v>
      </c>
      <c r="K30" s="102">
        <v>36491</v>
      </c>
      <c r="L30" s="102">
        <v>37062</v>
      </c>
      <c r="M30" s="102">
        <v>36129</v>
      </c>
      <c r="N30" s="102">
        <v>34931</v>
      </c>
      <c r="O30" s="102">
        <v>34749</v>
      </c>
      <c r="P30" s="102">
        <v>32581</v>
      </c>
      <c r="Q30" s="102">
        <v>33857</v>
      </c>
      <c r="R30" s="102">
        <v>31865</v>
      </c>
      <c r="S30" s="102">
        <v>36275</v>
      </c>
      <c r="T30" s="102">
        <v>37219</v>
      </c>
      <c r="U30" s="102">
        <v>35534</v>
      </c>
      <c r="V30" s="102">
        <v>40134</v>
      </c>
      <c r="W30" s="102">
        <v>47450</v>
      </c>
      <c r="DA30" s="175" t="s">
        <v>213</v>
      </c>
    </row>
    <row r="31" spans="1:105" ht="11.45" customHeight="1" x14ac:dyDescent="0.25">
      <c r="A31" s="85" t="s">
        <v>174</v>
      </c>
      <c r="B31" s="86">
        <v>16554</v>
      </c>
      <c r="C31" s="86">
        <v>15578</v>
      </c>
      <c r="D31" s="86">
        <v>16815</v>
      </c>
      <c r="E31" s="86">
        <v>18471</v>
      </c>
      <c r="F31" s="86">
        <v>21091</v>
      </c>
      <c r="G31" s="86">
        <v>24837</v>
      </c>
      <c r="H31" s="86">
        <v>27111</v>
      </c>
      <c r="I31" s="86">
        <v>29058</v>
      </c>
      <c r="J31" s="86">
        <v>29767</v>
      </c>
      <c r="K31" s="86">
        <v>25550</v>
      </c>
      <c r="L31" s="86">
        <v>31723</v>
      </c>
      <c r="M31" s="86">
        <v>32855</v>
      </c>
      <c r="N31" s="86">
        <v>29477</v>
      </c>
      <c r="O31" s="86">
        <v>28940</v>
      </c>
      <c r="P31" s="86">
        <v>25637</v>
      </c>
      <c r="Q31" s="86">
        <v>25673</v>
      </c>
      <c r="R31" s="86">
        <v>23616</v>
      </c>
      <c r="S31" s="86">
        <v>25139</v>
      </c>
      <c r="T31" s="86">
        <v>25333</v>
      </c>
      <c r="U31" s="86">
        <v>23452</v>
      </c>
      <c r="V31" s="86">
        <v>32432</v>
      </c>
      <c r="W31" s="86">
        <v>35937</v>
      </c>
      <c r="DA31" s="178" t="s">
        <v>214</v>
      </c>
    </row>
    <row r="32" spans="1:105" x14ac:dyDescent="0.25">
      <c r="A32" s="50"/>
      <c r="B32" s="50"/>
      <c r="C32" s="50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DA32" s="181"/>
    </row>
    <row r="33" spans="1:105" ht="11.45" customHeight="1" x14ac:dyDescent="0.25">
      <c r="A33" s="53" t="s">
        <v>141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DA33" s="172"/>
    </row>
    <row r="34" spans="1:105" ht="11.45" customHeight="1" x14ac:dyDescent="0.25">
      <c r="A34" s="10" t="s">
        <v>79</v>
      </c>
      <c r="B34" s="11">
        <f t="shared" ref="B34:C34" si="24">SUM(B35:B37)</f>
        <v>72209054</v>
      </c>
      <c r="C34" s="11">
        <f t="shared" si="24"/>
        <v>70046037</v>
      </c>
      <c r="D34" s="11">
        <f t="shared" ref="D34:V34" si="25">SUM(D35:D37)</f>
        <v>69056049</v>
      </c>
      <c r="E34" s="11">
        <f t="shared" si="25"/>
        <v>72661749</v>
      </c>
      <c r="F34" s="11">
        <f t="shared" si="25"/>
        <v>80016917</v>
      </c>
      <c r="G34" s="11">
        <f t="shared" si="25"/>
        <v>85196021</v>
      </c>
      <c r="H34" s="11">
        <f t="shared" si="25"/>
        <v>89646485</v>
      </c>
      <c r="I34" s="11">
        <f t="shared" si="25"/>
        <v>95114290</v>
      </c>
      <c r="J34" s="11">
        <f t="shared" si="25"/>
        <v>96318735</v>
      </c>
      <c r="K34" s="11">
        <f t="shared" si="25"/>
        <v>92281135</v>
      </c>
      <c r="L34" s="11">
        <f t="shared" si="25"/>
        <v>96654160</v>
      </c>
      <c r="M34" s="11">
        <f t="shared" si="25"/>
        <v>100655086</v>
      </c>
      <c r="N34" s="11">
        <f t="shared" si="25"/>
        <v>101775558</v>
      </c>
      <c r="O34" s="11">
        <f t="shared" si="25"/>
        <v>102133859</v>
      </c>
      <c r="P34" s="11">
        <f t="shared" si="25"/>
        <v>104890974</v>
      </c>
      <c r="Q34" s="11">
        <f t="shared" si="25"/>
        <v>108693068</v>
      </c>
      <c r="R34" s="11">
        <f t="shared" si="25"/>
        <v>112373232</v>
      </c>
      <c r="S34" s="11">
        <f t="shared" si="25"/>
        <v>118034112</v>
      </c>
      <c r="T34" s="11">
        <f t="shared" si="25"/>
        <v>122941638</v>
      </c>
      <c r="U34" s="11">
        <f t="shared" si="25"/>
        <v>124817426</v>
      </c>
      <c r="V34" s="11">
        <f t="shared" si="25"/>
        <v>31466494</v>
      </c>
      <c r="W34" s="11">
        <f t="shared" ref="W34" si="26">SUM(W35:W37)</f>
        <v>39399249</v>
      </c>
      <c r="DA34" s="189" t="s">
        <v>215</v>
      </c>
    </row>
    <row r="35" spans="1:105" ht="11.45" customHeight="1" x14ac:dyDescent="0.25">
      <c r="A35" s="83" t="s">
        <v>27</v>
      </c>
      <c r="B35" s="84">
        <v>22516183</v>
      </c>
      <c r="C35" s="84">
        <v>21194283</v>
      </c>
      <c r="D35" s="84">
        <v>21720573</v>
      </c>
      <c r="E35" s="84">
        <v>22390081</v>
      </c>
      <c r="F35" s="84">
        <v>22439026</v>
      </c>
      <c r="G35" s="84">
        <v>22755127</v>
      </c>
      <c r="H35" s="84">
        <v>23367408</v>
      </c>
      <c r="I35" s="84">
        <v>24763399</v>
      </c>
      <c r="J35" s="84">
        <v>25249904</v>
      </c>
      <c r="K35" s="84">
        <v>24207169</v>
      </c>
      <c r="L35" s="84">
        <v>24771715</v>
      </c>
      <c r="M35" s="84">
        <v>24708251</v>
      </c>
      <c r="N35" s="84">
        <v>23795766</v>
      </c>
      <c r="O35" s="84">
        <v>22871041</v>
      </c>
      <c r="P35" s="84">
        <v>23000394</v>
      </c>
      <c r="Q35" s="84">
        <v>23264709</v>
      </c>
      <c r="R35" s="84">
        <v>23921812</v>
      </c>
      <c r="S35" s="84">
        <v>23891475</v>
      </c>
      <c r="T35" s="84">
        <v>23689049</v>
      </c>
      <c r="U35" s="84">
        <v>23224980</v>
      </c>
      <c r="V35" s="84">
        <v>5906785</v>
      </c>
      <c r="W35" s="84">
        <v>4781141</v>
      </c>
      <c r="DA35" s="171" t="s">
        <v>216</v>
      </c>
    </row>
    <row r="36" spans="1:105" ht="11.45" customHeight="1" x14ac:dyDescent="0.25">
      <c r="A36" s="83" t="s">
        <v>173</v>
      </c>
      <c r="B36" s="84">
        <v>30720221</v>
      </c>
      <c r="C36" s="84">
        <v>29949509</v>
      </c>
      <c r="D36" s="84">
        <v>28588707</v>
      </c>
      <c r="E36" s="84">
        <v>31289202</v>
      </c>
      <c r="F36" s="84">
        <v>35375381</v>
      </c>
      <c r="G36" s="84">
        <v>38915243</v>
      </c>
      <c r="H36" s="84">
        <v>42174294</v>
      </c>
      <c r="I36" s="84">
        <v>44222033</v>
      </c>
      <c r="J36" s="84">
        <v>44155666</v>
      </c>
      <c r="K36" s="84">
        <v>41664496</v>
      </c>
      <c r="L36" s="84">
        <v>43168491</v>
      </c>
      <c r="M36" s="84">
        <v>46059224</v>
      </c>
      <c r="N36" s="84">
        <v>46624826</v>
      </c>
      <c r="O36" s="84">
        <v>47811923</v>
      </c>
      <c r="P36" s="84">
        <v>49995540</v>
      </c>
      <c r="Q36" s="84">
        <v>52389997</v>
      </c>
      <c r="R36" s="84">
        <v>56299213</v>
      </c>
      <c r="S36" s="84">
        <v>59959958</v>
      </c>
      <c r="T36" s="84">
        <v>62656461</v>
      </c>
      <c r="U36" s="84">
        <v>63101011</v>
      </c>
      <c r="V36" s="84">
        <v>16079690</v>
      </c>
      <c r="W36" s="84">
        <v>21516138</v>
      </c>
      <c r="DA36" s="171" t="s">
        <v>217</v>
      </c>
    </row>
    <row r="37" spans="1:105" ht="11.45" customHeight="1" x14ac:dyDescent="0.25">
      <c r="A37" s="83" t="s">
        <v>174</v>
      </c>
      <c r="B37" s="84">
        <v>18972650</v>
      </c>
      <c r="C37" s="84">
        <v>18902245</v>
      </c>
      <c r="D37" s="84">
        <v>18746769</v>
      </c>
      <c r="E37" s="84">
        <v>18982466</v>
      </c>
      <c r="F37" s="84">
        <v>22202510</v>
      </c>
      <c r="G37" s="84">
        <v>23525651</v>
      </c>
      <c r="H37" s="84">
        <v>24104783</v>
      </c>
      <c r="I37" s="84">
        <v>26128858</v>
      </c>
      <c r="J37" s="84">
        <v>26913165</v>
      </c>
      <c r="K37" s="84">
        <v>26409470</v>
      </c>
      <c r="L37" s="84">
        <v>28713954</v>
      </c>
      <c r="M37" s="84">
        <v>29887611</v>
      </c>
      <c r="N37" s="84">
        <v>31354966</v>
      </c>
      <c r="O37" s="84">
        <v>31450895</v>
      </c>
      <c r="P37" s="84">
        <v>31895040</v>
      </c>
      <c r="Q37" s="84">
        <v>33038362</v>
      </c>
      <c r="R37" s="84">
        <v>32152207</v>
      </c>
      <c r="S37" s="84">
        <v>34182679</v>
      </c>
      <c r="T37" s="84">
        <v>36596128</v>
      </c>
      <c r="U37" s="84">
        <v>38491435</v>
      </c>
      <c r="V37" s="84">
        <v>9480019</v>
      </c>
      <c r="W37" s="84">
        <v>13101970</v>
      </c>
      <c r="DA37" s="171" t="s">
        <v>218</v>
      </c>
    </row>
    <row r="38" spans="1:105" ht="11.45" customHeight="1" x14ac:dyDescent="0.25">
      <c r="A38" s="12" t="s">
        <v>80</v>
      </c>
      <c r="B38" s="13">
        <f t="shared" ref="B38:C38" si="27">SUM(B39:B41)</f>
        <v>1385031.3910488363</v>
      </c>
      <c r="C38" s="13">
        <f t="shared" si="27"/>
        <v>1341901.7292614379</v>
      </c>
      <c r="D38" s="13">
        <f t="shared" ref="D38:V38" si="28">SUM(D39:D41)</f>
        <v>1391380.5094984968</v>
      </c>
      <c r="E38" s="13">
        <f t="shared" si="28"/>
        <v>1388479.9044545745</v>
      </c>
      <c r="F38" s="13">
        <f t="shared" si="28"/>
        <v>1534175.9566634553</v>
      </c>
      <c r="G38" s="13">
        <f t="shared" si="28"/>
        <v>1615023.5985251518</v>
      </c>
      <c r="H38" s="13">
        <f t="shared" si="28"/>
        <v>1764615.6942504235</v>
      </c>
      <c r="I38" s="13">
        <f t="shared" si="28"/>
        <v>1882169.8094489065</v>
      </c>
      <c r="J38" s="13">
        <f t="shared" si="28"/>
        <v>1983795.9055091832</v>
      </c>
      <c r="K38" s="13">
        <f t="shared" si="28"/>
        <v>1892048.0945691201</v>
      </c>
      <c r="L38" s="13">
        <f t="shared" si="28"/>
        <v>2320473.108387934</v>
      </c>
      <c r="M38" s="13">
        <f t="shared" si="28"/>
        <v>2496018.614743365</v>
      </c>
      <c r="N38" s="13">
        <f t="shared" si="28"/>
        <v>2427802.6284643216</v>
      </c>
      <c r="O38" s="13">
        <f t="shared" si="28"/>
        <v>2407299.1100084041</v>
      </c>
      <c r="P38" s="13">
        <f t="shared" si="28"/>
        <v>2407383.642478223</v>
      </c>
      <c r="Q38" s="13">
        <f t="shared" si="28"/>
        <v>2429077.0079536736</v>
      </c>
      <c r="R38" s="13">
        <f t="shared" si="28"/>
        <v>2509201.9982310738</v>
      </c>
      <c r="S38" s="13">
        <f t="shared" si="28"/>
        <v>2661314.4379725372</v>
      </c>
      <c r="T38" s="13">
        <f t="shared" si="28"/>
        <v>2697005.1839711834</v>
      </c>
      <c r="U38" s="13">
        <f t="shared" si="28"/>
        <v>2583867.1704880786</v>
      </c>
      <c r="V38" s="13">
        <f t="shared" si="28"/>
        <v>2458673.3509734292</v>
      </c>
      <c r="W38" s="13">
        <f t="shared" ref="W38" si="29">SUM(W39:W41)</f>
        <v>2888948.0698624412</v>
      </c>
      <c r="DA38" s="193" t="s">
        <v>219</v>
      </c>
    </row>
    <row r="39" spans="1:105" ht="11.45" customHeight="1" x14ac:dyDescent="0.25">
      <c r="A39" s="92" t="s">
        <v>27</v>
      </c>
      <c r="B39" s="102">
        <v>202670.33171608078</v>
      </c>
      <c r="C39" s="102">
        <v>187975.32284919909</v>
      </c>
      <c r="D39" s="102">
        <v>175451.54040146465</v>
      </c>
      <c r="E39" s="102">
        <v>146217.07165302426</v>
      </c>
      <c r="F39" s="102">
        <v>134766.58768214259</v>
      </c>
      <c r="G39" s="102">
        <v>116295.82215286163</v>
      </c>
      <c r="H39" s="102">
        <v>118788.81744167065</v>
      </c>
      <c r="I39" s="102">
        <v>116358.80665752859</v>
      </c>
      <c r="J39" s="102">
        <v>141141.25724017544</v>
      </c>
      <c r="K39" s="102">
        <v>119880.10674998985</v>
      </c>
      <c r="L39" s="102">
        <v>119572.54298880939</v>
      </c>
      <c r="M39" s="102">
        <v>127214.8488777489</v>
      </c>
      <c r="N39" s="102">
        <v>121089.96736773974</v>
      </c>
      <c r="O39" s="102">
        <v>115000.34358064129</v>
      </c>
      <c r="P39" s="102">
        <v>119109.99204306425</v>
      </c>
      <c r="Q39" s="102">
        <v>120909.88085663534</v>
      </c>
      <c r="R39" s="102">
        <v>129370.26892899713</v>
      </c>
      <c r="S39" s="102">
        <v>135403.79930343368</v>
      </c>
      <c r="T39" s="102">
        <v>137163.12738321879</v>
      </c>
      <c r="U39" s="102">
        <v>134296.61413038793</v>
      </c>
      <c r="V39" s="102">
        <v>126442.9334298882</v>
      </c>
      <c r="W39" s="102">
        <v>137393.44671126732</v>
      </c>
      <c r="DA39" s="175" t="s">
        <v>220</v>
      </c>
    </row>
    <row r="40" spans="1:105" ht="11.45" customHeight="1" x14ac:dyDescent="0.25">
      <c r="A40" s="92" t="s">
        <v>173</v>
      </c>
      <c r="B40" s="102">
        <v>319415.54326314776</v>
      </c>
      <c r="C40" s="102">
        <v>315225.30132946052</v>
      </c>
      <c r="D40" s="102">
        <v>326618.61630780541</v>
      </c>
      <c r="E40" s="102">
        <v>342337.22259904543</v>
      </c>
      <c r="F40" s="102">
        <v>385787.98097205494</v>
      </c>
      <c r="G40" s="102">
        <v>400536.08376463322</v>
      </c>
      <c r="H40" s="102">
        <v>421390.27712126129</v>
      </c>
      <c r="I40" s="102">
        <v>452766.73050279188</v>
      </c>
      <c r="J40" s="102">
        <v>505732.13511844561</v>
      </c>
      <c r="K40" s="102">
        <v>497254.10992911953</v>
      </c>
      <c r="L40" s="102">
        <v>534463.20262656105</v>
      </c>
      <c r="M40" s="102">
        <v>559627.49909597309</v>
      </c>
      <c r="N40" s="102">
        <v>575027.9083305808</v>
      </c>
      <c r="O40" s="102">
        <v>574819.45828005171</v>
      </c>
      <c r="P40" s="102">
        <v>592900.99081953918</v>
      </c>
      <c r="Q40" s="102">
        <v>615376.90143853752</v>
      </c>
      <c r="R40" s="102">
        <v>655574.95807927451</v>
      </c>
      <c r="S40" s="102">
        <v>693871.61268154392</v>
      </c>
      <c r="T40" s="102">
        <v>707571.31870907918</v>
      </c>
      <c r="U40" s="102">
        <v>692651.50017521298</v>
      </c>
      <c r="V40" s="102">
        <v>703114.14459722454</v>
      </c>
      <c r="W40" s="102">
        <v>837508.09977531666</v>
      </c>
      <c r="DA40" s="175" t="s">
        <v>221</v>
      </c>
    </row>
    <row r="41" spans="1:105" ht="11.45" customHeight="1" x14ac:dyDescent="0.25">
      <c r="A41" s="85" t="s">
        <v>174</v>
      </c>
      <c r="B41" s="86">
        <v>862945.51606960781</v>
      </c>
      <c r="C41" s="86">
        <v>838701.10508277814</v>
      </c>
      <c r="D41" s="86">
        <v>889310.35278922669</v>
      </c>
      <c r="E41" s="86">
        <v>899925.61020250479</v>
      </c>
      <c r="F41" s="86">
        <v>1013621.3880092578</v>
      </c>
      <c r="G41" s="86">
        <v>1098191.6926076571</v>
      </c>
      <c r="H41" s="86">
        <v>1224436.5996874915</v>
      </c>
      <c r="I41" s="86">
        <v>1313044.272288586</v>
      </c>
      <c r="J41" s="86">
        <v>1336922.5131505621</v>
      </c>
      <c r="K41" s="86">
        <v>1274913.8778900108</v>
      </c>
      <c r="L41" s="86">
        <v>1666437.3627725635</v>
      </c>
      <c r="M41" s="86">
        <v>1809176.2667696427</v>
      </c>
      <c r="N41" s="86">
        <v>1731684.752766001</v>
      </c>
      <c r="O41" s="86">
        <v>1717479.3081477112</v>
      </c>
      <c r="P41" s="86">
        <v>1695372.6596156196</v>
      </c>
      <c r="Q41" s="86">
        <v>1692790.2256585006</v>
      </c>
      <c r="R41" s="86">
        <v>1724256.7712228023</v>
      </c>
      <c r="S41" s="86">
        <v>1832039.0259875599</v>
      </c>
      <c r="T41" s="86">
        <v>1852270.7378788851</v>
      </c>
      <c r="U41" s="86">
        <v>1756919.0561824776</v>
      </c>
      <c r="V41" s="86">
        <v>1629116.2729463163</v>
      </c>
      <c r="W41" s="86">
        <v>1914046.5233758572</v>
      </c>
      <c r="DA41" s="178" t="s">
        <v>222</v>
      </c>
    </row>
    <row r="42" spans="1:105" x14ac:dyDescent="0.25">
      <c r="A42" s="50"/>
      <c r="B42" s="50"/>
      <c r="C42" s="50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DA42" s="181"/>
    </row>
    <row r="43" spans="1:105" ht="11.45" customHeight="1" x14ac:dyDescent="0.25">
      <c r="A43" s="53" t="s">
        <v>81</v>
      </c>
      <c r="B43" s="54">
        <f t="shared" ref="B43:C43" si="30">SUM(B44,B48)</f>
        <v>843.85872317317182</v>
      </c>
      <c r="C43" s="54">
        <f t="shared" si="30"/>
        <v>815.51565719071186</v>
      </c>
      <c r="D43" s="54">
        <f t="shared" ref="D43:V43" si="31">SUM(D44,D48)</f>
        <v>801.27697596642463</v>
      </c>
      <c r="E43" s="54">
        <f t="shared" si="31"/>
        <v>832.59602210132516</v>
      </c>
      <c r="F43" s="54">
        <f t="shared" si="31"/>
        <v>903.07736641990175</v>
      </c>
      <c r="G43" s="54">
        <f t="shared" si="31"/>
        <v>955.65209444940695</v>
      </c>
      <c r="H43" s="54">
        <f t="shared" si="31"/>
        <v>996.13459069833357</v>
      </c>
      <c r="I43" s="54">
        <f t="shared" si="31"/>
        <v>1041.942829759008</v>
      </c>
      <c r="J43" s="54">
        <f t="shared" si="31"/>
        <v>1055.7449066000124</v>
      </c>
      <c r="K43" s="54">
        <f t="shared" si="31"/>
        <v>1000.4332889898064</v>
      </c>
      <c r="L43" s="54">
        <f t="shared" si="31"/>
        <v>1024.5794860701578</v>
      </c>
      <c r="M43" s="54">
        <f t="shared" si="31"/>
        <v>1087.5449910988127</v>
      </c>
      <c r="N43" s="54">
        <f t="shared" si="31"/>
        <v>1071.7762603521753</v>
      </c>
      <c r="O43" s="54">
        <f t="shared" si="31"/>
        <v>1034.1000918926056</v>
      </c>
      <c r="P43" s="54">
        <f t="shared" si="31"/>
        <v>1019.4296554383542</v>
      </c>
      <c r="Q43" s="54">
        <f t="shared" si="31"/>
        <v>1018.6762390858324</v>
      </c>
      <c r="R43" s="54">
        <f t="shared" si="31"/>
        <v>1028.6665333389694</v>
      </c>
      <c r="S43" s="54">
        <f t="shared" si="31"/>
        <v>1061.299753450458</v>
      </c>
      <c r="T43" s="54">
        <f t="shared" si="31"/>
        <v>1101.7555705052973</v>
      </c>
      <c r="U43" s="54">
        <f t="shared" si="31"/>
        <v>1100.146255076605</v>
      </c>
      <c r="V43" s="54">
        <f t="shared" si="31"/>
        <v>1090.1852276346372</v>
      </c>
      <c r="W43" s="54">
        <f t="shared" ref="W43" si="32">SUM(W44,W48)</f>
        <v>1057.6484133309693</v>
      </c>
      <c r="DA43" s="172" t="s">
        <v>223</v>
      </c>
    </row>
    <row r="44" spans="1:105" ht="11.45" customHeight="1" x14ac:dyDescent="0.25">
      <c r="A44" s="10" t="s">
        <v>33</v>
      </c>
      <c r="B44" s="11">
        <f t="shared" ref="B44:C44" si="33">SUM(B45:B47)</f>
        <v>763.46583702766816</v>
      </c>
      <c r="C44" s="11">
        <f t="shared" si="33"/>
        <v>739.33086895955239</v>
      </c>
      <c r="D44" s="11">
        <f t="shared" ref="D44:V44" si="34">SUM(D45:D47)</f>
        <v>722.14073343279006</v>
      </c>
      <c r="E44" s="11">
        <f t="shared" si="34"/>
        <v>750.19279814398396</v>
      </c>
      <c r="F44" s="11">
        <f t="shared" si="34"/>
        <v>810.94652197478081</v>
      </c>
      <c r="G44" s="11">
        <f t="shared" si="34"/>
        <v>850.80030817321244</v>
      </c>
      <c r="H44" s="11">
        <f t="shared" si="34"/>
        <v>879.68483752487691</v>
      </c>
      <c r="I44" s="11">
        <f t="shared" si="34"/>
        <v>917.04057299478063</v>
      </c>
      <c r="J44" s="11">
        <f t="shared" si="34"/>
        <v>922.45421397174505</v>
      </c>
      <c r="K44" s="11">
        <f t="shared" si="34"/>
        <v>873.5758353298412</v>
      </c>
      <c r="L44" s="11">
        <f t="shared" si="34"/>
        <v>886.16702565923606</v>
      </c>
      <c r="M44" s="11">
        <f t="shared" si="34"/>
        <v>945.7003134702245</v>
      </c>
      <c r="N44" s="11">
        <f t="shared" si="34"/>
        <v>936.48081514967726</v>
      </c>
      <c r="O44" s="11">
        <f t="shared" si="34"/>
        <v>904.40686270487288</v>
      </c>
      <c r="P44" s="11">
        <f t="shared" si="34"/>
        <v>896.28508691915999</v>
      </c>
      <c r="Q44" s="11">
        <f t="shared" si="34"/>
        <v>899.0148915814558</v>
      </c>
      <c r="R44" s="11">
        <f t="shared" si="34"/>
        <v>915.90425206325563</v>
      </c>
      <c r="S44" s="11">
        <f t="shared" si="34"/>
        <v>938.26134488240768</v>
      </c>
      <c r="T44" s="11">
        <f t="shared" si="34"/>
        <v>977.36399123436377</v>
      </c>
      <c r="U44" s="11">
        <f t="shared" si="34"/>
        <v>982.86872477085717</v>
      </c>
      <c r="V44" s="11">
        <f t="shared" si="34"/>
        <v>931.97100230234594</v>
      </c>
      <c r="W44" s="11">
        <f t="shared" ref="W44" si="35">SUM(W45:W47)</f>
        <v>881.0732798338347</v>
      </c>
      <c r="DA44" s="189" t="s">
        <v>224</v>
      </c>
    </row>
    <row r="45" spans="1:105" ht="11.45" customHeight="1" x14ac:dyDescent="0.25">
      <c r="A45" s="83" t="s">
        <v>27</v>
      </c>
      <c r="B45" s="84">
        <v>153.96917328351239</v>
      </c>
      <c r="C45" s="84">
        <v>143.58243811303129</v>
      </c>
      <c r="D45" s="84">
        <v>146.91639420831387</v>
      </c>
      <c r="E45" s="84">
        <v>151.03082671648761</v>
      </c>
      <c r="F45" s="84">
        <v>152.7655301261093</v>
      </c>
      <c r="G45" s="84">
        <v>153.47292250233426</v>
      </c>
      <c r="H45" s="84">
        <v>154.86158192090394</v>
      </c>
      <c r="I45" s="84">
        <v>157.15413711583923</v>
      </c>
      <c r="J45" s="84">
        <v>153.81129411764707</v>
      </c>
      <c r="K45" s="84">
        <v>142.61828463713479</v>
      </c>
      <c r="L45" s="84">
        <v>140.07471804511277</v>
      </c>
      <c r="M45" s="84">
        <v>161.94068192433443</v>
      </c>
      <c r="N45" s="84">
        <v>151.95749649696404</v>
      </c>
      <c r="O45" s="84">
        <v>139.03403263403263</v>
      </c>
      <c r="P45" s="84">
        <v>123.63711530568139</v>
      </c>
      <c r="Q45" s="84">
        <v>112.19887955182072</v>
      </c>
      <c r="R45" s="84">
        <v>113.93817330210773</v>
      </c>
      <c r="S45" s="84">
        <v>109.2221702525725</v>
      </c>
      <c r="T45" s="84">
        <v>112.60983606557377</v>
      </c>
      <c r="U45" s="84">
        <v>113.04507042253522</v>
      </c>
      <c r="V45" s="84">
        <v>102.78045887030106</v>
      </c>
      <c r="W45" s="84">
        <v>92.515847318066903</v>
      </c>
      <c r="DA45" s="171" t="s">
        <v>225</v>
      </c>
    </row>
    <row r="46" spans="1:105" ht="11.45" customHeight="1" x14ac:dyDescent="0.25">
      <c r="A46" s="83" t="s">
        <v>173</v>
      </c>
      <c r="B46" s="84">
        <v>300.47771637573476</v>
      </c>
      <c r="C46" s="84">
        <v>289.88737821494209</v>
      </c>
      <c r="D46" s="84">
        <v>273.48118132973929</v>
      </c>
      <c r="E46" s="84">
        <v>295.49039248012798</v>
      </c>
      <c r="F46" s="84">
        <v>324.03362342761881</v>
      </c>
      <c r="G46" s="84">
        <v>345.56293170942206</v>
      </c>
      <c r="H46" s="84">
        <v>361.39868663845567</v>
      </c>
      <c r="I46" s="84">
        <v>374.86506835757393</v>
      </c>
      <c r="J46" s="84">
        <v>372.29684766726143</v>
      </c>
      <c r="K46" s="84">
        <v>344.37949162097641</v>
      </c>
      <c r="L46" s="84">
        <v>337.6598181626465</v>
      </c>
      <c r="M46" s="84">
        <v>350.1014036977889</v>
      </c>
      <c r="N46" s="84">
        <v>341.67878083758717</v>
      </c>
      <c r="O46" s="84">
        <v>336.11916130773756</v>
      </c>
      <c r="P46" s="84">
        <v>340.01275148769236</v>
      </c>
      <c r="Q46" s="84">
        <v>347.2780373460908</v>
      </c>
      <c r="R46" s="84">
        <v>370.98543359985752</v>
      </c>
      <c r="S46" s="84">
        <v>386.70226475859062</v>
      </c>
      <c r="T46" s="84">
        <v>401.22152358984255</v>
      </c>
      <c r="U46" s="84">
        <v>391.41226194325861</v>
      </c>
      <c r="V46" s="84">
        <v>371.38041418487632</v>
      </c>
      <c r="W46" s="84">
        <v>351.34856642649396</v>
      </c>
      <c r="DA46" s="171" t="s">
        <v>226</v>
      </c>
    </row>
    <row r="47" spans="1:105" ht="11.45" customHeight="1" x14ac:dyDescent="0.25">
      <c r="A47" s="83" t="s">
        <v>174</v>
      </c>
      <c r="B47" s="84">
        <v>309.01894736842104</v>
      </c>
      <c r="C47" s="84">
        <v>305.86105263157896</v>
      </c>
      <c r="D47" s="84">
        <v>301.74315789473684</v>
      </c>
      <c r="E47" s="84">
        <v>303.6715789473684</v>
      </c>
      <c r="F47" s="84">
        <v>334.14736842105265</v>
      </c>
      <c r="G47" s="84">
        <v>351.76445396145613</v>
      </c>
      <c r="H47" s="84">
        <v>363.42456896551727</v>
      </c>
      <c r="I47" s="84">
        <v>385.02136752136749</v>
      </c>
      <c r="J47" s="84">
        <v>396.34607218683652</v>
      </c>
      <c r="K47" s="84">
        <v>386.57805907172997</v>
      </c>
      <c r="L47" s="84">
        <v>408.43248945147678</v>
      </c>
      <c r="M47" s="84">
        <v>433.65822784810126</v>
      </c>
      <c r="N47" s="84">
        <v>442.84453781512605</v>
      </c>
      <c r="O47" s="84">
        <v>429.25366876310272</v>
      </c>
      <c r="P47" s="84">
        <v>432.63522012578619</v>
      </c>
      <c r="Q47" s="84">
        <v>439.53797468354429</v>
      </c>
      <c r="R47" s="84">
        <v>430.98064516129034</v>
      </c>
      <c r="S47" s="84">
        <v>442.33690987124464</v>
      </c>
      <c r="T47" s="84">
        <v>463.53263157894736</v>
      </c>
      <c r="U47" s="84">
        <v>478.41139240506328</v>
      </c>
      <c r="V47" s="84">
        <v>457.81012924716856</v>
      </c>
      <c r="W47" s="84">
        <v>437.20886608927384</v>
      </c>
      <c r="DA47" s="171" t="s">
        <v>227</v>
      </c>
    </row>
    <row r="48" spans="1:105" ht="11.45" customHeight="1" x14ac:dyDescent="0.25">
      <c r="A48" s="12" t="s">
        <v>34</v>
      </c>
      <c r="B48" s="13">
        <f t="shared" ref="B48:C48" si="36">SUM(B49:B51)</f>
        <v>80.392886145503667</v>
      </c>
      <c r="C48" s="13">
        <f t="shared" si="36"/>
        <v>76.18478823115953</v>
      </c>
      <c r="D48" s="13">
        <f t="shared" ref="D48:V48" si="37">SUM(D49:D51)</f>
        <v>79.136242533634601</v>
      </c>
      <c r="E48" s="13">
        <f t="shared" si="37"/>
        <v>82.403223957341154</v>
      </c>
      <c r="F48" s="13">
        <f t="shared" si="37"/>
        <v>92.130844445120957</v>
      </c>
      <c r="G48" s="13">
        <f t="shared" si="37"/>
        <v>104.85178627619452</v>
      </c>
      <c r="H48" s="13">
        <f t="shared" si="37"/>
        <v>116.4497531734566</v>
      </c>
      <c r="I48" s="13">
        <f t="shared" si="37"/>
        <v>124.90225676422739</v>
      </c>
      <c r="J48" s="13">
        <f t="shared" si="37"/>
        <v>133.29069262826741</v>
      </c>
      <c r="K48" s="13">
        <f t="shared" si="37"/>
        <v>126.8574536599652</v>
      </c>
      <c r="L48" s="13">
        <f t="shared" si="37"/>
        <v>138.41246041092177</v>
      </c>
      <c r="M48" s="13">
        <f t="shared" si="37"/>
        <v>141.84467762858816</v>
      </c>
      <c r="N48" s="13">
        <f t="shared" si="37"/>
        <v>135.295445202498</v>
      </c>
      <c r="O48" s="13">
        <f t="shared" si="37"/>
        <v>129.6932291877327</v>
      </c>
      <c r="P48" s="13">
        <f t="shared" si="37"/>
        <v>123.14456851919415</v>
      </c>
      <c r="Q48" s="13">
        <f t="shared" si="37"/>
        <v>119.66134750437665</v>
      </c>
      <c r="R48" s="13">
        <f t="shared" si="37"/>
        <v>112.76228127571389</v>
      </c>
      <c r="S48" s="13">
        <f t="shared" si="37"/>
        <v>123.03840856805016</v>
      </c>
      <c r="T48" s="13">
        <f t="shared" si="37"/>
        <v>124.39157927093359</v>
      </c>
      <c r="U48" s="13">
        <f t="shared" si="37"/>
        <v>117.27753030574794</v>
      </c>
      <c r="V48" s="13">
        <f t="shared" si="37"/>
        <v>158.21422533229125</v>
      </c>
      <c r="W48" s="13">
        <f t="shared" ref="W48" si="38">SUM(W49:W51)</f>
        <v>176.57513349713469</v>
      </c>
      <c r="DA48" s="193" t="s">
        <v>228</v>
      </c>
    </row>
    <row r="49" spans="1:105" ht="11.45" customHeight="1" x14ac:dyDescent="0.25">
      <c r="A49" s="92" t="s">
        <v>27</v>
      </c>
      <c r="B49" s="102">
        <v>14.726875455207574</v>
      </c>
      <c r="C49" s="102">
        <v>13.764020393299344</v>
      </c>
      <c r="D49" s="102">
        <v>12.493080844865258</v>
      </c>
      <c r="E49" s="102">
        <v>11.0203932993445</v>
      </c>
      <c r="F49" s="102">
        <v>9.5804806991988354</v>
      </c>
      <c r="G49" s="102">
        <v>8.4479242534595773</v>
      </c>
      <c r="H49" s="102">
        <v>9.0102414045354795</v>
      </c>
      <c r="I49" s="102">
        <v>8.8717948717948723</v>
      </c>
      <c r="J49" s="102">
        <v>11.136396790663749</v>
      </c>
      <c r="K49" s="102">
        <v>9.6637092451429911</v>
      </c>
      <c r="L49" s="102">
        <v>8.7200000000000006</v>
      </c>
      <c r="M49" s="102">
        <v>8.4181687094448456</v>
      </c>
      <c r="N49" s="102">
        <v>7.7618364418938306</v>
      </c>
      <c r="O49" s="102">
        <v>7.1908177905308461</v>
      </c>
      <c r="P49" s="102">
        <v>6.6597122302158276</v>
      </c>
      <c r="Q49" s="102">
        <v>6.5792507204610953</v>
      </c>
      <c r="R49" s="102">
        <v>6.1294287780187995</v>
      </c>
      <c r="S49" s="102">
        <v>6.9797395079594793</v>
      </c>
      <c r="T49" s="102">
        <v>6.9615663524292968</v>
      </c>
      <c r="U49" s="102">
        <v>6.166908563134978</v>
      </c>
      <c r="V49" s="102">
        <v>6.299709724238026</v>
      </c>
      <c r="W49" s="102">
        <v>6.7818181818181822</v>
      </c>
      <c r="DA49" s="175" t="s">
        <v>229</v>
      </c>
    </row>
    <row r="50" spans="1:105" ht="11.45" customHeight="1" x14ac:dyDescent="0.25">
      <c r="A50" s="92" t="s">
        <v>173</v>
      </c>
      <c r="B50" s="102">
        <v>17.262501918366269</v>
      </c>
      <c r="C50" s="102">
        <v>16.871060235521011</v>
      </c>
      <c r="D50" s="102">
        <v>17.476495022102679</v>
      </c>
      <c r="E50" s="102">
        <v>17.374058728172091</v>
      </c>
      <c r="F50" s="102">
        <v>20.880773102647272</v>
      </c>
      <c r="G50" s="102">
        <v>22.921613502024879</v>
      </c>
      <c r="H50" s="102">
        <v>26.268853086286374</v>
      </c>
      <c r="I50" s="102">
        <v>29.030461892432516</v>
      </c>
      <c r="J50" s="102">
        <v>32.763905447213268</v>
      </c>
      <c r="K50" s="102">
        <v>32.643704901624794</v>
      </c>
      <c r="L50" s="102">
        <v>33.562157380618757</v>
      </c>
      <c r="M50" s="102">
        <v>32.644300330186255</v>
      </c>
      <c r="N50" s="102">
        <v>31.591751048840099</v>
      </c>
      <c r="O50" s="102">
        <v>31.40090456263076</v>
      </c>
      <c r="P50" s="102">
        <v>30.223700331600202</v>
      </c>
      <c r="Q50" s="102">
        <v>30.796840373659144</v>
      </c>
      <c r="R50" s="102">
        <v>29.18794696463166</v>
      </c>
      <c r="S50" s="102">
        <v>33.091672360420723</v>
      </c>
      <c r="T50" s="102">
        <v>33.822752192431693</v>
      </c>
      <c r="U50" s="102">
        <v>32.343711893733335</v>
      </c>
      <c r="V50" s="102">
        <v>36.498145501291653</v>
      </c>
      <c r="W50" s="102">
        <v>44.139469161470359</v>
      </c>
      <c r="DA50" s="175" t="s">
        <v>230</v>
      </c>
    </row>
    <row r="51" spans="1:105" ht="11.45" customHeight="1" x14ac:dyDescent="0.25">
      <c r="A51" s="85" t="s">
        <v>174</v>
      </c>
      <c r="B51" s="86">
        <v>48.403508771929822</v>
      </c>
      <c r="C51" s="86">
        <v>45.549707602339183</v>
      </c>
      <c r="D51" s="86">
        <v>49.166666666666664</v>
      </c>
      <c r="E51" s="86">
        <v>54.008771929824562</v>
      </c>
      <c r="F51" s="86">
        <v>61.669590643274852</v>
      </c>
      <c r="G51" s="86">
        <v>73.482248520710058</v>
      </c>
      <c r="H51" s="86">
        <v>81.170658682634738</v>
      </c>
      <c r="I51" s="86">
        <v>87</v>
      </c>
      <c r="J51" s="86">
        <v>89.390390390390394</v>
      </c>
      <c r="K51" s="86">
        <v>84.550039513197419</v>
      </c>
      <c r="L51" s="86">
        <v>96.130303030303025</v>
      </c>
      <c r="M51" s="86">
        <v>100.78220858895706</v>
      </c>
      <c r="N51" s="86">
        <v>95.941857711764072</v>
      </c>
      <c r="O51" s="86">
        <v>91.101506834571097</v>
      </c>
      <c r="P51" s="86">
        <v>86.261155957378122</v>
      </c>
      <c r="Q51" s="86">
        <v>82.285256410256409</v>
      </c>
      <c r="R51" s="86">
        <v>77.444905533063434</v>
      </c>
      <c r="S51" s="86">
        <v>82.966996699669963</v>
      </c>
      <c r="T51" s="86">
        <v>83.60726072607261</v>
      </c>
      <c r="U51" s="86">
        <v>78.766909848879635</v>
      </c>
      <c r="V51" s="86">
        <v>115.41637010676156</v>
      </c>
      <c r="W51" s="86">
        <v>125.65384615384616</v>
      </c>
      <c r="DA51" s="178" t="s">
        <v>231</v>
      </c>
    </row>
    <row r="52" spans="1:105" x14ac:dyDescent="0.25">
      <c r="A52" s="50"/>
      <c r="B52" s="50"/>
      <c r="C52" s="50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DA52" s="181"/>
    </row>
    <row r="53" spans="1:105" ht="11.45" customHeight="1" x14ac:dyDescent="0.25">
      <c r="A53" s="53" t="s">
        <v>82</v>
      </c>
      <c r="B53" s="54">
        <f t="shared" ref="B53:C53" si="39">SUM(B54,B58)</f>
        <v>80.470675087081275</v>
      </c>
      <c r="C53" s="54">
        <f t="shared" si="39"/>
        <v>7.7722803555545559</v>
      </c>
      <c r="D53" s="54">
        <f t="shared" ref="D53:V53" si="40">SUM(D54,D58)</f>
        <v>20.631359500485356</v>
      </c>
      <c r="E53" s="54">
        <f t="shared" si="40"/>
        <v>59.535205879765286</v>
      </c>
      <c r="F53" s="54">
        <f t="shared" si="40"/>
        <v>98.646311478637216</v>
      </c>
      <c r="G53" s="54">
        <f t="shared" si="40"/>
        <v>80.432339035159529</v>
      </c>
      <c r="H53" s="54">
        <f t="shared" si="40"/>
        <v>67.666896874854942</v>
      </c>
      <c r="I53" s="54">
        <f t="shared" si="40"/>
        <v>73.010511939795606</v>
      </c>
      <c r="J53" s="54">
        <f t="shared" si="40"/>
        <v>41.128975676461408</v>
      </c>
      <c r="K53" s="54">
        <f t="shared" si="40"/>
        <v>1.3848245755881914</v>
      </c>
      <c r="L53" s="54">
        <f t="shared" si="40"/>
        <v>51.814960885409455</v>
      </c>
      <c r="M53" s="54">
        <f t="shared" si="40"/>
        <v>90.829882106549576</v>
      </c>
      <c r="N53" s="54">
        <f t="shared" si="40"/>
        <v>21.078842591884246</v>
      </c>
      <c r="O53" s="54">
        <f t="shared" si="40"/>
        <v>4.7219515771934368</v>
      </c>
      <c r="P53" s="54">
        <f t="shared" si="40"/>
        <v>27.363060997882201</v>
      </c>
      <c r="Q53" s="54">
        <f t="shared" si="40"/>
        <v>35.788225397428732</v>
      </c>
      <c r="R53" s="54">
        <f t="shared" si="40"/>
        <v>41.772339944812416</v>
      </c>
      <c r="S53" s="54">
        <f t="shared" si="40"/>
        <v>59.835492990609445</v>
      </c>
      <c r="T53" s="54">
        <f t="shared" si="40"/>
        <v>67.658089933960383</v>
      </c>
      <c r="U53" s="54">
        <f t="shared" si="40"/>
        <v>32.422905359178131</v>
      </c>
      <c r="V53" s="54">
        <f t="shared" si="40"/>
        <v>43.484661811076315</v>
      </c>
      <c r="W53" s="54">
        <f t="shared" ref="W53" si="41">SUM(W54,W58)</f>
        <v>20.908874949376489</v>
      </c>
      <c r="DA53" s="172" t="s">
        <v>232</v>
      </c>
    </row>
    <row r="54" spans="1:105" ht="11.45" customHeight="1" x14ac:dyDescent="0.25">
      <c r="A54" s="10" t="s">
        <v>33</v>
      </c>
      <c r="B54" s="11">
        <f t="shared" ref="B54:C54" si="42">SUM(B55:B57)</f>
        <v>71.326683939956155</v>
      </c>
      <c r="C54" s="11">
        <f t="shared" si="42"/>
        <v>7.3947668804910904</v>
      </c>
      <c r="D54" s="11">
        <f t="shared" ref="D54:V54" si="43">SUM(D55:D57)</f>
        <v>14.309855748884168</v>
      </c>
      <c r="E54" s="11">
        <f t="shared" si="43"/>
        <v>52.696427009845934</v>
      </c>
      <c r="F54" s="11">
        <f t="shared" si="43"/>
        <v>85.398086129448743</v>
      </c>
      <c r="G54" s="11">
        <f t="shared" si="43"/>
        <v>64.498148497083719</v>
      </c>
      <c r="H54" s="11">
        <f t="shared" si="43"/>
        <v>53.528891650316481</v>
      </c>
      <c r="I54" s="11">
        <f t="shared" si="43"/>
        <v>62.000097768555776</v>
      </c>
      <c r="J54" s="11">
        <f t="shared" si="43"/>
        <v>30.05800327561635</v>
      </c>
      <c r="K54" s="11">
        <f t="shared" si="43"/>
        <v>0.69552013508925192</v>
      </c>
      <c r="L54" s="11">
        <f t="shared" si="43"/>
        <v>37.235552628046889</v>
      </c>
      <c r="M54" s="11">
        <f t="shared" si="43"/>
        <v>84.177650109640496</v>
      </c>
      <c r="N54" s="11">
        <f t="shared" si="43"/>
        <v>20.655744295864764</v>
      </c>
      <c r="O54" s="11">
        <f t="shared" si="43"/>
        <v>4.1032930773153584</v>
      </c>
      <c r="P54" s="11">
        <f t="shared" si="43"/>
        <v>27.363060997882201</v>
      </c>
      <c r="Q54" s="11">
        <f t="shared" si="43"/>
        <v>34.255959871400478</v>
      </c>
      <c r="R54" s="11">
        <f t="shared" si="43"/>
        <v>41.763361207477708</v>
      </c>
      <c r="S54" s="11">
        <f t="shared" si="43"/>
        <v>47.001455117804134</v>
      </c>
      <c r="T54" s="11">
        <f t="shared" si="43"/>
        <v>63.747008650607903</v>
      </c>
      <c r="U54" s="11">
        <f t="shared" si="43"/>
        <v>32.422905359178131</v>
      </c>
      <c r="V54" s="11">
        <f t="shared" si="43"/>
        <v>0</v>
      </c>
      <c r="W54" s="11">
        <f t="shared" ref="W54" si="44">SUM(W55:W57)</f>
        <v>0</v>
      </c>
      <c r="DA54" s="189" t="s">
        <v>233</v>
      </c>
    </row>
    <row r="55" spans="1:105" ht="11.45" customHeight="1" x14ac:dyDescent="0.25">
      <c r="A55" s="83" t="s">
        <v>27</v>
      </c>
      <c r="B55" s="84">
        <v>12.219990658570396</v>
      </c>
      <c r="C55" s="84">
        <v>0</v>
      </c>
      <c r="D55" s="84">
        <v>8.1200373657165983</v>
      </c>
      <c r="E55" s="84">
        <v>8.9005137786077455</v>
      </c>
      <c r="F55" s="84">
        <v>6.5207846800556979</v>
      </c>
      <c r="G55" s="84">
        <v>5.4934736466589698</v>
      </c>
      <c r="H55" s="84">
        <v>6.1747406890036984</v>
      </c>
      <c r="I55" s="84">
        <v>7.0786364653692999</v>
      </c>
      <c r="J55" s="84">
        <v>1.4432382722418424</v>
      </c>
      <c r="K55" s="84">
        <v>0</v>
      </c>
      <c r="L55" s="84">
        <v>2.2425146784119931</v>
      </c>
      <c r="M55" s="84">
        <v>26.652045149655663</v>
      </c>
      <c r="N55" s="84">
        <v>0</v>
      </c>
      <c r="O55" s="84">
        <v>0</v>
      </c>
      <c r="P55" s="84">
        <v>0</v>
      </c>
      <c r="Q55" s="84">
        <v>0</v>
      </c>
      <c r="R55" s="84">
        <v>6.5253750207210004</v>
      </c>
      <c r="S55" s="84">
        <v>7.0078220898764698E-2</v>
      </c>
      <c r="T55" s="84">
        <v>8.1737470834352735</v>
      </c>
      <c r="U55" s="84">
        <v>5.2213156273954411</v>
      </c>
      <c r="V55" s="84">
        <v>0</v>
      </c>
      <c r="W55" s="84">
        <v>0</v>
      </c>
      <c r="DA55" s="171" t="s">
        <v>234</v>
      </c>
    </row>
    <row r="56" spans="1:105" ht="11.45" customHeight="1" x14ac:dyDescent="0.25">
      <c r="A56" s="83" t="s">
        <v>173</v>
      </c>
      <c r="B56" s="84">
        <v>19.894482755069625</v>
      </c>
      <c r="C56" s="84">
        <v>0.35729319628018175</v>
      </c>
      <c r="D56" s="84">
        <v>0.11234469895669674</v>
      </c>
      <c r="E56" s="84">
        <v>31.672123757553635</v>
      </c>
      <c r="F56" s="84">
        <v>38.20614355465581</v>
      </c>
      <c r="G56" s="84">
        <v>31.192220888968286</v>
      </c>
      <c r="H56" s="84">
        <v>25.498667536198653</v>
      </c>
      <c r="I56" s="84">
        <v>23.129294326283254</v>
      </c>
      <c r="J56" s="84">
        <v>7.09469191685249</v>
      </c>
      <c r="K56" s="84">
        <v>0.26816482914281714</v>
      </c>
      <c r="L56" s="84">
        <v>2.9432391488350902</v>
      </c>
      <c r="M56" s="84">
        <v>22.104498142307357</v>
      </c>
      <c r="N56" s="84">
        <v>1.2740659077869907</v>
      </c>
      <c r="O56" s="84">
        <v>4.1032930773153584</v>
      </c>
      <c r="P56" s="84">
        <v>13.786141214145744</v>
      </c>
      <c r="Q56" s="84">
        <v>17.157836892589387</v>
      </c>
      <c r="R56" s="84">
        <v>33.599947287957669</v>
      </c>
      <c r="S56" s="84">
        <v>25.379743765898077</v>
      </c>
      <c r="T56" s="84">
        <v>24.182171438416923</v>
      </c>
      <c r="U56" s="84">
        <v>2.1274604846137777</v>
      </c>
      <c r="V56" s="84">
        <v>0</v>
      </c>
      <c r="W56" s="84">
        <v>0</v>
      </c>
      <c r="DA56" s="171" t="s">
        <v>235</v>
      </c>
    </row>
    <row r="57" spans="1:105" ht="11.45" customHeight="1" x14ac:dyDescent="0.25">
      <c r="A57" s="83" t="s">
        <v>174</v>
      </c>
      <c r="B57" s="84">
        <v>39.212210526316142</v>
      </c>
      <c r="C57" s="84">
        <v>7.0374736842109087</v>
      </c>
      <c r="D57" s="84">
        <v>6.0774736842108723</v>
      </c>
      <c r="E57" s="84">
        <v>12.123789473684553</v>
      </c>
      <c r="F57" s="84">
        <v>40.671157894737235</v>
      </c>
      <c r="G57" s="84">
        <v>27.81245396145647</v>
      </c>
      <c r="H57" s="84">
        <v>21.85548342511413</v>
      </c>
      <c r="I57" s="84">
        <v>31.792166976903218</v>
      </c>
      <c r="J57" s="84">
        <v>21.520073086522018</v>
      </c>
      <c r="K57" s="84">
        <v>0.42735530594643478</v>
      </c>
      <c r="L57" s="84">
        <v>32.049798800799806</v>
      </c>
      <c r="M57" s="84">
        <v>35.421106817677469</v>
      </c>
      <c r="N57" s="84">
        <v>19.381678388077773</v>
      </c>
      <c r="O57" s="84">
        <v>0</v>
      </c>
      <c r="P57" s="84">
        <v>13.576919783736457</v>
      </c>
      <c r="Q57" s="84">
        <v>17.098122978811091</v>
      </c>
      <c r="R57" s="84">
        <v>1.6380388987990386</v>
      </c>
      <c r="S57" s="84">
        <v>21.551633131007293</v>
      </c>
      <c r="T57" s="84">
        <v>31.391090128755707</v>
      </c>
      <c r="U57" s="84">
        <v>25.074129247168912</v>
      </c>
      <c r="V57" s="84">
        <v>0</v>
      </c>
      <c r="W57" s="84">
        <v>0</v>
      </c>
      <c r="DA57" s="171" t="s">
        <v>236</v>
      </c>
    </row>
    <row r="58" spans="1:105" ht="11.45" customHeight="1" x14ac:dyDescent="0.25">
      <c r="A58" s="12" t="s">
        <v>34</v>
      </c>
      <c r="B58" s="13">
        <f t="shared" ref="B58:C58" si="45">SUM(B59:B61)</f>
        <v>9.1439911471251207</v>
      </c>
      <c r="C58" s="13">
        <f t="shared" si="45"/>
        <v>0.37751347506346583</v>
      </c>
      <c r="D58" s="13">
        <f t="shared" ref="D58:V58" si="46">SUM(D59:D61)</f>
        <v>6.3215037516011874</v>
      </c>
      <c r="E58" s="13">
        <f t="shared" si="46"/>
        <v>6.8387788699193486</v>
      </c>
      <c r="F58" s="13">
        <f t="shared" si="46"/>
        <v>13.24822534918847</v>
      </c>
      <c r="G58" s="13">
        <f t="shared" si="46"/>
        <v>15.934190538075809</v>
      </c>
      <c r="H58" s="13">
        <f t="shared" si="46"/>
        <v>14.138005224538457</v>
      </c>
      <c r="I58" s="13">
        <f t="shared" si="46"/>
        <v>11.010414171239836</v>
      </c>
      <c r="J58" s="13">
        <f t="shared" si="46"/>
        <v>11.070972400845058</v>
      </c>
      <c r="K58" s="13">
        <f t="shared" si="46"/>
        <v>0.68930444049893935</v>
      </c>
      <c r="L58" s="13">
        <f t="shared" si="46"/>
        <v>14.579408257362566</v>
      </c>
      <c r="M58" s="13">
        <f t="shared" si="46"/>
        <v>6.6522319969090855</v>
      </c>
      <c r="N58" s="13">
        <f t="shared" si="46"/>
        <v>0.42309829601948223</v>
      </c>
      <c r="O58" s="13">
        <f t="shared" si="46"/>
        <v>0.61865849987807819</v>
      </c>
      <c r="P58" s="13">
        <f t="shared" si="46"/>
        <v>0</v>
      </c>
      <c r="Q58" s="13">
        <f t="shared" si="46"/>
        <v>1.5322655260282527</v>
      </c>
      <c r="R58" s="13">
        <f t="shared" si="46"/>
        <v>8.9787373347043342E-3</v>
      </c>
      <c r="S58" s="13">
        <f t="shared" si="46"/>
        <v>12.834037872805313</v>
      </c>
      <c r="T58" s="13">
        <f t="shared" si="46"/>
        <v>3.911081283352476</v>
      </c>
      <c r="U58" s="13">
        <f t="shared" si="46"/>
        <v>0</v>
      </c>
      <c r="V58" s="13">
        <f t="shared" si="46"/>
        <v>43.484661811076315</v>
      </c>
      <c r="W58" s="13">
        <f t="shared" ref="W58" si="47">SUM(W59:W61)</f>
        <v>20.908874949376489</v>
      </c>
      <c r="DA58" s="193" t="s">
        <v>237</v>
      </c>
    </row>
    <row r="59" spans="1:105" ht="11.45" customHeight="1" x14ac:dyDescent="0.25">
      <c r="A59" s="92" t="s">
        <v>27</v>
      </c>
      <c r="B59" s="102">
        <v>1.4988589463465551</v>
      </c>
      <c r="C59" s="102">
        <v>0</v>
      </c>
      <c r="D59" s="102">
        <v>0</v>
      </c>
      <c r="E59" s="102">
        <v>0</v>
      </c>
      <c r="F59" s="102">
        <v>0</v>
      </c>
      <c r="G59" s="102">
        <v>0</v>
      </c>
      <c r="H59" s="102">
        <v>1.0211178308529014</v>
      </c>
      <c r="I59" s="102">
        <v>0.32035414703639198</v>
      </c>
      <c r="J59" s="102">
        <v>2.7234025986458761</v>
      </c>
      <c r="K59" s="102">
        <v>0</v>
      </c>
      <c r="L59" s="102">
        <v>0</v>
      </c>
      <c r="M59" s="102">
        <v>0.15696938922184422</v>
      </c>
      <c r="N59" s="102">
        <v>0</v>
      </c>
      <c r="O59" s="102">
        <v>0</v>
      </c>
      <c r="P59" s="102">
        <v>0</v>
      </c>
      <c r="Q59" s="102">
        <v>0.3783391700222678</v>
      </c>
      <c r="R59" s="102">
        <v>8.9787373347043342E-3</v>
      </c>
      <c r="S59" s="102">
        <v>1.3091114097176799</v>
      </c>
      <c r="T59" s="102">
        <v>0.44062752424681761</v>
      </c>
      <c r="U59" s="102">
        <v>0</v>
      </c>
      <c r="V59" s="102">
        <v>0.59160184088004808</v>
      </c>
      <c r="W59" s="102">
        <v>0.94090913735715631</v>
      </c>
      <c r="DA59" s="175" t="s">
        <v>238</v>
      </c>
    </row>
    <row r="60" spans="1:105" ht="11.45" customHeight="1" x14ac:dyDescent="0.25">
      <c r="A60" s="92" t="s">
        <v>173</v>
      </c>
      <c r="B60" s="102">
        <v>2.5273934093552084</v>
      </c>
      <c r="C60" s="102">
        <v>0.37751347506346583</v>
      </c>
      <c r="D60" s="102">
        <v>1.1862211005287078</v>
      </c>
      <c r="E60" s="102">
        <v>0.47835002001645321</v>
      </c>
      <c r="F60" s="102">
        <v>4.0690830489931828</v>
      </c>
      <c r="G60" s="102">
        <v>2.603209073895604</v>
      </c>
      <c r="H60" s="102">
        <v>3.9101536450158783</v>
      </c>
      <c r="I60" s="102">
        <v>3.3423951200931832</v>
      </c>
      <c r="J60" s="102">
        <v>4.4388558250637908</v>
      </c>
      <c r="K60" s="102">
        <v>0.68930444049893935</v>
      </c>
      <c r="L60" s="102">
        <v>1.4808211535119606</v>
      </c>
      <c r="M60" s="102">
        <v>0.32503346228820751</v>
      </c>
      <c r="N60" s="102">
        <v>0.42309829601948223</v>
      </c>
      <c r="O60" s="102">
        <v>0.61865849987807819</v>
      </c>
      <c r="P60" s="102">
        <v>0</v>
      </c>
      <c r="Q60" s="102">
        <v>1.1539263560059849</v>
      </c>
      <c r="R60" s="102">
        <v>0</v>
      </c>
      <c r="S60" s="102">
        <v>4.4845117097361058</v>
      </c>
      <c r="T60" s="102">
        <v>1.311866145958013</v>
      </c>
      <c r="U60" s="102">
        <v>0</v>
      </c>
      <c r="V60" s="102">
        <v>4.7252761255693425</v>
      </c>
      <c r="W60" s="102">
        <v>8.2121661781897366</v>
      </c>
      <c r="DA60" s="175" t="s">
        <v>239</v>
      </c>
    </row>
    <row r="61" spans="1:105" ht="11.45" customHeight="1" x14ac:dyDescent="0.25">
      <c r="A61" s="85" t="s">
        <v>174</v>
      </c>
      <c r="B61" s="86">
        <v>5.1177387914233563</v>
      </c>
      <c r="C61" s="86">
        <v>0</v>
      </c>
      <c r="D61" s="86">
        <v>5.1352826510724796</v>
      </c>
      <c r="E61" s="86">
        <v>6.3604288499028954</v>
      </c>
      <c r="F61" s="86">
        <v>9.1791423001952879</v>
      </c>
      <c r="G61" s="86">
        <v>13.330981464180205</v>
      </c>
      <c r="H61" s="86">
        <v>9.2067337486696772</v>
      </c>
      <c r="I61" s="86">
        <v>7.3476649041102604</v>
      </c>
      <c r="J61" s="86">
        <v>3.9087139771353918</v>
      </c>
      <c r="K61" s="86">
        <v>0</v>
      </c>
      <c r="L61" s="86">
        <v>13.098587103850605</v>
      </c>
      <c r="M61" s="86">
        <v>6.1702291453990341</v>
      </c>
      <c r="N61" s="86">
        <v>0</v>
      </c>
      <c r="O61" s="86">
        <v>0</v>
      </c>
      <c r="P61" s="86">
        <v>0</v>
      </c>
      <c r="Q61" s="86">
        <v>0</v>
      </c>
      <c r="R61" s="86">
        <v>0</v>
      </c>
      <c r="S61" s="86">
        <v>7.0404147533515271</v>
      </c>
      <c r="T61" s="86">
        <v>2.1585876131476454</v>
      </c>
      <c r="U61" s="86">
        <v>0</v>
      </c>
      <c r="V61" s="86">
        <v>38.167783844626925</v>
      </c>
      <c r="W61" s="86">
        <v>11.755799633829596</v>
      </c>
      <c r="DA61" s="178" t="s">
        <v>240</v>
      </c>
    </row>
    <row r="62" spans="1:105" x14ac:dyDescent="0.25">
      <c r="A62" s="50"/>
      <c r="B62" s="50"/>
      <c r="C62" s="50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DA62" s="181"/>
    </row>
    <row r="63" spans="1:105" ht="11.45" customHeight="1" x14ac:dyDescent="0.25">
      <c r="A63" s="68" t="s">
        <v>36</v>
      </c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DA63" s="179"/>
    </row>
    <row r="64" spans="1:105" x14ac:dyDescent="0.25">
      <c r="A64" s="50"/>
      <c r="B64" s="50"/>
      <c r="C64" s="50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DA64" s="181"/>
    </row>
    <row r="65" spans="1:105" ht="11.45" customHeight="1" x14ac:dyDescent="0.25">
      <c r="A65" s="53" t="s">
        <v>83</v>
      </c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DA65" s="172"/>
    </row>
    <row r="66" spans="1:105" ht="11.45" customHeight="1" x14ac:dyDescent="0.25">
      <c r="A66" s="10" t="s">
        <v>84</v>
      </c>
      <c r="B66" s="14">
        <f t="shared" ref="B66:C73" si="48">IF(B34=0,0,B34/B24)</f>
        <v>80.995893507119902</v>
      </c>
      <c r="C66" s="14">
        <f t="shared" si="48"/>
        <v>82.116795329452941</v>
      </c>
      <c r="D66" s="14">
        <f t="shared" ref="D66:V66" si="49">IF(D34=0,0,D34/D24)</f>
        <v>82.637427586396711</v>
      </c>
      <c r="E66" s="14">
        <f t="shared" si="49"/>
        <v>82.955535487583234</v>
      </c>
      <c r="F66" s="14">
        <f t="shared" si="49"/>
        <v>85.744752191118934</v>
      </c>
      <c r="G66" s="14">
        <f t="shared" si="49"/>
        <v>87.793116986700582</v>
      </c>
      <c r="H66" s="14">
        <f t="shared" si="49"/>
        <v>89.741880619098097</v>
      </c>
      <c r="I66" s="14">
        <f t="shared" si="49"/>
        <v>92.237226433098783</v>
      </c>
      <c r="J66" s="14">
        <f t="shared" si="49"/>
        <v>93.488283722031767</v>
      </c>
      <c r="K66" s="14">
        <f t="shared" si="49"/>
        <v>96.031950939806975</v>
      </c>
      <c r="L66" s="14">
        <f t="shared" si="49"/>
        <v>100.90782860710385</v>
      </c>
      <c r="M66" s="14">
        <f t="shared" si="49"/>
        <v>97.201046801894677</v>
      </c>
      <c r="N66" s="14">
        <f t="shared" si="49"/>
        <v>100.90515017459396</v>
      </c>
      <c r="O66" s="14">
        <f t="shared" si="49"/>
        <v>105.74056389385552</v>
      </c>
      <c r="P66" s="14">
        <f t="shared" si="49"/>
        <v>114.54380995230025</v>
      </c>
      <c r="Q66" s="14">
        <f t="shared" si="49"/>
        <v>118.11382682778405</v>
      </c>
      <c r="R66" s="14">
        <f t="shared" si="49"/>
        <v>119.31877807154461</v>
      </c>
      <c r="S66" s="14">
        <f t="shared" si="49"/>
        <v>123.83114313470823</v>
      </c>
      <c r="T66" s="14">
        <f t="shared" si="49"/>
        <v>124.2460977805985</v>
      </c>
      <c r="U66" s="14">
        <f t="shared" si="49"/>
        <v>126.26058448061342</v>
      </c>
      <c r="V66" s="14">
        <f t="shared" si="49"/>
        <v>92.664887962234928</v>
      </c>
      <c r="W66" s="14">
        <f t="shared" ref="W66" si="50">IF(W34=0,0,W34/W24)</f>
        <v>104.43803578528826</v>
      </c>
      <c r="DA66" s="189" t="s">
        <v>241</v>
      </c>
    </row>
    <row r="67" spans="1:105" ht="11.45" customHeight="1" x14ac:dyDescent="0.25">
      <c r="A67" s="83" t="s">
        <v>27</v>
      </c>
      <c r="B67" s="87">
        <f t="shared" si="48"/>
        <v>68.303714871620642</v>
      </c>
      <c r="C67" s="87">
        <f t="shared" si="48"/>
        <v>68.944676490680195</v>
      </c>
      <c r="D67" s="87">
        <f t="shared" ref="D67:V67" si="51">IF(D35=0,0,D35/D25)</f>
        <v>69.053285984968909</v>
      </c>
      <c r="E67" s="87">
        <f t="shared" si="51"/>
        <v>69.242604922732454</v>
      </c>
      <c r="F67" s="87">
        <f t="shared" si="51"/>
        <v>68.605978518425658</v>
      </c>
      <c r="G67" s="87">
        <f t="shared" si="51"/>
        <v>69.219432437283075</v>
      </c>
      <c r="H67" s="87">
        <f t="shared" si="51"/>
        <v>71.041535178125173</v>
      </c>
      <c r="I67" s="87">
        <f t="shared" si="51"/>
        <v>74.503052220193098</v>
      </c>
      <c r="J67" s="87">
        <f t="shared" si="51"/>
        <v>77.252504979363565</v>
      </c>
      <c r="K67" s="87">
        <f t="shared" si="51"/>
        <v>79.987737744352955</v>
      </c>
      <c r="L67" s="87">
        <f t="shared" si="51"/>
        <v>83.104529336182694</v>
      </c>
      <c r="M67" s="87">
        <f t="shared" si="51"/>
        <v>71.263865134188023</v>
      </c>
      <c r="N67" s="87">
        <f t="shared" si="51"/>
        <v>73.140999751030463</v>
      </c>
      <c r="O67" s="87">
        <f t="shared" si="51"/>
        <v>76.689784326086084</v>
      </c>
      <c r="P67" s="87">
        <f t="shared" si="51"/>
        <v>93.141252363924991</v>
      </c>
      <c r="Q67" s="87">
        <f t="shared" si="51"/>
        <v>96.803183123205599</v>
      </c>
      <c r="R67" s="87">
        <f t="shared" si="51"/>
        <v>98.339261195931897</v>
      </c>
      <c r="S67" s="87">
        <f t="shared" si="51"/>
        <v>102.31150194632511</v>
      </c>
      <c r="T67" s="87">
        <f t="shared" si="51"/>
        <v>98.531120280174022</v>
      </c>
      <c r="U67" s="87">
        <f t="shared" si="51"/>
        <v>96.454860332411357</v>
      </c>
      <c r="V67" s="87">
        <f t="shared" si="51"/>
        <v>69.119157948933974</v>
      </c>
      <c r="W67" s="87">
        <f t="shared" ref="W67" si="52">IF(W35=0,0,W35/W25)</f>
        <v>71.4894211934987</v>
      </c>
      <c r="DA67" s="171" t="s">
        <v>242</v>
      </c>
    </row>
    <row r="68" spans="1:105" ht="11.45" customHeight="1" x14ac:dyDescent="0.25">
      <c r="A68" s="83" t="s">
        <v>173</v>
      </c>
      <c r="B68" s="87">
        <f t="shared" si="48"/>
        <v>74.009826950272597</v>
      </c>
      <c r="C68" s="87">
        <f t="shared" si="48"/>
        <v>74.81560336838109</v>
      </c>
      <c r="D68" s="87">
        <f t="shared" ref="D68:V68" si="53">IF(D36=0,0,D36/D26)</f>
        <v>75.676545562835017</v>
      </c>
      <c r="E68" s="87">
        <f t="shared" si="53"/>
        <v>76.630808378907261</v>
      </c>
      <c r="F68" s="87">
        <f t="shared" si="53"/>
        <v>79.067385920680906</v>
      </c>
      <c r="G68" s="87">
        <f t="shared" si="53"/>
        <v>81.514108566102152</v>
      </c>
      <c r="H68" s="87">
        <f t="shared" si="53"/>
        <v>84.116091124132893</v>
      </c>
      <c r="I68" s="87">
        <f t="shared" si="53"/>
        <v>85.268496647841104</v>
      </c>
      <c r="J68" s="87">
        <f t="shared" si="53"/>
        <v>85.449128008236116</v>
      </c>
      <c r="K68" s="87">
        <f t="shared" si="53"/>
        <v>87.702173162578831</v>
      </c>
      <c r="L68" s="87">
        <f t="shared" si="53"/>
        <v>92.602464766072458</v>
      </c>
      <c r="M68" s="87">
        <f t="shared" si="53"/>
        <v>95.308223628395126</v>
      </c>
      <c r="N68" s="87">
        <f t="shared" si="53"/>
        <v>98.678760018709355</v>
      </c>
      <c r="O68" s="87">
        <f t="shared" si="53"/>
        <v>103.28579267199385</v>
      </c>
      <c r="P68" s="87">
        <f t="shared" si="53"/>
        <v>108.11716621253406</v>
      </c>
      <c r="Q68" s="87">
        <f t="shared" si="53"/>
        <v>111.09720316645073</v>
      </c>
      <c r="R68" s="87">
        <f t="shared" si="53"/>
        <v>113.02203257810272</v>
      </c>
      <c r="S68" s="87">
        <f t="shared" si="53"/>
        <v>116.75810647661331</v>
      </c>
      <c r="T68" s="87">
        <f t="shared" si="53"/>
        <v>118.46538577162833</v>
      </c>
      <c r="U68" s="87">
        <f t="shared" si="53"/>
        <v>121.11123245498707</v>
      </c>
      <c r="V68" s="87">
        <f t="shared" si="53"/>
        <v>89.897968311473392</v>
      </c>
      <c r="W68" s="87">
        <f t="shared" ref="W68" si="54">IF(W36=0,0,W36/W26)</f>
        <v>102.54765127540321</v>
      </c>
      <c r="DA68" s="171" t="s">
        <v>243</v>
      </c>
    </row>
    <row r="69" spans="1:105" ht="11.45" customHeight="1" x14ac:dyDescent="0.25">
      <c r="A69" s="83" t="s">
        <v>174</v>
      </c>
      <c r="B69" s="87">
        <f t="shared" si="48"/>
        <v>129.2555728144757</v>
      </c>
      <c r="C69" s="87">
        <f t="shared" si="48"/>
        <v>130.10548305388068</v>
      </c>
      <c r="D69" s="87">
        <f t="shared" ref="D69:V69" si="55">IF(D37=0,0,D37/D27)</f>
        <v>130.79627846617549</v>
      </c>
      <c r="E69" s="87">
        <f t="shared" si="55"/>
        <v>131.59969218823659</v>
      </c>
      <c r="F69" s="87">
        <f t="shared" si="55"/>
        <v>139.884765625</v>
      </c>
      <c r="G69" s="87">
        <f t="shared" si="55"/>
        <v>143.20982626587286</v>
      </c>
      <c r="H69" s="87">
        <f t="shared" si="55"/>
        <v>142.94565584804511</v>
      </c>
      <c r="I69" s="87">
        <f t="shared" si="55"/>
        <v>145.00725900438425</v>
      </c>
      <c r="J69" s="87">
        <f t="shared" si="55"/>
        <v>144.16814424761222</v>
      </c>
      <c r="K69" s="87">
        <f t="shared" si="55"/>
        <v>144.12660037765093</v>
      </c>
      <c r="L69" s="87">
        <f t="shared" si="55"/>
        <v>148.318176418023</v>
      </c>
      <c r="M69" s="87">
        <f t="shared" si="55"/>
        <v>145.40028897515981</v>
      </c>
      <c r="N69" s="87">
        <f t="shared" si="55"/>
        <v>148.74695674449936</v>
      </c>
      <c r="O69" s="87">
        <f t="shared" si="55"/>
        <v>153.60332398878654</v>
      </c>
      <c r="P69" s="87">
        <f t="shared" si="55"/>
        <v>154.55494337757492</v>
      </c>
      <c r="Q69" s="87">
        <f t="shared" si="55"/>
        <v>158.57830191848939</v>
      </c>
      <c r="R69" s="87">
        <f t="shared" si="55"/>
        <v>160.43535123698891</v>
      </c>
      <c r="S69" s="87">
        <f t="shared" si="55"/>
        <v>165.83148901901237</v>
      </c>
      <c r="T69" s="87">
        <f t="shared" si="55"/>
        <v>166.21155610460627</v>
      </c>
      <c r="U69" s="87">
        <f t="shared" si="55"/>
        <v>169.74001949137221</v>
      </c>
      <c r="V69" s="87">
        <f t="shared" si="55"/>
        <v>125.9819931161876</v>
      </c>
      <c r="W69" s="87">
        <f t="shared" ref="W69" si="56">IF(W37=0,0,W37/W27)</f>
        <v>130.29655412460843</v>
      </c>
      <c r="DA69" s="171" t="s">
        <v>244</v>
      </c>
    </row>
    <row r="70" spans="1:105" ht="11.45" customHeight="1" x14ac:dyDescent="0.25">
      <c r="A70" s="12" t="s">
        <v>85</v>
      </c>
      <c r="B70" s="15">
        <f t="shared" si="48"/>
        <v>24.451942712229865</v>
      </c>
      <c r="C70" s="15">
        <f t="shared" si="48"/>
        <v>24.908613391892747</v>
      </c>
      <c r="D70" s="15">
        <f t="shared" ref="D70:V70" si="57">IF(D38=0,0,D38/D28)</f>
        <v>25.761058108505615</v>
      </c>
      <c r="E70" s="15">
        <f t="shared" si="57"/>
        <v>26.778266657433306</v>
      </c>
      <c r="F70" s="15">
        <f t="shared" si="57"/>
        <v>26.309329937808986</v>
      </c>
      <c r="G70" s="15">
        <f t="shared" si="57"/>
        <v>25.708748782635336</v>
      </c>
      <c r="H70" s="15">
        <f t="shared" si="57"/>
        <v>25.36861792507689</v>
      </c>
      <c r="I70" s="15">
        <f t="shared" si="57"/>
        <v>25.406230976727542</v>
      </c>
      <c r="J70" s="15">
        <f t="shared" si="57"/>
        <v>24.172881980688743</v>
      </c>
      <c r="K70" s="15">
        <f t="shared" si="57"/>
        <v>25.261663790343135</v>
      </c>
      <c r="L70" s="15">
        <f t="shared" si="57"/>
        <v>28.727615083725585</v>
      </c>
      <c r="M70" s="15">
        <f t="shared" si="57"/>
        <v>30.944936954418111</v>
      </c>
      <c r="N70" s="15">
        <f t="shared" si="57"/>
        <v>32.272593030046281</v>
      </c>
      <c r="O70" s="15">
        <f t="shared" si="57"/>
        <v>32.657728080642549</v>
      </c>
      <c r="P70" s="15">
        <f t="shared" si="57"/>
        <v>35.678156983745431</v>
      </c>
      <c r="Q70" s="15">
        <f t="shared" si="57"/>
        <v>35.377312166171592</v>
      </c>
      <c r="R70" s="15">
        <f t="shared" si="57"/>
        <v>39.232027240236931</v>
      </c>
      <c r="S70" s="15">
        <f t="shared" si="57"/>
        <v>37.451652659337704</v>
      </c>
      <c r="T70" s="15">
        <f t="shared" si="57"/>
        <v>37.379493069785774</v>
      </c>
      <c r="U70" s="15">
        <f t="shared" si="57"/>
        <v>38.288589450656133</v>
      </c>
      <c r="V70" s="15">
        <f t="shared" si="57"/>
        <v>30.261712444440153</v>
      </c>
      <c r="W70" s="15">
        <f t="shared" ref="W70" si="58">IF(W38=0,0,W38/W28)</f>
        <v>31.160454632220652</v>
      </c>
      <c r="DA70" s="193" t="s">
        <v>245</v>
      </c>
    </row>
    <row r="71" spans="1:105" ht="11.45" customHeight="1" x14ac:dyDescent="0.25">
      <c r="A71" s="42" t="s">
        <v>27</v>
      </c>
      <c r="B71" s="41">
        <f t="shared" si="48"/>
        <v>10.023260717907061</v>
      </c>
      <c r="C71" s="41">
        <f t="shared" si="48"/>
        <v>9.9468368530637683</v>
      </c>
      <c r="D71" s="41">
        <f t="shared" ref="D71:V71" si="59">IF(D39=0,0,D39/D29)</f>
        <v>10.228621255842398</v>
      </c>
      <c r="E71" s="41">
        <f t="shared" si="59"/>
        <v>10.880055930725817</v>
      </c>
      <c r="F71" s="41">
        <f t="shared" si="59"/>
        <v>10.245293270650949</v>
      </c>
      <c r="G71" s="41">
        <f t="shared" si="59"/>
        <v>10.026366251647696</v>
      </c>
      <c r="H71" s="41">
        <f t="shared" si="59"/>
        <v>9.6442979168361322</v>
      </c>
      <c r="I71" s="41">
        <f t="shared" si="59"/>
        <v>9.6084894019429061</v>
      </c>
      <c r="J71" s="41">
        <f t="shared" si="59"/>
        <v>9.2442531595608752</v>
      </c>
      <c r="K71" s="41">
        <f t="shared" si="59"/>
        <v>9.3241119040203664</v>
      </c>
      <c r="L71" s="41">
        <f t="shared" si="59"/>
        <v>9.9726891566980314</v>
      </c>
      <c r="M71" s="41">
        <f t="shared" si="59"/>
        <v>10.895413572948689</v>
      </c>
      <c r="N71" s="41">
        <f t="shared" si="59"/>
        <v>11.191309368552655</v>
      </c>
      <c r="O71" s="41">
        <f t="shared" si="59"/>
        <v>11.472500357206833</v>
      </c>
      <c r="P71" s="41">
        <f t="shared" si="59"/>
        <v>12.867018693212083</v>
      </c>
      <c r="Q71" s="41">
        <f t="shared" si="59"/>
        <v>13.240241004887794</v>
      </c>
      <c r="R71" s="41">
        <f t="shared" si="59"/>
        <v>15.261326994101349</v>
      </c>
      <c r="S71" s="41">
        <f t="shared" si="59"/>
        <v>14.037300363200671</v>
      </c>
      <c r="T71" s="41">
        <f t="shared" si="59"/>
        <v>14.287825769085289</v>
      </c>
      <c r="U71" s="41">
        <f t="shared" si="59"/>
        <v>15.803320090655204</v>
      </c>
      <c r="V71" s="41">
        <f t="shared" si="59"/>
        <v>14.56548017853798</v>
      </c>
      <c r="W71" s="41">
        <f t="shared" ref="W71" si="60">IF(W39=0,0,W39/W29)</f>
        <v>14.733881684854405</v>
      </c>
      <c r="DA71" s="196" t="s">
        <v>246</v>
      </c>
    </row>
    <row r="72" spans="1:105" ht="11.45" customHeight="1" x14ac:dyDescent="0.25">
      <c r="A72" s="42" t="s">
        <v>173</v>
      </c>
      <c r="B72" s="41">
        <f t="shared" si="48"/>
        <v>16.07607545740338</v>
      </c>
      <c r="C72" s="41">
        <f t="shared" si="48"/>
        <v>16.25123995099554</v>
      </c>
      <c r="D72" s="41">
        <f t="shared" ref="D72:V72" si="61">IF(D40=0,0,D40/D30)</f>
        <v>16.295894641910163</v>
      </c>
      <c r="E72" s="41">
        <f t="shared" si="61"/>
        <v>17.167505270500246</v>
      </c>
      <c r="F72" s="41">
        <f t="shared" si="61"/>
        <v>16.029083470668727</v>
      </c>
      <c r="G72" s="41">
        <f t="shared" si="61"/>
        <v>15.181021974099197</v>
      </c>
      <c r="H72" s="41">
        <f t="shared" si="61"/>
        <v>13.985273542904693</v>
      </c>
      <c r="I72" s="41">
        <f t="shared" si="61"/>
        <v>13.755635136041072</v>
      </c>
      <c r="J72" s="41">
        <f t="shared" si="61"/>
        <v>13.656624949191121</v>
      </c>
      <c r="K72" s="41">
        <f t="shared" si="61"/>
        <v>13.626760295117139</v>
      </c>
      <c r="L72" s="41">
        <f t="shared" si="61"/>
        <v>14.420786860573122</v>
      </c>
      <c r="M72" s="41">
        <f t="shared" si="61"/>
        <v>15.489703537213128</v>
      </c>
      <c r="N72" s="41">
        <f t="shared" si="61"/>
        <v>16.46182211590223</v>
      </c>
      <c r="O72" s="41">
        <f t="shared" si="61"/>
        <v>16.542043174769109</v>
      </c>
      <c r="P72" s="41">
        <f t="shared" si="61"/>
        <v>18.197753010022382</v>
      </c>
      <c r="Q72" s="41">
        <f t="shared" si="61"/>
        <v>18.175765763019097</v>
      </c>
      <c r="R72" s="41">
        <f t="shared" si="61"/>
        <v>20.573511943488921</v>
      </c>
      <c r="S72" s="41">
        <f t="shared" si="61"/>
        <v>19.128094078057725</v>
      </c>
      <c r="T72" s="41">
        <f t="shared" si="61"/>
        <v>19.011024442061291</v>
      </c>
      <c r="U72" s="41">
        <f t="shared" si="61"/>
        <v>19.492640855946782</v>
      </c>
      <c r="V72" s="41">
        <f t="shared" si="61"/>
        <v>17.519164414143233</v>
      </c>
      <c r="W72" s="41">
        <f t="shared" ref="W72" si="62">IF(W40=0,0,W40/W30)</f>
        <v>17.650328762388128</v>
      </c>
      <c r="DA72" s="196" t="s">
        <v>247</v>
      </c>
    </row>
    <row r="73" spans="1:105" ht="11.45" customHeight="1" x14ac:dyDescent="0.25">
      <c r="A73" s="38" t="s">
        <v>174</v>
      </c>
      <c r="B73" s="40">
        <f t="shared" si="48"/>
        <v>52.129123841343954</v>
      </c>
      <c r="C73" s="40">
        <f t="shared" si="48"/>
        <v>53.838817889509443</v>
      </c>
      <c r="D73" s="40">
        <f t="shared" ref="D73:V73" si="63">IF(D41=0,0,D41/D31)</f>
        <v>52.887918691003669</v>
      </c>
      <c r="E73" s="40">
        <f t="shared" si="63"/>
        <v>48.721001039602882</v>
      </c>
      <c r="F73" s="40">
        <f t="shared" si="63"/>
        <v>48.059427623595745</v>
      </c>
      <c r="G73" s="40">
        <f t="shared" si="63"/>
        <v>44.215955735703069</v>
      </c>
      <c r="H73" s="40">
        <f t="shared" si="63"/>
        <v>45.163830168104887</v>
      </c>
      <c r="I73" s="40">
        <f t="shared" si="63"/>
        <v>45.187014670265881</v>
      </c>
      <c r="J73" s="40">
        <f t="shared" si="63"/>
        <v>44.9129073521202</v>
      </c>
      <c r="K73" s="40">
        <f t="shared" si="63"/>
        <v>49.898781913503356</v>
      </c>
      <c r="L73" s="40">
        <f t="shared" si="63"/>
        <v>52.530888086642605</v>
      </c>
      <c r="M73" s="40">
        <f t="shared" si="63"/>
        <v>55.065477606746086</v>
      </c>
      <c r="N73" s="40">
        <f t="shared" si="63"/>
        <v>58.746980790650376</v>
      </c>
      <c r="O73" s="40">
        <f t="shared" si="63"/>
        <v>59.346209680294102</v>
      </c>
      <c r="P73" s="40">
        <f t="shared" si="63"/>
        <v>66.129916121840296</v>
      </c>
      <c r="Q73" s="40">
        <f t="shared" si="63"/>
        <v>65.936595865637074</v>
      </c>
      <c r="R73" s="40">
        <f t="shared" si="63"/>
        <v>73.012227778743323</v>
      </c>
      <c r="S73" s="40">
        <f t="shared" si="63"/>
        <v>72.876368431025895</v>
      </c>
      <c r="T73" s="40">
        <f t="shared" si="63"/>
        <v>73.116912244064466</v>
      </c>
      <c r="U73" s="40">
        <f t="shared" si="63"/>
        <v>74.915531987995806</v>
      </c>
      <c r="V73" s="40">
        <f t="shared" si="63"/>
        <v>50.231754839242612</v>
      </c>
      <c r="W73" s="40">
        <f t="shared" ref="W73" si="64">IF(W41=0,0,W41/W31)</f>
        <v>53.261166023203302</v>
      </c>
      <c r="DA73" s="197" t="s">
        <v>248</v>
      </c>
    </row>
    <row r="74" spans="1:105" x14ac:dyDescent="0.25">
      <c r="A74" s="50"/>
      <c r="B74" s="50"/>
      <c r="C74" s="50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DA74" s="181"/>
    </row>
    <row r="75" spans="1:105" ht="11.45" customHeight="1" x14ac:dyDescent="0.25">
      <c r="A75" s="53" t="s">
        <v>140</v>
      </c>
      <c r="B75" s="62">
        <f t="shared" ref="B75:C83" si="65">IF(B13=0,0,B13*1000000/B23)</f>
        <v>1296.5711233418074</v>
      </c>
      <c r="C75" s="62">
        <f t="shared" si="65"/>
        <v>1314.8036242770017</v>
      </c>
      <c r="D75" s="62">
        <f t="shared" ref="D75:V75" si="66">IF(D13=0,0,D13*1000000/D23)</f>
        <v>1316.236875832016</v>
      </c>
      <c r="E75" s="62">
        <f t="shared" si="66"/>
        <v>1311.8404350429109</v>
      </c>
      <c r="F75" s="62">
        <f t="shared" si="66"/>
        <v>1340.9346364370565</v>
      </c>
      <c r="G75" s="62">
        <f t="shared" si="66"/>
        <v>1371.7984913706305</v>
      </c>
      <c r="H75" s="62">
        <f t="shared" si="66"/>
        <v>1384.9460863220513</v>
      </c>
      <c r="I75" s="62">
        <f t="shared" si="66"/>
        <v>1406.7982678955216</v>
      </c>
      <c r="J75" s="62">
        <f t="shared" si="66"/>
        <v>1412.9658606454827</v>
      </c>
      <c r="K75" s="62">
        <f t="shared" si="66"/>
        <v>1424.6059661660804</v>
      </c>
      <c r="L75" s="62">
        <f t="shared" si="66"/>
        <v>1486.3036098665978</v>
      </c>
      <c r="M75" s="62">
        <f t="shared" si="66"/>
        <v>1463.731290186972</v>
      </c>
      <c r="N75" s="62">
        <f t="shared" si="66"/>
        <v>1481.4485822256731</v>
      </c>
      <c r="O75" s="62">
        <f t="shared" si="66"/>
        <v>1501.6677128441693</v>
      </c>
      <c r="P75" s="62">
        <f t="shared" si="66"/>
        <v>1562.9103679284101</v>
      </c>
      <c r="Q75" s="62">
        <f t="shared" si="66"/>
        <v>1577.045893434924</v>
      </c>
      <c r="R75" s="62">
        <f t="shared" si="66"/>
        <v>1575.9062259045102</v>
      </c>
      <c r="S75" s="62">
        <f t="shared" si="66"/>
        <v>1606.9981335348691</v>
      </c>
      <c r="T75" s="62">
        <f t="shared" si="66"/>
        <v>1611.0527090277224</v>
      </c>
      <c r="U75" s="62">
        <f t="shared" si="66"/>
        <v>1616.4075264084079</v>
      </c>
      <c r="V75" s="62">
        <f t="shared" si="66"/>
        <v>1922.0165598359545</v>
      </c>
      <c r="W75" s="62">
        <f t="shared" ref="W75" si="67">IF(W13=0,0,W13*1000000/W23)</f>
        <v>2075.1460670732472</v>
      </c>
      <c r="DA75" s="172" t="s">
        <v>249</v>
      </c>
    </row>
    <row r="76" spans="1:105" ht="11.45" customHeight="1" x14ac:dyDescent="0.25">
      <c r="A76" s="10" t="s">
        <v>33</v>
      </c>
      <c r="B76" s="14">
        <f t="shared" si="65"/>
        <v>1254.4073296106433</v>
      </c>
      <c r="C76" s="14">
        <f t="shared" si="65"/>
        <v>1274.6885277422334</v>
      </c>
      <c r="D76" s="14">
        <f t="shared" ref="D76:V76" si="68">IF(D14=0,0,D14*1000000/D24)</f>
        <v>1268.239776572047</v>
      </c>
      <c r="E76" s="14">
        <f t="shared" si="68"/>
        <v>1254.5220179001331</v>
      </c>
      <c r="F76" s="14">
        <f t="shared" si="68"/>
        <v>1279.8854522706802</v>
      </c>
      <c r="G76" s="14">
        <f t="shared" si="68"/>
        <v>1297.628324819447</v>
      </c>
      <c r="H76" s="14">
        <f t="shared" si="68"/>
        <v>1305.3080092830937</v>
      </c>
      <c r="I76" s="14">
        <f t="shared" si="68"/>
        <v>1323.985234370537</v>
      </c>
      <c r="J76" s="14">
        <f t="shared" si="68"/>
        <v>1332.3015620297349</v>
      </c>
      <c r="K76" s="14">
        <f t="shared" si="68"/>
        <v>1352.4392121935398</v>
      </c>
      <c r="L76" s="14">
        <f t="shared" si="68"/>
        <v>1389.8444581497924</v>
      </c>
      <c r="M76" s="14">
        <f t="shared" si="68"/>
        <v>1365.3381974710328</v>
      </c>
      <c r="N76" s="14">
        <f t="shared" si="68"/>
        <v>1392.7577505116715</v>
      </c>
      <c r="O76" s="14">
        <f t="shared" si="68"/>
        <v>1410.0489109440061</v>
      </c>
      <c r="P76" s="14">
        <f t="shared" si="68"/>
        <v>1481.2629171132814</v>
      </c>
      <c r="Q76" s="14">
        <f t="shared" si="68"/>
        <v>1495.1787816267242</v>
      </c>
      <c r="R76" s="14">
        <f t="shared" si="68"/>
        <v>1498.2175345668011</v>
      </c>
      <c r="S76" s="14">
        <f t="shared" si="68"/>
        <v>1527.9765833732731</v>
      </c>
      <c r="T76" s="14">
        <f t="shared" si="68"/>
        <v>1535.3102419018894</v>
      </c>
      <c r="U76" s="14">
        <f t="shared" si="68"/>
        <v>1543.5030424176327</v>
      </c>
      <c r="V76" s="14">
        <f t="shared" si="68"/>
        <v>1627.6509718665586</v>
      </c>
      <c r="W76" s="14">
        <f t="shared" ref="W76" si="69">IF(W14=0,0,W14*1000000/W24)</f>
        <v>1830.073322437443</v>
      </c>
      <c r="DA76" s="189" t="s">
        <v>250</v>
      </c>
    </row>
    <row r="77" spans="1:105" ht="11.45" customHeight="1" x14ac:dyDescent="0.25">
      <c r="A77" s="37" t="s">
        <v>27</v>
      </c>
      <c r="B77" s="39">
        <f t="shared" si="65"/>
        <v>472.23263450498894</v>
      </c>
      <c r="C77" s="39">
        <f t="shared" si="65"/>
        <v>472.23263450498894</v>
      </c>
      <c r="D77" s="39">
        <f t="shared" ref="D77:V77" si="70">IF(D15=0,0,D15*1000000/D25)</f>
        <v>472.23263450498888</v>
      </c>
      <c r="E77" s="39">
        <f t="shared" si="70"/>
        <v>472.23263450498888</v>
      </c>
      <c r="F77" s="39">
        <f t="shared" si="70"/>
        <v>472.23263450498894</v>
      </c>
      <c r="G77" s="39">
        <f t="shared" si="70"/>
        <v>471.53510960106593</v>
      </c>
      <c r="H77" s="39">
        <f t="shared" si="70"/>
        <v>482.85720227109067</v>
      </c>
      <c r="I77" s="39">
        <f t="shared" si="70"/>
        <v>489.04137017840469</v>
      </c>
      <c r="J77" s="39">
        <f t="shared" si="70"/>
        <v>482.26778560963305</v>
      </c>
      <c r="K77" s="39">
        <f t="shared" si="70"/>
        <v>484.28647526154589</v>
      </c>
      <c r="L77" s="39">
        <f t="shared" si="70"/>
        <v>480.70842274859689</v>
      </c>
      <c r="M77" s="39">
        <f t="shared" si="70"/>
        <v>472.07893798763087</v>
      </c>
      <c r="N77" s="39">
        <f t="shared" si="70"/>
        <v>472.30414576790844</v>
      </c>
      <c r="O77" s="39">
        <f t="shared" si="70"/>
        <v>469.70037848406486</v>
      </c>
      <c r="P77" s="39">
        <f t="shared" si="70"/>
        <v>471.76536966805293</v>
      </c>
      <c r="Q77" s="39">
        <f t="shared" si="70"/>
        <v>471.18810301789898</v>
      </c>
      <c r="R77" s="39">
        <f t="shared" si="70"/>
        <v>476.19932459421671</v>
      </c>
      <c r="S77" s="39">
        <f t="shared" si="70"/>
        <v>474.07326943932566</v>
      </c>
      <c r="T77" s="39">
        <f t="shared" si="70"/>
        <v>475.68689753367266</v>
      </c>
      <c r="U77" s="39">
        <f t="shared" si="70"/>
        <v>478.91275654121239</v>
      </c>
      <c r="V77" s="39">
        <f t="shared" si="70"/>
        <v>478.24745959885377</v>
      </c>
      <c r="W77" s="39">
        <f t="shared" ref="W77" si="71">IF(W15=0,0,W15*1000000/W25)</f>
        <v>482.65188850703214</v>
      </c>
      <c r="DA77" s="198" t="s">
        <v>251</v>
      </c>
    </row>
    <row r="78" spans="1:105" ht="11.45" customHeight="1" x14ac:dyDescent="0.25">
      <c r="A78" s="37" t="s">
        <v>173</v>
      </c>
      <c r="B78" s="39">
        <f t="shared" si="65"/>
        <v>1044.3002715336609</v>
      </c>
      <c r="C78" s="39">
        <f t="shared" si="65"/>
        <v>1045.1206424269906</v>
      </c>
      <c r="D78" s="39">
        <f t="shared" ref="D78:V78" si="72">IF(D16=0,0,D16*1000000/D26)</f>
        <v>1044.3897910477269</v>
      </c>
      <c r="E78" s="39">
        <f t="shared" si="72"/>
        <v>1043.6338318083831</v>
      </c>
      <c r="F78" s="39">
        <f t="shared" si="72"/>
        <v>1045.4033239986798</v>
      </c>
      <c r="G78" s="39">
        <f t="shared" si="72"/>
        <v>1043.3624497058622</v>
      </c>
      <c r="H78" s="39">
        <f t="shared" si="72"/>
        <v>1034.037749642875</v>
      </c>
      <c r="I78" s="39">
        <f t="shared" si="72"/>
        <v>1039.7393671856121</v>
      </c>
      <c r="J78" s="39">
        <f t="shared" si="72"/>
        <v>1033.1853887772374</v>
      </c>
      <c r="K78" s="39">
        <f t="shared" si="72"/>
        <v>1030.2559008009464</v>
      </c>
      <c r="L78" s="39">
        <f t="shared" si="72"/>
        <v>1044.7199179415529</v>
      </c>
      <c r="M78" s="39">
        <f t="shared" si="72"/>
        <v>1045.7360759457695</v>
      </c>
      <c r="N78" s="39">
        <f t="shared" si="72"/>
        <v>1041.4691613963853</v>
      </c>
      <c r="O78" s="39">
        <f t="shared" si="72"/>
        <v>1050.8217190960179</v>
      </c>
      <c r="P78" s="39">
        <f t="shared" si="72"/>
        <v>1078.2081958361416</v>
      </c>
      <c r="Q78" s="39">
        <f t="shared" si="72"/>
        <v>1078.1273311955711</v>
      </c>
      <c r="R78" s="39">
        <f t="shared" si="72"/>
        <v>1107.2844813288941</v>
      </c>
      <c r="S78" s="39">
        <f t="shared" si="72"/>
        <v>1135.5737935499435</v>
      </c>
      <c r="T78" s="39">
        <f t="shared" si="72"/>
        <v>1153.9976458197546</v>
      </c>
      <c r="U78" s="39">
        <f t="shared" si="72"/>
        <v>1130.5524880028345</v>
      </c>
      <c r="V78" s="39">
        <f t="shared" si="72"/>
        <v>1147.9527999510692</v>
      </c>
      <c r="W78" s="39">
        <f t="shared" ref="W78" si="73">IF(W16=0,0,W16*1000000/W26)</f>
        <v>1250.9066260357411</v>
      </c>
      <c r="DA78" s="198" t="s">
        <v>252</v>
      </c>
    </row>
    <row r="79" spans="1:105" ht="11.45" customHeight="1" x14ac:dyDescent="0.25">
      <c r="A79" s="37" t="s">
        <v>174</v>
      </c>
      <c r="B79" s="39">
        <f t="shared" si="65"/>
        <v>3605.1689376875238</v>
      </c>
      <c r="C79" s="39">
        <f t="shared" si="65"/>
        <v>3605.1689376875233</v>
      </c>
      <c r="D79" s="39">
        <f t="shared" ref="D79:V79" si="74">IF(D17=0,0,D17*1000000/D27)</f>
        <v>3605.1689376875238</v>
      </c>
      <c r="E79" s="39">
        <f t="shared" si="74"/>
        <v>3605.1689376875238</v>
      </c>
      <c r="F79" s="39">
        <f t="shared" si="74"/>
        <v>3605.1689376875238</v>
      </c>
      <c r="G79" s="39">
        <f t="shared" si="74"/>
        <v>3689.7101977042407</v>
      </c>
      <c r="H79" s="39">
        <f t="shared" si="74"/>
        <v>3716.1357996759812</v>
      </c>
      <c r="I79" s="39">
        <f t="shared" si="74"/>
        <v>3682.2479149263827</v>
      </c>
      <c r="J79" s="39">
        <f t="shared" si="74"/>
        <v>3648.5790977194251</v>
      </c>
      <c r="K79" s="39">
        <f t="shared" si="74"/>
        <v>3621.5823652011459</v>
      </c>
      <c r="L79" s="39">
        <f t="shared" si="74"/>
        <v>3620.6696631128248</v>
      </c>
      <c r="M79" s="39">
        <f t="shared" si="74"/>
        <v>3623.4271814500148</v>
      </c>
      <c r="N79" s="39">
        <f t="shared" si="74"/>
        <v>3600.799691841175</v>
      </c>
      <c r="O79" s="39">
        <f t="shared" si="74"/>
        <v>3591.8268605304552</v>
      </c>
      <c r="P79" s="39">
        <f t="shared" si="74"/>
        <v>3592.389686784049</v>
      </c>
      <c r="Q79" s="39">
        <f t="shared" si="74"/>
        <v>3620.3688076822154</v>
      </c>
      <c r="R79" s="39">
        <f t="shared" si="74"/>
        <v>3710.4667875766741</v>
      </c>
      <c r="S79" s="39">
        <f t="shared" si="74"/>
        <v>3699.5238612710286</v>
      </c>
      <c r="T79" s="39">
        <f t="shared" si="74"/>
        <v>3608.3301488868406</v>
      </c>
      <c r="U79" s="39">
        <f t="shared" si="74"/>
        <v>3622.6975265558654</v>
      </c>
      <c r="V79" s="39">
        <f t="shared" si="74"/>
        <v>4073.2305618838263</v>
      </c>
      <c r="W79" s="39">
        <f t="shared" ref="W79" si="75">IF(W17=0,0,W17*1000000/W27)</f>
        <v>3934.7189159141612</v>
      </c>
      <c r="DA79" s="198" t="s">
        <v>253</v>
      </c>
    </row>
    <row r="80" spans="1:105" ht="11.45" customHeight="1" x14ac:dyDescent="0.25">
      <c r="A80" s="12" t="s">
        <v>34</v>
      </c>
      <c r="B80" s="15">
        <f t="shared" si="65"/>
        <v>1960.1951292779113</v>
      </c>
      <c r="C80" s="15">
        <f t="shared" si="65"/>
        <v>1949.9711092813627</v>
      </c>
      <c r="D80" s="15">
        <f t="shared" ref="D80:V80" si="76">IF(D18=0,0,D18*1000000/D28)</f>
        <v>2058.8416043816142</v>
      </c>
      <c r="E80" s="15">
        <f t="shared" si="76"/>
        <v>2280.1127807327698</v>
      </c>
      <c r="F80" s="15">
        <f t="shared" si="76"/>
        <v>2317.9215452717644</v>
      </c>
      <c r="G80" s="15">
        <f t="shared" si="76"/>
        <v>2517.5492822694841</v>
      </c>
      <c r="H80" s="15">
        <f t="shared" si="76"/>
        <v>2528.6287408033586</v>
      </c>
      <c r="I80" s="15">
        <f t="shared" si="76"/>
        <v>2559.5072249665891</v>
      </c>
      <c r="J80" s="15">
        <f t="shared" si="76"/>
        <v>2425.6322298394125</v>
      </c>
      <c r="K80" s="15">
        <f t="shared" si="76"/>
        <v>2350.5060555660798</v>
      </c>
      <c r="L80" s="15">
        <f t="shared" si="76"/>
        <v>2630.1353973668715</v>
      </c>
      <c r="M80" s="15">
        <f t="shared" si="76"/>
        <v>2726.9285535839481</v>
      </c>
      <c r="N80" s="15">
        <f t="shared" si="76"/>
        <v>2670.5786777800772</v>
      </c>
      <c r="O80" s="15">
        <f t="shared" si="76"/>
        <v>2702.1856158755263</v>
      </c>
      <c r="P80" s="15">
        <f t="shared" si="76"/>
        <v>2670.9779016821872</v>
      </c>
      <c r="Q80" s="15">
        <f t="shared" si="76"/>
        <v>2674.2669322974398</v>
      </c>
      <c r="R80" s="15">
        <f t="shared" si="76"/>
        <v>2719.8824699231031</v>
      </c>
      <c r="S80" s="15">
        <f t="shared" si="76"/>
        <v>2666.9789288111278</v>
      </c>
      <c r="T80" s="15">
        <f t="shared" si="76"/>
        <v>2649.7937967796724</v>
      </c>
      <c r="U80" s="15">
        <f t="shared" si="76"/>
        <v>2684.3819461043408</v>
      </c>
      <c r="V80" s="15">
        <f t="shared" si="76"/>
        <v>3152.3217502249131</v>
      </c>
      <c r="W80" s="15">
        <f t="shared" ref="W80" si="77">IF(W18=0,0,W18*1000000/W28)</f>
        <v>3072.3599435278275</v>
      </c>
      <c r="DA80" s="193" t="s">
        <v>254</v>
      </c>
    </row>
    <row r="81" spans="1:105" ht="11.45" customHeight="1" x14ac:dyDescent="0.25">
      <c r="A81" s="42" t="s">
        <v>27</v>
      </c>
      <c r="B81" s="41">
        <f t="shared" si="65"/>
        <v>412.66577339400044</v>
      </c>
      <c r="C81" s="41">
        <f t="shared" si="65"/>
        <v>412.66577339400044</v>
      </c>
      <c r="D81" s="41">
        <f t="shared" ref="D81:V81" si="78">IF(D19=0,0,D19*1000000/D29)</f>
        <v>412.66577339400044</v>
      </c>
      <c r="E81" s="41">
        <f t="shared" si="78"/>
        <v>412.66577339400044</v>
      </c>
      <c r="F81" s="41">
        <f t="shared" si="78"/>
        <v>412.66577339400044</v>
      </c>
      <c r="G81" s="41">
        <f t="shared" si="78"/>
        <v>411.9682484900776</v>
      </c>
      <c r="H81" s="41">
        <f t="shared" si="78"/>
        <v>420.83605435862398</v>
      </c>
      <c r="I81" s="41">
        <f t="shared" si="78"/>
        <v>424.56593546445981</v>
      </c>
      <c r="J81" s="41">
        <f t="shared" si="78"/>
        <v>415.33806409420981</v>
      </c>
      <c r="K81" s="41">
        <f t="shared" si="78"/>
        <v>414.90246694464452</v>
      </c>
      <c r="L81" s="41">
        <f t="shared" si="78"/>
        <v>408.87012763021738</v>
      </c>
      <c r="M81" s="41">
        <f t="shared" si="78"/>
        <v>390.64929555867127</v>
      </c>
      <c r="N81" s="41">
        <f t="shared" si="78"/>
        <v>381.28315602836881</v>
      </c>
      <c r="O81" s="41">
        <f t="shared" si="78"/>
        <v>381.78508328196205</v>
      </c>
      <c r="P81" s="41">
        <f t="shared" si="78"/>
        <v>386.95576900338722</v>
      </c>
      <c r="Q81" s="41">
        <f t="shared" si="78"/>
        <v>389.4841968906702</v>
      </c>
      <c r="R81" s="41">
        <f t="shared" si="78"/>
        <v>397.6011130044248</v>
      </c>
      <c r="S81" s="41">
        <f t="shared" si="78"/>
        <v>398.58075238697063</v>
      </c>
      <c r="T81" s="41">
        <f t="shared" si="78"/>
        <v>403.30007501875463</v>
      </c>
      <c r="U81" s="41">
        <f t="shared" si="78"/>
        <v>404.87003879438976</v>
      </c>
      <c r="V81" s="41">
        <f t="shared" si="78"/>
        <v>404.20474185203113</v>
      </c>
      <c r="W81" s="41">
        <f t="shared" ref="W81" si="79">IF(W19=0,0,W19*1000000/W29)</f>
        <v>408.60917076020951</v>
      </c>
      <c r="DA81" s="196" t="s">
        <v>255</v>
      </c>
    </row>
    <row r="82" spans="1:105" ht="11.45" customHeight="1" x14ac:dyDescent="0.25">
      <c r="A82" s="42" t="s">
        <v>173</v>
      </c>
      <c r="B82" s="41">
        <f t="shared" si="65"/>
        <v>810.21366793962125</v>
      </c>
      <c r="C82" s="41">
        <f t="shared" si="65"/>
        <v>812.92513008176138</v>
      </c>
      <c r="D82" s="41">
        <f t="shared" ref="D82:V82" si="80">IF(D20=0,0,D20*1000000/D30)</f>
        <v>806.63216088829938</v>
      </c>
      <c r="E82" s="41">
        <f t="shared" si="80"/>
        <v>805.57419483861713</v>
      </c>
      <c r="F82" s="41">
        <f t="shared" si="80"/>
        <v>806.71215621120541</v>
      </c>
      <c r="G82" s="41">
        <f t="shared" si="80"/>
        <v>809.55304688794945</v>
      </c>
      <c r="H82" s="41">
        <f t="shared" si="80"/>
        <v>817.88538411765205</v>
      </c>
      <c r="I82" s="41">
        <f t="shared" si="80"/>
        <v>837.76129877523067</v>
      </c>
      <c r="J82" s="41">
        <f t="shared" si="80"/>
        <v>854.17621969974061</v>
      </c>
      <c r="K82" s="41">
        <f t="shared" si="80"/>
        <v>875.87812146636907</v>
      </c>
      <c r="L82" s="41">
        <f t="shared" si="80"/>
        <v>913.20623046116418</v>
      </c>
      <c r="M82" s="41">
        <f t="shared" si="80"/>
        <v>909.1660466226042</v>
      </c>
      <c r="N82" s="41">
        <f t="shared" si="80"/>
        <v>898.18136401672291</v>
      </c>
      <c r="O82" s="41">
        <f t="shared" si="80"/>
        <v>892.2107570646051</v>
      </c>
      <c r="P82" s="41">
        <f t="shared" si="80"/>
        <v>891.87588343407481</v>
      </c>
      <c r="Q82" s="41">
        <f t="shared" si="80"/>
        <v>873.65399771773991</v>
      </c>
      <c r="R82" s="41">
        <f t="shared" si="80"/>
        <v>885.49121810551787</v>
      </c>
      <c r="S82" s="41">
        <f t="shared" si="80"/>
        <v>894.80073520009546</v>
      </c>
      <c r="T82" s="41">
        <f t="shared" si="80"/>
        <v>894.25888244564885</v>
      </c>
      <c r="U82" s="41">
        <f t="shared" si="80"/>
        <v>903.59368822239355</v>
      </c>
      <c r="V82" s="41">
        <f t="shared" si="80"/>
        <v>912.9160912564206</v>
      </c>
      <c r="W82" s="41">
        <f t="shared" ref="W82" si="81">IF(W20=0,0,W20*1000000/W30)</f>
        <v>984.25706431117874</v>
      </c>
      <c r="DA82" s="196" t="s">
        <v>256</v>
      </c>
    </row>
    <row r="83" spans="1:105" ht="11.45" customHeight="1" x14ac:dyDescent="0.25">
      <c r="A83" s="38" t="s">
        <v>174</v>
      </c>
      <c r="B83" s="40">
        <f t="shared" si="65"/>
        <v>5230.7052918551235</v>
      </c>
      <c r="C83" s="40">
        <f t="shared" si="65"/>
        <v>5230.7052918551235</v>
      </c>
      <c r="D83" s="40">
        <f t="shared" ref="D83:V83" si="82">IF(D21=0,0,D21*1000000/D31)</f>
        <v>5230.7052918551235</v>
      </c>
      <c r="E83" s="40">
        <f t="shared" si="82"/>
        <v>5230.7052918551235</v>
      </c>
      <c r="F83" s="40">
        <f t="shared" si="82"/>
        <v>5230.7052918551235</v>
      </c>
      <c r="G83" s="40">
        <f t="shared" si="82"/>
        <v>5315.2465518718409</v>
      </c>
      <c r="H83" s="40">
        <f t="shared" si="82"/>
        <v>5387.5454387944628</v>
      </c>
      <c r="I83" s="40">
        <f t="shared" si="82"/>
        <v>5399.5308389957481</v>
      </c>
      <c r="J83" s="40">
        <f t="shared" si="82"/>
        <v>5411.7353067396725</v>
      </c>
      <c r="K83" s="40">
        <f t="shared" si="82"/>
        <v>5430.6118591722761</v>
      </c>
      <c r="L83" s="40">
        <f t="shared" si="82"/>
        <v>5475.5724420348361</v>
      </c>
      <c r="M83" s="40">
        <f t="shared" si="82"/>
        <v>5556.0972716088909</v>
      </c>
      <c r="N83" s="40">
        <f t="shared" si="82"/>
        <v>5611.2370932369158</v>
      </c>
      <c r="O83" s="40">
        <f t="shared" si="82"/>
        <v>5679.1901531090634</v>
      </c>
      <c r="P83" s="40">
        <f t="shared" si="82"/>
        <v>5756.6788705455247</v>
      </c>
      <c r="Q83" s="40">
        <f t="shared" si="82"/>
        <v>5861.5838826265617</v>
      </c>
      <c r="R83" s="40">
        <f t="shared" si="82"/>
        <v>6028.6077537038873</v>
      </c>
      <c r="S83" s="40">
        <f t="shared" si="82"/>
        <v>6094.5907185811111</v>
      </c>
      <c r="T83" s="40">
        <f t="shared" si="82"/>
        <v>6080.3228973797914</v>
      </c>
      <c r="U83" s="40">
        <f t="shared" si="82"/>
        <v>6208.5940450254166</v>
      </c>
      <c r="V83" s="40">
        <f t="shared" si="82"/>
        <v>6659.1270803533807</v>
      </c>
      <c r="W83" s="40">
        <f t="shared" ref="W83" si="83">IF(W21=0,0,W21*1000000/W31)</f>
        <v>6520.6154343837152</v>
      </c>
      <c r="DA83" s="197" t="s">
        <v>257</v>
      </c>
    </row>
    <row r="84" spans="1:105" x14ac:dyDescent="0.25">
      <c r="A84" s="50"/>
      <c r="B84" s="50"/>
      <c r="C84" s="50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DA84" s="181"/>
    </row>
    <row r="85" spans="1:105" ht="11.45" customHeight="1" x14ac:dyDescent="0.25">
      <c r="A85" s="53" t="s">
        <v>86</v>
      </c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DA85" s="172"/>
    </row>
    <row r="86" spans="1:105" ht="11.45" customHeight="1" x14ac:dyDescent="0.25">
      <c r="A86" s="10" t="s">
        <v>87</v>
      </c>
      <c r="B86" s="11">
        <f t="shared" ref="B86:C93" si="84">IF(B4=0,0,B4*1000000/B24)</f>
        <v>167494.40531932635</v>
      </c>
      <c r="C86" s="11">
        <f t="shared" si="84"/>
        <v>173002.60482286775</v>
      </c>
      <c r="D86" s="11">
        <f t="shared" ref="D86:V86" si="85">IF(D4=0,0,D4*1000000/D24)</f>
        <v>173062.77551245849</v>
      </c>
      <c r="E86" s="11">
        <f t="shared" si="85"/>
        <v>170226.63807544668</v>
      </c>
      <c r="F86" s="11">
        <f t="shared" si="85"/>
        <v>181484.39619376653</v>
      </c>
      <c r="G86" s="11">
        <f t="shared" si="85"/>
        <v>188276.14717416884</v>
      </c>
      <c r="H86" s="11">
        <f t="shared" si="85"/>
        <v>188444.36636068649</v>
      </c>
      <c r="I86" s="11">
        <f t="shared" si="85"/>
        <v>191660.87957155774</v>
      </c>
      <c r="J86" s="11">
        <f t="shared" si="85"/>
        <v>191663.13298419601</v>
      </c>
      <c r="K86" s="11">
        <f t="shared" si="85"/>
        <v>198328.67136996472</v>
      </c>
      <c r="L86" s="11">
        <f t="shared" si="85"/>
        <v>213127.48681388487</v>
      </c>
      <c r="M86" s="11">
        <f t="shared" si="85"/>
        <v>205523.03623162539</v>
      </c>
      <c r="N86" s="11">
        <f t="shared" si="85"/>
        <v>214377.36647865895</v>
      </c>
      <c r="O86" s="11">
        <f t="shared" si="85"/>
        <v>225064.72893177325</v>
      </c>
      <c r="P86" s="11">
        <f t="shared" si="85"/>
        <v>242593.50971707358</v>
      </c>
      <c r="Q86" s="11">
        <f t="shared" si="85"/>
        <v>249216.66816320491</v>
      </c>
      <c r="R86" s="11">
        <f t="shared" si="85"/>
        <v>250906.58121700713</v>
      </c>
      <c r="S86" s="11">
        <f t="shared" si="85"/>
        <v>261162.3174593178</v>
      </c>
      <c r="T86" s="11">
        <f t="shared" si="85"/>
        <v>262059.31468099452</v>
      </c>
      <c r="U86" s="11">
        <f t="shared" si="85"/>
        <v>269096.13020965835</v>
      </c>
      <c r="V86" s="11">
        <f t="shared" si="85"/>
        <v>222048.44689099418</v>
      </c>
      <c r="W86" s="11">
        <f t="shared" ref="W86" si="86">IF(W4=0,0,W4*1000000/W24)</f>
        <v>244653.27471914585</v>
      </c>
      <c r="DA86" s="189" t="s">
        <v>258</v>
      </c>
    </row>
    <row r="87" spans="1:105" ht="11.45" customHeight="1" x14ac:dyDescent="0.25">
      <c r="A87" s="37" t="s">
        <v>27</v>
      </c>
      <c r="B87" s="36">
        <f t="shared" si="84"/>
        <v>33391.986493902587</v>
      </c>
      <c r="C87" s="36">
        <f t="shared" si="84"/>
        <v>33705.336679422871</v>
      </c>
      <c r="D87" s="36">
        <f t="shared" ref="D87:V87" si="87">IF(D5=0,0,D5*1000000/D25)</f>
        <v>33758.433158482825</v>
      </c>
      <c r="E87" s="36">
        <f t="shared" si="87"/>
        <v>33850.986476039892</v>
      </c>
      <c r="F87" s="36">
        <f t="shared" si="87"/>
        <v>33539.755669132392</v>
      </c>
      <c r="G87" s="36">
        <f t="shared" si="87"/>
        <v>33789.674176564535</v>
      </c>
      <c r="H87" s="36">
        <f t="shared" si="87"/>
        <v>35511.824564745482</v>
      </c>
      <c r="I87" s="36">
        <f t="shared" si="87"/>
        <v>37719.124153573139</v>
      </c>
      <c r="J87" s="36">
        <f t="shared" si="87"/>
        <v>38569.388975478731</v>
      </c>
      <c r="K87" s="36">
        <f t="shared" si="87"/>
        <v>40102.153004821223</v>
      </c>
      <c r="L87" s="36">
        <f t="shared" si="87"/>
        <v>41356.936486848026</v>
      </c>
      <c r="M87" s="36">
        <f t="shared" si="87"/>
        <v>34850.305717528674</v>
      </c>
      <c r="N87" s="36">
        <f t="shared" si="87"/>
        <v>35789.021578015971</v>
      </c>
      <c r="O87" s="36">
        <f t="shared" si="87"/>
        <v>37409.579161226757</v>
      </c>
      <c r="P87" s="36">
        <f t="shared" si="87"/>
        <v>45159.687699670481</v>
      </c>
      <c r="Q87" s="36">
        <f t="shared" si="87"/>
        <v>46756.540660395258</v>
      </c>
      <c r="R87" s="36">
        <f t="shared" si="87"/>
        <v>47984.300260818323</v>
      </c>
      <c r="S87" s="36">
        <f t="shared" si="87"/>
        <v>49742.82321287402</v>
      </c>
      <c r="T87" s="36">
        <f t="shared" si="87"/>
        <v>48141.999700728673</v>
      </c>
      <c r="U87" s="36">
        <f t="shared" si="87"/>
        <v>47302.39493824228</v>
      </c>
      <c r="V87" s="36">
        <f t="shared" si="87"/>
        <v>32878.781064628078</v>
      </c>
      <c r="W87" s="36">
        <f t="shared" ref="W87" si="88">IF(W5=0,0,W5*1000000/W25)</f>
        <v>34844.848841828352</v>
      </c>
      <c r="DA87" s="198" t="s">
        <v>259</v>
      </c>
    </row>
    <row r="88" spans="1:105" ht="11.45" customHeight="1" x14ac:dyDescent="0.25">
      <c r="A88" s="37" t="s">
        <v>173</v>
      </c>
      <c r="B88" s="36">
        <f t="shared" si="84"/>
        <v>112672.90422776193</v>
      </c>
      <c r="C88" s="36">
        <f t="shared" si="84"/>
        <v>114917.8619223508</v>
      </c>
      <c r="D88" s="36">
        <f t="shared" ref="D88:V88" si="89">IF(D6=0,0,D6*1000000/D26)</f>
        <v>115263.84078667054</v>
      </c>
      <c r="E88" s="36">
        <f t="shared" si="89"/>
        <v>114037.26802224581</v>
      </c>
      <c r="F88" s="36">
        <f t="shared" si="89"/>
        <v>114568.27745353401</v>
      </c>
      <c r="G88" s="36">
        <f t="shared" si="89"/>
        <v>116085.34281659528</v>
      </c>
      <c r="H88" s="36">
        <f t="shared" si="89"/>
        <v>113031.37984841995</v>
      </c>
      <c r="I88" s="36">
        <f t="shared" si="89"/>
        <v>108612.07662989384</v>
      </c>
      <c r="J88" s="36">
        <f t="shared" si="89"/>
        <v>103403.25979008073</v>
      </c>
      <c r="K88" s="36">
        <f t="shared" si="89"/>
        <v>106161.28834311117</v>
      </c>
      <c r="L88" s="36">
        <f t="shared" si="89"/>
        <v>112980.84008700028</v>
      </c>
      <c r="M88" s="36">
        <f t="shared" si="89"/>
        <v>116675.00338995361</v>
      </c>
      <c r="N88" s="36">
        <f t="shared" si="89"/>
        <v>120067.62389667743</v>
      </c>
      <c r="O88" s="36">
        <f t="shared" si="89"/>
        <v>125224.50171607874</v>
      </c>
      <c r="P88" s="36">
        <f t="shared" si="89"/>
        <v>132266.32496329118</v>
      </c>
      <c r="Q88" s="36">
        <f t="shared" si="89"/>
        <v>133735.9287993593</v>
      </c>
      <c r="R88" s="36">
        <f t="shared" si="89"/>
        <v>138426.8451278568</v>
      </c>
      <c r="S88" s="36">
        <f t="shared" si="89"/>
        <v>144545.98390910312</v>
      </c>
      <c r="T88" s="36">
        <f t="shared" si="89"/>
        <v>147885.64731067361</v>
      </c>
      <c r="U88" s="36">
        <f t="shared" si="89"/>
        <v>148162.42031761946</v>
      </c>
      <c r="V88" s="36">
        <f t="shared" si="89"/>
        <v>119411.82674245826</v>
      </c>
      <c r="W88" s="36">
        <f t="shared" ref="W88" si="90">IF(W6=0,0,W6*1000000/W26)</f>
        <v>145968.24584747475</v>
      </c>
      <c r="DA88" s="198" t="s">
        <v>260</v>
      </c>
    </row>
    <row r="89" spans="1:105" ht="11.45" customHeight="1" x14ac:dyDescent="0.25">
      <c r="A89" s="37" t="s">
        <v>174</v>
      </c>
      <c r="B89" s="36">
        <f t="shared" si="84"/>
        <v>623688.99940691877</v>
      </c>
      <c r="C89" s="36">
        <f t="shared" si="84"/>
        <v>627790.01923343737</v>
      </c>
      <c r="D89" s="36">
        <f t="shared" ref="D89:V89" si="91">IF(D7=0,0,D7*1000000/D27)</f>
        <v>631123.27202948846</v>
      </c>
      <c r="E89" s="36">
        <f t="shared" si="91"/>
        <v>634999.93505848839</v>
      </c>
      <c r="F89" s="36">
        <f t="shared" si="91"/>
        <v>674977.39250401466</v>
      </c>
      <c r="G89" s="36">
        <f t="shared" si="91"/>
        <v>707226.06987092469</v>
      </c>
      <c r="H89" s="36">
        <f t="shared" si="91"/>
        <v>710977.28327453241</v>
      </c>
      <c r="I89" s="36">
        <f t="shared" si="91"/>
        <v>714654.20793602755</v>
      </c>
      <c r="J89" s="36">
        <f t="shared" si="91"/>
        <v>704022.04903162457</v>
      </c>
      <c r="K89" s="36">
        <f t="shared" si="91"/>
        <v>698611.44531289604</v>
      </c>
      <c r="L89" s="36">
        <f t="shared" si="91"/>
        <v>718747.6987779371</v>
      </c>
      <c r="M89" s="36">
        <f t="shared" si="91"/>
        <v>702288.01866669569</v>
      </c>
      <c r="N89" s="36">
        <f t="shared" si="91"/>
        <v>701405.53284308652</v>
      </c>
      <c r="O89" s="36">
        <f t="shared" si="91"/>
        <v>724107.28607820487</v>
      </c>
      <c r="P89" s="36">
        <f t="shared" si="91"/>
        <v>726062.29211272602</v>
      </c>
      <c r="Q89" s="36">
        <f t="shared" si="91"/>
        <v>744147.47498384782</v>
      </c>
      <c r="R89" s="36">
        <f t="shared" si="91"/>
        <v>776796.77033302479</v>
      </c>
      <c r="S89" s="36">
        <f t="shared" si="91"/>
        <v>791205.14486023679</v>
      </c>
      <c r="T89" s="36">
        <f t="shared" si="91"/>
        <v>769907.49001193384</v>
      </c>
      <c r="U89" s="36">
        <f t="shared" si="91"/>
        <v>782457.1795152612</v>
      </c>
      <c r="V89" s="36">
        <f t="shared" si="91"/>
        <v>680848.73661813512</v>
      </c>
      <c r="W89" s="36">
        <f t="shared" ref="W89" si="92">IF(W7=0,0,W7*1000000/W27)</f>
        <v>590110.74308956659</v>
      </c>
      <c r="DA89" s="198" t="s">
        <v>261</v>
      </c>
    </row>
    <row r="90" spans="1:105" ht="11.45" customHeight="1" x14ac:dyDescent="0.25">
      <c r="A90" s="12" t="s">
        <v>88</v>
      </c>
      <c r="B90" s="13">
        <f t="shared" si="84"/>
        <v>142207.00990247651</v>
      </c>
      <c r="C90" s="13">
        <f t="shared" si="84"/>
        <v>147662.75398693557</v>
      </c>
      <c r="D90" s="13">
        <f t="shared" ref="D90:V90" si="93">IF(D8=0,0,D8*1000000/D28)</f>
        <v>149573.89219504505</v>
      </c>
      <c r="E90" s="13">
        <f t="shared" si="93"/>
        <v>155452.97567951091</v>
      </c>
      <c r="F90" s="13">
        <f t="shared" si="93"/>
        <v>152812.29088591511</v>
      </c>
      <c r="G90" s="13">
        <f t="shared" si="93"/>
        <v>159007.31777425774</v>
      </c>
      <c r="H90" s="13">
        <f t="shared" si="93"/>
        <v>152976.88144152571</v>
      </c>
      <c r="I90" s="13">
        <f t="shared" si="93"/>
        <v>151926.51484643479</v>
      </c>
      <c r="J90" s="13">
        <f t="shared" si="93"/>
        <v>138857.7403761271</v>
      </c>
      <c r="K90" s="13">
        <f t="shared" si="93"/>
        <v>148207.17861550362</v>
      </c>
      <c r="L90" s="13">
        <f t="shared" si="93"/>
        <v>173130.10797113317</v>
      </c>
      <c r="M90" s="13">
        <f t="shared" si="93"/>
        <v>188510.84807152866</v>
      </c>
      <c r="N90" s="13">
        <f t="shared" si="93"/>
        <v>195657.33301590211</v>
      </c>
      <c r="O90" s="13">
        <f t="shared" si="93"/>
        <v>200091.92493161879</v>
      </c>
      <c r="P90" s="13">
        <f t="shared" si="93"/>
        <v>225735.24445461232</v>
      </c>
      <c r="Q90" s="13">
        <f t="shared" si="93"/>
        <v>223647.39571451995</v>
      </c>
      <c r="R90" s="13">
        <f t="shared" si="93"/>
        <v>248781.17659701977</v>
      </c>
      <c r="S90" s="13">
        <f t="shared" si="93"/>
        <v>236737.26433021453</v>
      </c>
      <c r="T90" s="13">
        <f t="shared" si="93"/>
        <v>237671.92009630875</v>
      </c>
      <c r="U90" s="13">
        <f t="shared" si="93"/>
        <v>248758.3487585902</v>
      </c>
      <c r="V90" s="13">
        <f t="shared" si="93"/>
        <v>205483.65182940377</v>
      </c>
      <c r="W90" s="13">
        <f t="shared" ref="W90" si="94">IF(W8=0,0,W8*1000000/W28)</f>
        <v>172498.47060685846</v>
      </c>
      <c r="DA90" s="193" t="s">
        <v>262</v>
      </c>
    </row>
    <row r="91" spans="1:105" ht="11.45" customHeight="1" x14ac:dyDescent="0.25">
      <c r="A91" s="42" t="s">
        <v>27</v>
      </c>
      <c r="B91" s="34">
        <f t="shared" si="84"/>
        <v>4282.0271043723296</v>
      </c>
      <c r="C91" s="34">
        <f t="shared" si="84"/>
        <v>4249.3781421344011</v>
      </c>
      <c r="D91" s="34">
        <f t="shared" ref="D91:V91" si="95">IF(D9=0,0,D9*1000000/D29)</f>
        <v>4369.7589727090044</v>
      </c>
      <c r="E91" s="34">
        <f t="shared" si="95"/>
        <v>4648.0577232937594</v>
      </c>
      <c r="F91" s="34">
        <f t="shared" si="95"/>
        <v>4376.8814073441908</v>
      </c>
      <c r="G91" s="34">
        <f t="shared" si="95"/>
        <v>4276.1137054218852</v>
      </c>
      <c r="H91" s="34">
        <f t="shared" si="95"/>
        <v>4201.7043723040479</v>
      </c>
      <c r="I91" s="34">
        <f t="shared" si="95"/>
        <v>4223.2053252439428</v>
      </c>
      <c r="J91" s="34">
        <f t="shared" si="95"/>
        <v>3974.8020005047192</v>
      </c>
      <c r="K91" s="34">
        <f t="shared" si="95"/>
        <v>4004.9346064061501</v>
      </c>
      <c r="L91" s="34">
        <f t="shared" si="95"/>
        <v>4221.2356704521862</v>
      </c>
      <c r="M91" s="34">
        <f t="shared" si="95"/>
        <v>4409.1346274742282</v>
      </c>
      <c r="N91" s="34">
        <f t="shared" si="95"/>
        <v>4420.7473647934785</v>
      </c>
      <c r="O91" s="34">
        <f t="shared" si="95"/>
        <v>4548.8480728338072</v>
      </c>
      <c r="P91" s="34">
        <f t="shared" si="95"/>
        <v>5117.0782303445258</v>
      </c>
      <c r="Q91" s="34">
        <f t="shared" si="95"/>
        <v>5286.2067963171066</v>
      </c>
      <c r="R91" s="34">
        <f t="shared" si="95"/>
        <v>6217.6080177236581</v>
      </c>
      <c r="S91" s="34">
        <f t="shared" si="95"/>
        <v>5737.9983285999688</v>
      </c>
      <c r="T91" s="34">
        <f t="shared" si="95"/>
        <v>5918.6677940733734</v>
      </c>
      <c r="U91" s="34">
        <f t="shared" si="95"/>
        <v>6551.8897971741408</v>
      </c>
      <c r="V91" s="34">
        <f t="shared" si="95"/>
        <v>5855.8616617322768</v>
      </c>
      <c r="W91" s="34">
        <f t="shared" ref="W91" si="96">IF(W9=0,0,W9*1000000/W29)</f>
        <v>6079.7830453029183</v>
      </c>
      <c r="DA91" s="196" t="s">
        <v>263</v>
      </c>
    </row>
    <row r="92" spans="1:105" ht="11.45" customHeight="1" x14ac:dyDescent="0.25">
      <c r="A92" s="42" t="s">
        <v>173</v>
      </c>
      <c r="B92" s="34">
        <f t="shared" si="84"/>
        <v>21412.69021245743</v>
      </c>
      <c r="C92" s="34">
        <f t="shared" si="84"/>
        <v>22621.965495177443</v>
      </c>
      <c r="D92" s="34">
        <f t="shared" ref="D92:V92" si="97">IF(D10=0,0,D10*1000000/D30)</f>
        <v>21123.409772951556</v>
      </c>
      <c r="E92" s="34">
        <f t="shared" si="97"/>
        <v>21599.439669507621</v>
      </c>
      <c r="F92" s="34">
        <f t="shared" si="97"/>
        <v>19367.017552049416</v>
      </c>
      <c r="G92" s="34">
        <f t="shared" si="97"/>
        <v>18967.628847883883</v>
      </c>
      <c r="H92" s="34">
        <f t="shared" si="97"/>
        <v>16392.74184460035</v>
      </c>
      <c r="I92" s="34">
        <f t="shared" si="97"/>
        <v>16416.483150359883</v>
      </c>
      <c r="J92" s="34">
        <f t="shared" si="97"/>
        <v>16398.557040698364</v>
      </c>
      <c r="K92" s="34">
        <f t="shared" si="97"/>
        <v>17217.110978018121</v>
      </c>
      <c r="L92" s="34">
        <f t="shared" si="97"/>
        <v>18111.736431234898</v>
      </c>
      <c r="M92" s="34">
        <f t="shared" si="97"/>
        <v>18790.052919944217</v>
      </c>
      <c r="N92" s="34">
        <f t="shared" si="97"/>
        <v>20074.637168918562</v>
      </c>
      <c r="O92" s="34">
        <f t="shared" si="97"/>
        <v>19823.640447538579</v>
      </c>
      <c r="P92" s="34">
        <f t="shared" si="97"/>
        <v>22861.768064458145</v>
      </c>
      <c r="Q92" s="34">
        <f t="shared" si="97"/>
        <v>21950.969945478297</v>
      </c>
      <c r="R92" s="34">
        <f t="shared" si="97"/>
        <v>24290.687740635374</v>
      </c>
      <c r="S92" s="34">
        <f t="shared" si="97"/>
        <v>22345.018214167896</v>
      </c>
      <c r="T92" s="34">
        <f t="shared" si="97"/>
        <v>22566.067433737087</v>
      </c>
      <c r="U92" s="34">
        <f t="shared" si="97"/>
        <v>23971.558292633359</v>
      </c>
      <c r="V92" s="34">
        <f t="shared" si="97"/>
        <v>20213.110454591006</v>
      </c>
      <c r="W92" s="34">
        <f t="shared" ref="W92" si="98">IF(W10=0,0,W10*1000000/W30)</f>
        <v>20377.162520839003</v>
      </c>
      <c r="DA92" s="196" t="s">
        <v>264</v>
      </c>
    </row>
    <row r="93" spans="1:105" ht="11.45" customHeight="1" x14ac:dyDescent="0.25">
      <c r="A93" s="38" t="s">
        <v>174</v>
      </c>
      <c r="B93" s="35">
        <f t="shared" si="84"/>
        <v>455660.28343749244</v>
      </c>
      <c r="C93" s="35">
        <f t="shared" si="84"/>
        <v>477335.50729863701</v>
      </c>
      <c r="D93" s="35">
        <f t="shared" ref="D93:V93" si="99">IF(D11=0,0,D11*1000000/D31)</f>
        <v>450806.09655714734</v>
      </c>
      <c r="E93" s="35">
        <f t="shared" si="99"/>
        <v>409680.71938527009</v>
      </c>
      <c r="F93" s="35">
        <f t="shared" si="99"/>
        <v>397669.349104141</v>
      </c>
      <c r="G93" s="35">
        <f t="shared" si="99"/>
        <v>380029.75964033953</v>
      </c>
      <c r="H93" s="35">
        <f t="shared" si="99"/>
        <v>372366.817856876</v>
      </c>
      <c r="I93" s="35">
        <f t="shared" si="99"/>
        <v>366979.16029959492</v>
      </c>
      <c r="J93" s="35">
        <f t="shared" si="99"/>
        <v>360388.33399982442</v>
      </c>
      <c r="K93" s="35">
        <f t="shared" si="99"/>
        <v>407853.62908064842</v>
      </c>
      <c r="L93" s="35">
        <f t="shared" si="99"/>
        <v>418078.82861220982</v>
      </c>
      <c r="M93" s="35">
        <f t="shared" si="99"/>
        <v>440570.32803513762</v>
      </c>
      <c r="N93" s="35">
        <f t="shared" si="99"/>
        <v>473923.7442984606</v>
      </c>
      <c r="O93" s="35">
        <f t="shared" si="99"/>
        <v>484275.28429477575</v>
      </c>
      <c r="P93" s="35">
        <f t="shared" si="99"/>
        <v>563219.47033929708</v>
      </c>
      <c r="Q93" s="35">
        <f t="shared" si="99"/>
        <v>567312.34583579411</v>
      </c>
      <c r="R93" s="35">
        <f t="shared" si="99"/>
        <v>638754.1101274814</v>
      </c>
      <c r="S93" s="35">
        <f t="shared" si="99"/>
        <v>634736.29562466417</v>
      </c>
      <c r="T93" s="35">
        <f t="shared" si="99"/>
        <v>641526.81104288879</v>
      </c>
      <c r="U93" s="35">
        <f t="shared" si="99"/>
        <v>677116.02830282622</v>
      </c>
      <c r="V93" s="35">
        <f t="shared" si="99"/>
        <v>488186.43778100371</v>
      </c>
      <c r="W93" s="35">
        <f t="shared" ref="W93" si="100">IF(W11=0,0,W11*1000000/W31)</f>
        <v>416536.93598218559</v>
      </c>
      <c r="DA93" s="197" t="s">
        <v>265</v>
      </c>
    </row>
    <row r="94" spans="1:105" x14ac:dyDescent="0.25">
      <c r="A94" s="50"/>
      <c r="B94" s="50"/>
      <c r="C94" s="50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DA94" s="181"/>
    </row>
    <row r="95" spans="1:105" ht="11.45" customHeight="1" x14ac:dyDescent="0.25">
      <c r="A95" s="53" t="s">
        <v>89</v>
      </c>
      <c r="B95" s="62">
        <f t="shared" ref="B95:C95" si="101">IF(B23=0,0,B23/B43)</f>
        <v>1123.5980312375398</v>
      </c>
      <c r="C95" s="62">
        <f t="shared" si="101"/>
        <v>1112.0301517251221</v>
      </c>
      <c r="D95" s="62">
        <f t="shared" ref="D95:V95" si="102">IF(D23=0,0,D23/D43)</f>
        <v>1110.3052086664211</v>
      </c>
      <c r="E95" s="62">
        <f t="shared" si="102"/>
        <v>1114.3015044180613</v>
      </c>
      <c r="F95" s="62">
        <f t="shared" si="102"/>
        <v>1097.9258664522647</v>
      </c>
      <c r="G95" s="62">
        <f t="shared" si="102"/>
        <v>1081.1863501385342</v>
      </c>
      <c r="H95" s="62">
        <f t="shared" si="102"/>
        <v>1072.642201141653</v>
      </c>
      <c r="I95" s="62">
        <f t="shared" si="102"/>
        <v>1060.7827689122255</v>
      </c>
      <c r="J95" s="62">
        <f t="shared" si="102"/>
        <v>1053.6096296048063</v>
      </c>
      <c r="K95" s="62">
        <f t="shared" si="102"/>
        <v>1035.3913763165015</v>
      </c>
      <c r="L95" s="62">
        <f t="shared" si="102"/>
        <v>1013.7046604199537</v>
      </c>
      <c r="M95" s="62">
        <f t="shared" si="102"/>
        <v>1026.343745900793</v>
      </c>
      <c r="N95" s="62">
        <f t="shared" si="102"/>
        <v>1011.2689001376613</v>
      </c>
      <c r="O95" s="62">
        <f t="shared" si="102"/>
        <v>1005.322413323957</v>
      </c>
      <c r="P95" s="62">
        <f t="shared" si="102"/>
        <v>964.46380067021221</v>
      </c>
      <c r="Q95" s="62">
        <f t="shared" si="102"/>
        <v>970.771636813133</v>
      </c>
      <c r="R95" s="62">
        <f t="shared" si="102"/>
        <v>977.72015264793572</v>
      </c>
      <c r="S95" s="62">
        <f t="shared" si="102"/>
        <v>965.08643921758187</v>
      </c>
      <c r="T95" s="62">
        <f t="shared" si="102"/>
        <v>963.60120921657324</v>
      </c>
      <c r="U95" s="62">
        <f t="shared" si="102"/>
        <v>959.92146055750118</v>
      </c>
      <c r="V95" s="62">
        <f t="shared" si="102"/>
        <v>386.00779879676821</v>
      </c>
      <c r="W95" s="62">
        <f t="shared" ref="W95" si="103">IF(W23=0,0,W23/W43)</f>
        <v>444.34614951096705</v>
      </c>
      <c r="DA95" s="172" t="s">
        <v>266</v>
      </c>
    </row>
    <row r="96" spans="1:105" ht="11.45" customHeight="1" x14ac:dyDescent="0.25">
      <c r="A96" s="10" t="s">
        <v>33</v>
      </c>
      <c r="B96" s="11">
        <f t="shared" ref="B96:C103" si="104">IF(B24=0,0,B24/B44)</f>
        <v>1167.7208812261383</v>
      </c>
      <c r="C96" s="11">
        <f t="shared" si="104"/>
        <v>1153.7527185905537</v>
      </c>
      <c r="D96" s="11">
        <f t="shared" ref="D96:V96" si="105">IF(D24=0,0,D24/D44)</f>
        <v>1157.1857967734684</v>
      </c>
      <c r="E96" s="11">
        <f t="shared" si="105"/>
        <v>1167.582523008821</v>
      </c>
      <c r="F96" s="11">
        <f t="shared" si="105"/>
        <v>1150.7528236603264</v>
      </c>
      <c r="G96" s="11">
        <f t="shared" si="105"/>
        <v>1140.5943212263562</v>
      </c>
      <c r="H96" s="11">
        <f t="shared" si="105"/>
        <v>1135.5623711904102</v>
      </c>
      <c r="I96" s="11">
        <f t="shared" si="105"/>
        <v>1124.4780551338474</v>
      </c>
      <c r="J96" s="11">
        <f t="shared" si="105"/>
        <v>1116.8857861942161</v>
      </c>
      <c r="K96" s="11">
        <f t="shared" si="105"/>
        <v>1100.0098230019967</v>
      </c>
      <c r="L96" s="11">
        <f t="shared" si="105"/>
        <v>1080.8865284593958</v>
      </c>
      <c r="M96" s="11">
        <f t="shared" si="105"/>
        <v>1094.9927638282463</v>
      </c>
      <c r="N96" s="11">
        <f t="shared" si="105"/>
        <v>1077.038614868786</v>
      </c>
      <c r="O96" s="11">
        <f t="shared" si="105"/>
        <v>1067.9828292227264</v>
      </c>
      <c r="P96" s="11">
        <f t="shared" si="105"/>
        <v>1021.6927776268955</v>
      </c>
      <c r="Q96" s="11">
        <f t="shared" si="105"/>
        <v>1023.609295704999</v>
      </c>
      <c r="R96" s="11">
        <f t="shared" si="105"/>
        <v>1028.2625043812511</v>
      </c>
      <c r="S96" s="11">
        <f t="shared" si="105"/>
        <v>1015.9067142635646</v>
      </c>
      <c r="T96" s="11">
        <f t="shared" si="105"/>
        <v>1012.4181051015679</v>
      </c>
      <c r="U96" s="11">
        <f t="shared" si="105"/>
        <v>1005.8006477217718</v>
      </c>
      <c r="V96" s="11">
        <f t="shared" si="105"/>
        <v>364.36004892975973</v>
      </c>
      <c r="W96" s="11">
        <f t="shared" ref="W96" si="106">IF(W24=0,0,W24/W44)</f>
        <v>428.17096901536632</v>
      </c>
      <c r="DA96" s="189" t="s">
        <v>267</v>
      </c>
    </row>
    <row r="97" spans="1:105" ht="11.45" customHeight="1" x14ac:dyDescent="0.25">
      <c r="A97" s="37" t="s">
        <v>27</v>
      </c>
      <c r="B97" s="36">
        <f t="shared" si="104"/>
        <v>2141</v>
      </c>
      <c r="C97" s="36">
        <f t="shared" si="104"/>
        <v>2141</v>
      </c>
      <c r="D97" s="36">
        <f t="shared" ref="D97:V97" si="107">IF(D25=0,0,D25/D45)</f>
        <v>2141</v>
      </c>
      <c r="E97" s="36">
        <f t="shared" si="107"/>
        <v>2141</v>
      </c>
      <c r="F97" s="36">
        <f t="shared" si="107"/>
        <v>2141</v>
      </c>
      <c r="G97" s="36">
        <f t="shared" si="107"/>
        <v>2142</v>
      </c>
      <c r="H97" s="36">
        <f t="shared" si="107"/>
        <v>2124</v>
      </c>
      <c r="I97" s="36">
        <f t="shared" si="107"/>
        <v>2115</v>
      </c>
      <c r="J97" s="36">
        <f t="shared" si="107"/>
        <v>2125</v>
      </c>
      <c r="K97" s="36">
        <f t="shared" si="107"/>
        <v>2122</v>
      </c>
      <c r="L97" s="36">
        <f t="shared" si="107"/>
        <v>2128</v>
      </c>
      <c r="M97" s="36">
        <f t="shared" si="107"/>
        <v>2141</v>
      </c>
      <c r="N97" s="36">
        <f t="shared" si="107"/>
        <v>2141</v>
      </c>
      <c r="O97" s="36">
        <f t="shared" si="107"/>
        <v>2145</v>
      </c>
      <c r="P97" s="36">
        <f t="shared" si="107"/>
        <v>1997.3047687942337</v>
      </c>
      <c r="Q97" s="36">
        <f t="shared" si="107"/>
        <v>2142</v>
      </c>
      <c r="R97" s="36">
        <f t="shared" si="107"/>
        <v>2135</v>
      </c>
      <c r="S97" s="36">
        <f t="shared" si="107"/>
        <v>2138</v>
      </c>
      <c r="T97" s="36">
        <f t="shared" si="107"/>
        <v>2135</v>
      </c>
      <c r="U97" s="36">
        <f t="shared" si="107"/>
        <v>2130</v>
      </c>
      <c r="V97" s="36">
        <f t="shared" si="107"/>
        <v>831.46155348303785</v>
      </c>
      <c r="W97" s="36">
        <f t="shared" ref="W97" si="108">IF(W25=0,0,W25/W45)</f>
        <v>722.89236859142477</v>
      </c>
      <c r="DA97" s="198" t="s">
        <v>268</v>
      </c>
    </row>
    <row r="98" spans="1:105" ht="11.45" customHeight="1" x14ac:dyDescent="0.25">
      <c r="A98" s="37" t="s">
        <v>173</v>
      </c>
      <c r="B98" s="36">
        <f t="shared" si="104"/>
        <v>1381.4102589922381</v>
      </c>
      <c r="C98" s="36">
        <f t="shared" si="104"/>
        <v>1380.9190398872156</v>
      </c>
      <c r="D98" s="36">
        <f t="shared" ref="D98:V98" si="109">IF(D26=0,0,D26/D46)</f>
        <v>1381.3564727311621</v>
      </c>
      <c r="E98" s="36">
        <f t="shared" si="109"/>
        <v>1381.8080397570263</v>
      </c>
      <c r="F98" s="36">
        <f t="shared" si="109"/>
        <v>1380.7456006180173</v>
      </c>
      <c r="G98" s="36">
        <f t="shared" si="109"/>
        <v>1381.5283880084733</v>
      </c>
      <c r="H98" s="36">
        <f t="shared" si="109"/>
        <v>1387.3376371773704</v>
      </c>
      <c r="I98" s="36">
        <f t="shared" si="109"/>
        <v>1383.4871365109461</v>
      </c>
      <c r="J98" s="36">
        <f t="shared" si="109"/>
        <v>1387.9999340253376</v>
      </c>
      <c r="K98" s="36">
        <f t="shared" si="109"/>
        <v>1379.4898115560818</v>
      </c>
      <c r="L98" s="36">
        <f t="shared" si="109"/>
        <v>1380.5906860242746</v>
      </c>
      <c r="M98" s="36">
        <f t="shared" si="109"/>
        <v>1380.3600753830742</v>
      </c>
      <c r="N98" s="36">
        <f t="shared" si="109"/>
        <v>1382.8514572714798</v>
      </c>
      <c r="O98" s="36">
        <f t="shared" si="109"/>
        <v>1377.2169316350835</v>
      </c>
      <c r="P98" s="36">
        <f t="shared" si="109"/>
        <v>1360.0078172854599</v>
      </c>
      <c r="Q98" s="36">
        <f t="shared" si="109"/>
        <v>1357.9004408218398</v>
      </c>
      <c r="R98" s="36">
        <f t="shared" si="109"/>
        <v>1342.710400153542</v>
      </c>
      <c r="S98" s="36">
        <f t="shared" si="109"/>
        <v>1327.9984287668738</v>
      </c>
      <c r="T98" s="36">
        <f t="shared" si="109"/>
        <v>1318.2268869022107</v>
      </c>
      <c r="U98" s="36">
        <f t="shared" si="109"/>
        <v>1331.1207917025595</v>
      </c>
      <c r="V98" s="36">
        <f t="shared" si="109"/>
        <v>481.62475232460423</v>
      </c>
      <c r="W98" s="36">
        <f t="shared" ref="W98" si="110">IF(W26=0,0,W26/W46)</f>
        <v>597.1733487744167</v>
      </c>
      <c r="DA98" s="198" t="s">
        <v>269</v>
      </c>
    </row>
    <row r="99" spans="1:105" ht="11.45" customHeight="1" x14ac:dyDescent="0.25">
      <c r="A99" s="37" t="s">
        <v>174</v>
      </c>
      <c r="B99" s="36">
        <f t="shared" si="104"/>
        <v>475</v>
      </c>
      <c r="C99" s="36">
        <f t="shared" si="104"/>
        <v>475</v>
      </c>
      <c r="D99" s="36">
        <f t="shared" ref="D99:V99" si="111">IF(D27=0,0,D27/D47)</f>
        <v>475</v>
      </c>
      <c r="E99" s="36">
        <f t="shared" si="111"/>
        <v>475.00000000000006</v>
      </c>
      <c r="F99" s="36">
        <f t="shared" si="111"/>
        <v>475</v>
      </c>
      <c r="G99" s="36">
        <f t="shared" si="111"/>
        <v>466.99999999999994</v>
      </c>
      <c r="H99" s="36">
        <f t="shared" si="111"/>
        <v>463.99999999999994</v>
      </c>
      <c r="I99" s="36">
        <f t="shared" si="111"/>
        <v>468.00000000000006</v>
      </c>
      <c r="J99" s="36">
        <f t="shared" si="111"/>
        <v>471</v>
      </c>
      <c r="K99" s="36">
        <f t="shared" si="111"/>
        <v>474</v>
      </c>
      <c r="L99" s="36">
        <f t="shared" si="111"/>
        <v>474</v>
      </c>
      <c r="M99" s="36">
        <f t="shared" si="111"/>
        <v>474</v>
      </c>
      <c r="N99" s="36">
        <f t="shared" si="111"/>
        <v>476</v>
      </c>
      <c r="O99" s="36">
        <f t="shared" si="111"/>
        <v>477</v>
      </c>
      <c r="P99" s="36">
        <f t="shared" si="111"/>
        <v>476.99999999999994</v>
      </c>
      <c r="Q99" s="36">
        <f t="shared" si="111"/>
        <v>474</v>
      </c>
      <c r="R99" s="36">
        <f t="shared" si="111"/>
        <v>465</v>
      </c>
      <c r="S99" s="36">
        <f t="shared" si="111"/>
        <v>466</v>
      </c>
      <c r="T99" s="36">
        <f t="shared" si="111"/>
        <v>475</v>
      </c>
      <c r="U99" s="36">
        <f t="shared" si="111"/>
        <v>474</v>
      </c>
      <c r="V99" s="36">
        <f t="shared" si="111"/>
        <v>164.36726754766403</v>
      </c>
      <c r="W99" s="36">
        <f t="shared" ref="W99" si="112">IF(W27=0,0,W27/W47)</f>
        <v>229.99304863014291</v>
      </c>
      <c r="DA99" s="198" t="s">
        <v>270</v>
      </c>
    </row>
    <row r="100" spans="1:105" ht="11.45" customHeight="1" x14ac:dyDescent="0.25">
      <c r="A100" s="12" t="s">
        <v>34</v>
      </c>
      <c r="B100" s="13">
        <f t="shared" si="104"/>
        <v>704.57726691739151</v>
      </c>
      <c r="C100" s="13">
        <f t="shared" si="104"/>
        <v>707.13591585420954</v>
      </c>
      <c r="D100" s="13">
        <f t="shared" ref="D100:V100" si="113">IF(D28=0,0,D28/D48)</f>
        <v>682.50650107685067</v>
      </c>
      <c r="E100" s="13">
        <f t="shared" si="113"/>
        <v>629.23508947711127</v>
      </c>
      <c r="F100" s="13">
        <f t="shared" si="113"/>
        <v>632.93677976364324</v>
      </c>
      <c r="G100" s="13">
        <f t="shared" si="113"/>
        <v>599.13142380353145</v>
      </c>
      <c r="H100" s="13">
        <f t="shared" si="113"/>
        <v>597.33059198836656</v>
      </c>
      <c r="I100" s="13">
        <f t="shared" si="113"/>
        <v>593.12779383837142</v>
      </c>
      <c r="J100" s="13">
        <f t="shared" si="113"/>
        <v>615.69940392519027</v>
      </c>
      <c r="K100" s="13">
        <f t="shared" si="113"/>
        <v>590.4107156427732</v>
      </c>
      <c r="L100" s="13">
        <f t="shared" si="113"/>
        <v>583.58185209766168</v>
      </c>
      <c r="M100" s="13">
        <f t="shared" si="113"/>
        <v>568.65016966800408</v>
      </c>
      <c r="N100" s="13">
        <f t="shared" si="113"/>
        <v>556.02758753190494</v>
      </c>
      <c r="O100" s="13">
        <f t="shared" si="113"/>
        <v>568.36428903547028</v>
      </c>
      <c r="P100" s="13">
        <f t="shared" si="113"/>
        <v>547.93322037165512</v>
      </c>
      <c r="Q100" s="13">
        <f t="shared" si="113"/>
        <v>573.80266420189412</v>
      </c>
      <c r="R100" s="13">
        <f t="shared" si="113"/>
        <v>567.19320748413168</v>
      </c>
      <c r="S100" s="13">
        <f t="shared" si="113"/>
        <v>577.54323082534097</v>
      </c>
      <c r="T100" s="13">
        <f t="shared" si="113"/>
        <v>580.03926329167246</v>
      </c>
      <c r="U100" s="13">
        <f t="shared" si="113"/>
        <v>575.42139422672096</v>
      </c>
      <c r="V100" s="13">
        <f t="shared" si="113"/>
        <v>513.52525241873832</v>
      </c>
      <c r="W100" s="13">
        <f t="shared" ref="W100" si="114">IF(W28=0,0,W28/W48)</f>
        <v>525.05694411101467</v>
      </c>
      <c r="DA100" s="193" t="s">
        <v>271</v>
      </c>
    </row>
    <row r="101" spans="1:105" ht="11.45" customHeight="1" x14ac:dyDescent="0.25">
      <c r="A101" s="42" t="s">
        <v>27</v>
      </c>
      <c r="B101" s="34">
        <f t="shared" si="104"/>
        <v>1373</v>
      </c>
      <c r="C101" s="34">
        <f t="shared" si="104"/>
        <v>1373</v>
      </c>
      <c r="D101" s="34">
        <f t="shared" ref="D101:V101" si="115">IF(D29=0,0,D29/D49)</f>
        <v>1373</v>
      </c>
      <c r="E101" s="34">
        <f t="shared" si="115"/>
        <v>1219.4664595862801</v>
      </c>
      <c r="F101" s="34">
        <f t="shared" si="115"/>
        <v>1373</v>
      </c>
      <c r="G101" s="34">
        <f t="shared" si="115"/>
        <v>1373</v>
      </c>
      <c r="H101" s="34">
        <f t="shared" si="115"/>
        <v>1367</v>
      </c>
      <c r="I101" s="34">
        <f t="shared" si="115"/>
        <v>1365</v>
      </c>
      <c r="J101" s="34">
        <f t="shared" si="115"/>
        <v>1371</v>
      </c>
      <c r="K101" s="34">
        <f t="shared" si="115"/>
        <v>1330.4415182464193</v>
      </c>
      <c r="L101" s="34">
        <f t="shared" si="115"/>
        <v>1375</v>
      </c>
      <c r="M101" s="34">
        <f t="shared" si="115"/>
        <v>1387</v>
      </c>
      <c r="N101" s="34">
        <f t="shared" si="115"/>
        <v>1394</v>
      </c>
      <c r="O101" s="34">
        <f t="shared" si="115"/>
        <v>1394</v>
      </c>
      <c r="P101" s="34">
        <f t="shared" si="115"/>
        <v>1390</v>
      </c>
      <c r="Q101" s="34">
        <f t="shared" si="115"/>
        <v>1388</v>
      </c>
      <c r="R101" s="34">
        <f t="shared" si="115"/>
        <v>1383</v>
      </c>
      <c r="S101" s="34">
        <f t="shared" si="115"/>
        <v>1382</v>
      </c>
      <c r="T101" s="34">
        <f t="shared" si="115"/>
        <v>1379</v>
      </c>
      <c r="U101" s="34">
        <f t="shared" si="115"/>
        <v>1378</v>
      </c>
      <c r="V101" s="34">
        <f t="shared" si="115"/>
        <v>1378</v>
      </c>
      <c r="W101" s="34">
        <f t="shared" ref="W101" si="116">IF(W29=0,0,W29/W49)</f>
        <v>1375</v>
      </c>
      <c r="DA101" s="196" t="s">
        <v>272</v>
      </c>
    </row>
    <row r="102" spans="1:105" ht="11.45" customHeight="1" x14ac:dyDescent="0.25">
      <c r="A102" s="42" t="s">
        <v>173</v>
      </c>
      <c r="B102" s="34">
        <f t="shared" si="104"/>
        <v>1150.9919068487154</v>
      </c>
      <c r="C102" s="34">
        <f t="shared" si="104"/>
        <v>1149.7202741983444</v>
      </c>
      <c r="D102" s="34">
        <f t="shared" ref="D102:V102" si="117">IF(D30=0,0,D30/D50)</f>
        <v>1146.8546739292656</v>
      </c>
      <c r="E102" s="34">
        <f t="shared" si="117"/>
        <v>1147.7456311152905</v>
      </c>
      <c r="F102" s="34">
        <f t="shared" si="117"/>
        <v>1152.6393147267449</v>
      </c>
      <c r="G102" s="34">
        <f t="shared" si="117"/>
        <v>1151.0533496112416</v>
      </c>
      <c r="H102" s="34">
        <f t="shared" si="117"/>
        <v>1147.023811851529</v>
      </c>
      <c r="I102" s="34">
        <f t="shared" si="117"/>
        <v>1133.8090355558579</v>
      </c>
      <c r="J102" s="34">
        <f t="shared" si="117"/>
        <v>1130.2681867295448</v>
      </c>
      <c r="K102" s="34">
        <f t="shared" si="117"/>
        <v>1117.8571828770487</v>
      </c>
      <c r="L102" s="34">
        <f t="shared" si="117"/>
        <v>1104.279429349268</v>
      </c>
      <c r="M102" s="34">
        <f t="shared" si="117"/>
        <v>1106.7475680154625</v>
      </c>
      <c r="N102" s="34">
        <f t="shared" si="117"/>
        <v>1105.7000273899823</v>
      </c>
      <c r="O102" s="34">
        <f t="shared" si="117"/>
        <v>1106.6241716282818</v>
      </c>
      <c r="P102" s="34">
        <f t="shared" si="117"/>
        <v>1077.9950715013917</v>
      </c>
      <c r="Q102" s="34">
        <f t="shared" si="117"/>
        <v>1099.3660255146901</v>
      </c>
      <c r="R102" s="34">
        <f t="shared" si="117"/>
        <v>1091.7177572856442</v>
      </c>
      <c r="S102" s="34">
        <f t="shared" si="117"/>
        <v>1096.1972427657265</v>
      </c>
      <c r="T102" s="34">
        <f t="shared" si="117"/>
        <v>1100.4131121041139</v>
      </c>
      <c r="U102" s="34">
        <f t="shared" si="117"/>
        <v>1098.637043167726</v>
      </c>
      <c r="V102" s="34">
        <f t="shared" si="117"/>
        <v>1099.6175134043365</v>
      </c>
      <c r="W102" s="34">
        <f t="shared" ref="W102" si="118">IF(W30=0,0,W30/W50)</f>
        <v>1075.0016006404405</v>
      </c>
      <c r="DA102" s="196" t="s">
        <v>273</v>
      </c>
    </row>
    <row r="103" spans="1:105" ht="11.45" customHeight="1" x14ac:dyDescent="0.25">
      <c r="A103" s="38" t="s">
        <v>174</v>
      </c>
      <c r="B103" s="35">
        <f t="shared" si="104"/>
        <v>342</v>
      </c>
      <c r="C103" s="35">
        <f t="shared" si="104"/>
        <v>342</v>
      </c>
      <c r="D103" s="35">
        <f t="shared" ref="D103:V103" si="119">IF(D31=0,0,D31/D51)</f>
        <v>342</v>
      </c>
      <c r="E103" s="35">
        <f t="shared" si="119"/>
        <v>342</v>
      </c>
      <c r="F103" s="35">
        <f t="shared" si="119"/>
        <v>342</v>
      </c>
      <c r="G103" s="35">
        <f t="shared" si="119"/>
        <v>338</v>
      </c>
      <c r="H103" s="35">
        <f t="shared" si="119"/>
        <v>333.99999999999994</v>
      </c>
      <c r="I103" s="35">
        <f t="shared" si="119"/>
        <v>334</v>
      </c>
      <c r="J103" s="35">
        <f t="shared" si="119"/>
        <v>333</v>
      </c>
      <c r="K103" s="35">
        <f t="shared" si="119"/>
        <v>302.18791318260588</v>
      </c>
      <c r="L103" s="35">
        <f t="shared" si="119"/>
        <v>330</v>
      </c>
      <c r="M103" s="35">
        <f t="shared" si="119"/>
        <v>326</v>
      </c>
      <c r="N103" s="35">
        <f t="shared" si="119"/>
        <v>307.23816176831883</v>
      </c>
      <c r="O103" s="35">
        <f t="shared" si="119"/>
        <v>317.66763257331638</v>
      </c>
      <c r="P103" s="35">
        <f t="shared" si="119"/>
        <v>297.20213826797442</v>
      </c>
      <c r="Q103" s="35">
        <f t="shared" si="119"/>
        <v>312</v>
      </c>
      <c r="R103" s="35">
        <f t="shared" si="119"/>
        <v>304.93936092307138</v>
      </c>
      <c r="S103" s="35">
        <f t="shared" si="119"/>
        <v>303</v>
      </c>
      <c r="T103" s="35">
        <f t="shared" si="119"/>
        <v>303</v>
      </c>
      <c r="U103" s="35">
        <f t="shared" si="119"/>
        <v>297.7392415799282</v>
      </c>
      <c r="V103" s="35">
        <f t="shared" si="119"/>
        <v>281</v>
      </c>
      <c r="W103" s="35">
        <f t="shared" ref="W103" si="120">IF(W31=0,0,W31/W51)</f>
        <v>286</v>
      </c>
      <c r="DA103" s="197" t="s">
        <v>274</v>
      </c>
    </row>
    <row r="104" spans="1:105" x14ac:dyDescent="0.25">
      <c r="A104" s="50"/>
      <c r="B104" s="50"/>
      <c r="C104" s="50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DA104" s="181"/>
    </row>
    <row r="105" spans="1:105" ht="11.45" customHeight="1" x14ac:dyDescent="0.25">
      <c r="A105" s="53" t="s">
        <v>37</v>
      </c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DA105" s="183"/>
    </row>
    <row r="106" spans="1:105" ht="11.45" customHeight="1" x14ac:dyDescent="0.25">
      <c r="A106" s="10" t="s">
        <v>38</v>
      </c>
      <c r="B106" s="16">
        <f t="shared" ref="B106:C106" si="121">IF(B4=0,0,B4/B$4)</f>
        <v>1</v>
      </c>
      <c r="C106" s="16">
        <f t="shared" si="121"/>
        <v>1</v>
      </c>
      <c r="D106" s="16">
        <f t="shared" ref="D106:V106" si="122">IF(D4=0,0,D4/D$4)</f>
        <v>1</v>
      </c>
      <c r="E106" s="16">
        <f t="shared" si="122"/>
        <v>1</v>
      </c>
      <c r="F106" s="16">
        <f t="shared" si="122"/>
        <v>1</v>
      </c>
      <c r="G106" s="16">
        <f t="shared" si="122"/>
        <v>1</v>
      </c>
      <c r="H106" s="16">
        <f t="shared" si="122"/>
        <v>1</v>
      </c>
      <c r="I106" s="16">
        <f t="shared" si="122"/>
        <v>1</v>
      </c>
      <c r="J106" s="16">
        <f t="shared" si="122"/>
        <v>1</v>
      </c>
      <c r="K106" s="16">
        <f t="shared" si="122"/>
        <v>1</v>
      </c>
      <c r="L106" s="16">
        <f t="shared" si="122"/>
        <v>1</v>
      </c>
      <c r="M106" s="16">
        <f t="shared" si="122"/>
        <v>1</v>
      </c>
      <c r="N106" s="16">
        <f t="shared" si="122"/>
        <v>1</v>
      </c>
      <c r="O106" s="16">
        <f t="shared" si="122"/>
        <v>1</v>
      </c>
      <c r="P106" s="16">
        <f t="shared" si="122"/>
        <v>1</v>
      </c>
      <c r="Q106" s="16">
        <f t="shared" si="122"/>
        <v>1</v>
      </c>
      <c r="R106" s="16">
        <f t="shared" si="122"/>
        <v>1</v>
      </c>
      <c r="S106" s="16">
        <f t="shared" si="122"/>
        <v>1</v>
      </c>
      <c r="T106" s="16">
        <f t="shared" si="122"/>
        <v>1</v>
      </c>
      <c r="U106" s="16">
        <f t="shared" si="122"/>
        <v>1</v>
      </c>
      <c r="V106" s="16">
        <f t="shared" si="122"/>
        <v>1</v>
      </c>
      <c r="W106" s="16">
        <f t="shared" ref="W106" si="123">IF(W4=0,0,W4/W$4)</f>
        <v>1</v>
      </c>
      <c r="DA106" s="190"/>
    </row>
    <row r="107" spans="1:105" ht="11.45" customHeight="1" x14ac:dyDescent="0.25">
      <c r="A107" s="37" t="s">
        <v>27</v>
      </c>
      <c r="B107" s="43">
        <f t="shared" ref="B107:C107" si="124">IF(B5=0,0,B5/B$4)</f>
        <v>7.3716336072820576E-2</v>
      </c>
      <c r="C107" s="43">
        <f t="shared" si="124"/>
        <v>7.0212177413685073E-2</v>
      </c>
      <c r="D107" s="43">
        <f t="shared" ref="D107:V107" si="125">IF(D5=0,0,D5/D$4)</f>
        <v>7.342443406814099E-2</v>
      </c>
      <c r="E107" s="43">
        <f t="shared" si="125"/>
        <v>7.3411753550765915E-2</v>
      </c>
      <c r="F107" s="43">
        <f t="shared" si="125"/>
        <v>6.4772159656709058E-2</v>
      </c>
      <c r="G107" s="43">
        <f t="shared" si="125"/>
        <v>6.0796851334062742E-2</v>
      </c>
      <c r="H107" s="43">
        <f t="shared" si="125"/>
        <v>6.2051163937613507E-2</v>
      </c>
      <c r="I107" s="43">
        <f t="shared" si="125"/>
        <v>6.3434391453547359E-2</v>
      </c>
      <c r="J107" s="43">
        <f t="shared" si="125"/>
        <v>6.3840716586955684E-2</v>
      </c>
      <c r="K107" s="43">
        <f t="shared" si="125"/>
        <v>6.3680373176720692E-2</v>
      </c>
      <c r="L107" s="43">
        <f t="shared" si="125"/>
        <v>6.0387157564432421E-2</v>
      </c>
      <c r="M107" s="43">
        <f t="shared" si="125"/>
        <v>5.6774580485471633E-2</v>
      </c>
      <c r="N107" s="43">
        <f t="shared" si="125"/>
        <v>5.38492342865576E-2</v>
      </c>
      <c r="O107" s="43">
        <f t="shared" si="125"/>
        <v>5.1321067283494261E-2</v>
      </c>
      <c r="P107" s="43">
        <f t="shared" si="125"/>
        <v>5.0199392450328402E-2</v>
      </c>
      <c r="Q107" s="43">
        <f t="shared" si="125"/>
        <v>4.8997301935099345E-2</v>
      </c>
      <c r="R107" s="43">
        <f t="shared" si="125"/>
        <v>4.9396954067245077E-2</v>
      </c>
      <c r="S107" s="43">
        <f t="shared" si="125"/>
        <v>4.6661722271802222E-2</v>
      </c>
      <c r="T107" s="43">
        <f t="shared" si="125"/>
        <v>4.4635714702751426E-2</v>
      </c>
      <c r="U107" s="43">
        <f t="shared" si="125"/>
        <v>4.2815348441326791E-2</v>
      </c>
      <c r="V107" s="43">
        <f t="shared" si="125"/>
        <v>3.7263834436385632E-2</v>
      </c>
      <c r="W107" s="43">
        <f t="shared" ref="W107" si="126">IF(W5=0,0,W5/W$4)</f>
        <v>2.5249226251392785E-2</v>
      </c>
      <c r="DA107" s="199"/>
    </row>
    <row r="108" spans="1:105" ht="11.45" customHeight="1" x14ac:dyDescent="0.25">
      <c r="A108" s="37" t="s">
        <v>173</v>
      </c>
      <c r="B108" s="43">
        <f t="shared" ref="B108:C108" si="127">IF(B6=0,0,B6/B$4)</f>
        <v>0.31320268444382654</v>
      </c>
      <c r="C108" s="43">
        <f t="shared" si="127"/>
        <v>0.31173160983198878</v>
      </c>
      <c r="D108" s="43">
        <f t="shared" ref="D108:V108" si="128">IF(D6=0,0,D6/D$4)</f>
        <v>0.30109094826739929</v>
      </c>
      <c r="E108" s="43">
        <f t="shared" si="128"/>
        <v>0.31228410979420923</v>
      </c>
      <c r="F108" s="43">
        <f t="shared" si="128"/>
        <v>0.30265968324540332</v>
      </c>
      <c r="G108" s="43">
        <f t="shared" si="128"/>
        <v>0.30332639629107022</v>
      </c>
      <c r="H108" s="43">
        <f t="shared" si="128"/>
        <v>0.30105546120255999</v>
      </c>
      <c r="I108" s="43">
        <f t="shared" si="128"/>
        <v>0.28500678793410411</v>
      </c>
      <c r="J108" s="43">
        <f t="shared" si="128"/>
        <v>0.27059568591307587</v>
      </c>
      <c r="K108" s="43">
        <f t="shared" si="128"/>
        <v>0.26463012392216667</v>
      </c>
      <c r="L108" s="43">
        <f t="shared" si="128"/>
        <v>0.25799659089390914</v>
      </c>
      <c r="M108" s="43">
        <f t="shared" si="128"/>
        <v>0.26493465749855011</v>
      </c>
      <c r="N108" s="43">
        <f t="shared" si="128"/>
        <v>0.26236769874597138</v>
      </c>
      <c r="O108" s="43">
        <f t="shared" si="128"/>
        <v>0.26665478272399895</v>
      </c>
      <c r="P108" s="43">
        <f t="shared" si="128"/>
        <v>0.27532156197437863</v>
      </c>
      <c r="Q108" s="43">
        <f t="shared" si="128"/>
        <v>0.27498889357773809</v>
      </c>
      <c r="R108" s="43">
        <f t="shared" si="128"/>
        <v>0.29180545343432007</v>
      </c>
      <c r="S108" s="43">
        <f t="shared" si="128"/>
        <v>0.29818935644936406</v>
      </c>
      <c r="T108" s="43">
        <f t="shared" si="128"/>
        <v>0.30163697472820089</v>
      </c>
      <c r="U108" s="43">
        <f t="shared" si="128"/>
        <v>0.29018507954941269</v>
      </c>
      <c r="V108" s="43">
        <f t="shared" si="128"/>
        <v>0.28326586681732652</v>
      </c>
      <c r="W108" s="43">
        <f t="shared" ref="W108" si="129">IF(W6=0,0,W6/W$4)</f>
        <v>0.33183081258748442</v>
      </c>
      <c r="DA108" s="199"/>
    </row>
    <row r="109" spans="1:105" ht="11.45" customHeight="1" x14ac:dyDescent="0.25">
      <c r="A109" s="37" t="s">
        <v>174</v>
      </c>
      <c r="B109" s="43">
        <f t="shared" ref="B109:C109" si="130">IF(B7=0,0,B7/B$4)</f>
        <v>0.61308097948335294</v>
      </c>
      <c r="C109" s="43">
        <f t="shared" si="130"/>
        <v>0.61805621275432598</v>
      </c>
      <c r="D109" s="43">
        <f t="shared" ref="D109:V109" si="131">IF(D7=0,0,D7/D$4)</f>
        <v>0.62548461766445973</v>
      </c>
      <c r="E109" s="43">
        <f t="shared" si="131"/>
        <v>0.61430413665502492</v>
      </c>
      <c r="F109" s="43">
        <f t="shared" si="131"/>
        <v>0.63256815709788772</v>
      </c>
      <c r="G109" s="43">
        <f t="shared" si="131"/>
        <v>0.63587675237486707</v>
      </c>
      <c r="H109" s="43">
        <f t="shared" si="131"/>
        <v>0.63689337485982644</v>
      </c>
      <c r="I109" s="43">
        <f t="shared" si="131"/>
        <v>0.65155882061234849</v>
      </c>
      <c r="J109" s="43">
        <f t="shared" si="131"/>
        <v>0.66556359749996841</v>
      </c>
      <c r="K109" s="43">
        <f t="shared" si="131"/>
        <v>0.67168950290111273</v>
      </c>
      <c r="L109" s="43">
        <f t="shared" si="131"/>
        <v>0.6816162515416585</v>
      </c>
      <c r="M109" s="43">
        <f t="shared" si="131"/>
        <v>0.67829076201597838</v>
      </c>
      <c r="N109" s="43">
        <f t="shared" si="131"/>
        <v>0.68378306696747104</v>
      </c>
      <c r="O109" s="43">
        <f t="shared" si="131"/>
        <v>0.68202414999250682</v>
      </c>
      <c r="P109" s="43">
        <f t="shared" si="131"/>
        <v>0.67447904557529303</v>
      </c>
      <c r="Q109" s="43">
        <f t="shared" si="131"/>
        <v>0.67601380448716253</v>
      </c>
      <c r="R109" s="43">
        <f t="shared" si="131"/>
        <v>0.65879759249843484</v>
      </c>
      <c r="S109" s="43">
        <f t="shared" si="131"/>
        <v>0.65514892127883362</v>
      </c>
      <c r="T109" s="43">
        <f t="shared" si="131"/>
        <v>0.65372731056904776</v>
      </c>
      <c r="U109" s="43">
        <f t="shared" si="131"/>
        <v>0.66699957200926063</v>
      </c>
      <c r="V109" s="43">
        <f t="shared" si="131"/>
        <v>0.67947029874628773</v>
      </c>
      <c r="W109" s="43">
        <f t="shared" ref="W109" si="132">IF(W7=0,0,W7/W$4)</f>
        <v>0.64291996116112271</v>
      </c>
      <c r="DA109" s="199"/>
    </row>
    <row r="110" spans="1:105" ht="11.45" customHeight="1" x14ac:dyDescent="0.25">
      <c r="A110" s="12" t="s">
        <v>39</v>
      </c>
      <c r="B110" s="17">
        <f t="shared" ref="B110:C110" si="133">IF(B8=0,0,B8/B$8)</f>
        <v>1</v>
      </c>
      <c r="C110" s="17">
        <f t="shared" si="133"/>
        <v>1</v>
      </c>
      <c r="D110" s="17">
        <f t="shared" ref="D110:V110" si="134">IF(D8=0,0,D8/D$8)</f>
        <v>1</v>
      </c>
      <c r="E110" s="17">
        <f t="shared" si="134"/>
        <v>1</v>
      </c>
      <c r="F110" s="17">
        <f t="shared" si="134"/>
        <v>1</v>
      </c>
      <c r="G110" s="17">
        <f t="shared" si="134"/>
        <v>1</v>
      </c>
      <c r="H110" s="17">
        <f t="shared" si="134"/>
        <v>1</v>
      </c>
      <c r="I110" s="17">
        <f t="shared" si="134"/>
        <v>1</v>
      </c>
      <c r="J110" s="17">
        <f t="shared" si="134"/>
        <v>1</v>
      </c>
      <c r="K110" s="17">
        <f t="shared" si="134"/>
        <v>1</v>
      </c>
      <c r="L110" s="17">
        <f t="shared" si="134"/>
        <v>1</v>
      </c>
      <c r="M110" s="17">
        <f t="shared" si="134"/>
        <v>1</v>
      </c>
      <c r="N110" s="17">
        <f t="shared" si="134"/>
        <v>1</v>
      </c>
      <c r="O110" s="17">
        <f t="shared" si="134"/>
        <v>1</v>
      </c>
      <c r="P110" s="17">
        <f t="shared" si="134"/>
        <v>1</v>
      </c>
      <c r="Q110" s="17">
        <f t="shared" si="134"/>
        <v>1</v>
      </c>
      <c r="R110" s="17">
        <f t="shared" si="134"/>
        <v>1</v>
      </c>
      <c r="S110" s="17">
        <f t="shared" si="134"/>
        <v>1</v>
      </c>
      <c r="T110" s="17">
        <f t="shared" si="134"/>
        <v>1</v>
      </c>
      <c r="U110" s="17">
        <f t="shared" si="134"/>
        <v>1</v>
      </c>
      <c r="V110" s="17">
        <f t="shared" si="134"/>
        <v>1</v>
      </c>
      <c r="W110" s="17">
        <f t="shared" ref="W110" si="135">IF(W8=0,0,W8/W$8)</f>
        <v>1</v>
      </c>
      <c r="DA110" s="194"/>
    </row>
    <row r="111" spans="1:105" ht="11.45" customHeight="1" x14ac:dyDescent="0.25">
      <c r="A111" s="42" t="s">
        <v>27</v>
      </c>
      <c r="B111" s="44">
        <f t="shared" ref="B111:C111" si="136">IF(B9=0,0,B9/B$8)</f>
        <v>1.0748882398548066E-2</v>
      </c>
      <c r="C111" s="44">
        <f t="shared" si="136"/>
        <v>1.0094832093502992E-2</v>
      </c>
      <c r="D111" s="44">
        <f t="shared" ref="D111:V111" si="137">IF(D9=0,0,D9/D$8)</f>
        <v>9.2781108566124763E-3</v>
      </c>
      <c r="E111" s="44">
        <f t="shared" si="137"/>
        <v>7.7496535985162587E-3</v>
      </c>
      <c r="F111" s="44">
        <f t="shared" si="137"/>
        <v>6.4609881655654485E-3</v>
      </c>
      <c r="G111" s="44">
        <f t="shared" si="137"/>
        <v>4.9654058275040002E-3</v>
      </c>
      <c r="H111" s="44">
        <f t="shared" si="137"/>
        <v>4.8635266614233579E-3</v>
      </c>
      <c r="I111" s="44">
        <f t="shared" si="137"/>
        <v>4.5439569019090935E-3</v>
      </c>
      <c r="J111" s="44">
        <f t="shared" si="137"/>
        <v>5.3254829600642628E-3</v>
      </c>
      <c r="K111" s="44">
        <f t="shared" si="137"/>
        <v>4.6386928036521126E-3</v>
      </c>
      <c r="L111" s="44">
        <f t="shared" si="137"/>
        <v>3.6191719383829265E-3</v>
      </c>
      <c r="M111" s="44">
        <f t="shared" si="137"/>
        <v>3.3857343609105996E-3</v>
      </c>
      <c r="N111" s="44">
        <f t="shared" si="137"/>
        <v>3.2497302436548326E-3</v>
      </c>
      <c r="O111" s="44">
        <f t="shared" si="137"/>
        <v>3.0914970835997195E-3</v>
      </c>
      <c r="P111" s="44">
        <f t="shared" si="137"/>
        <v>3.1099260020586946E-3</v>
      </c>
      <c r="Q111" s="44">
        <f t="shared" si="137"/>
        <v>3.1436179266831356E-3</v>
      </c>
      <c r="R111" s="44">
        <f t="shared" si="137"/>
        <v>3.3124789718032227E-3</v>
      </c>
      <c r="S111" s="44">
        <f t="shared" si="137"/>
        <v>3.2901511285031823E-3</v>
      </c>
      <c r="T111" s="44">
        <f t="shared" si="137"/>
        <v>3.313362469871399E-3</v>
      </c>
      <c r="U111" s="44">
        <f t="shared" si="137"/>
        <v>3.3166895974852547E-3</v>
      </c>
      <c r="V111" s="44">
        <f t="shared" si="137"/>
        <v>3.0449204814431462E-3</v>
      </c>
      <c r="W111" s="44">
        <f t="shared" ref="W111" si="138">IF(W9=0,0,W9/W$8)</f>
        <v>3.5449957889466181E-3</v>
      </c>
      <c r="DA111" s="200"/>
    </row>
    <row r="112" spans="1:105" ht="11.45" customHeight="1" x14ac:dyDescent="0.25">
      <c r="A112" s="42" t="s">
        <v>173</v>
      </c>
      <c r="B112" s="44">
        <f t="shared" ref="B112:C112" si="139">IF(B10=0,0,B10/B$8)</f>
        <v>5.2817761579182589E-2</v>
      </c>
      <c r="C112" s="44">
        <f t="shared" si="139"/>
        <v>5.5159811945286651E-2</v>
      </c>
      <c r="D112" s="44">
        <f t="shared" ref="D112:V112" si="140">IF(D10=0,0,D10/D$8)</f>
        <v>5.2406932152436796E-2</v>
      </c>
      <c r="E112" s="44">
        <f t="shared" si="140"/>
        <v>5.343591397544778E-2</v>
      </c>
      <c r="F112" s="44">
        <f t="shared" si="140"/>
        <v>5.2309320376947001E-2</v>
      </c>
      <c r="G112" s="44">
        <f t="shared" si="140"/>
        <v>5.0100105159698052E-2</v>
      </c>
      <c r="H112" s="44">
        <f t="shared" si="140"/>
        <v>4.6417955943302523E-2</v>
      </c>
      <c r="I112" s="44">
        <f t="shared" si="140"/>
        <v>4.8008910296920969E-2</v>
      </c>
      <c r="J112" s="44">
        <f t="shared" si="140"/>
        <v>5.3289807448114151E-2</v>
      </c>
      <c r="K112" s="44">
        <f t="shared" si="140"/>
        <v>5.6598716549576648E-2</v>
      </c>
      <c r="L112" s="44">
        <f t="shared" si="140"/>
        <v>4.7999794129653571E-2</v>
      </c>
      <c r="M112" s="44">
        <f t="shared" si="140"/>
        <v>4.4646701571286716E-2</v>
      </c>
      <c r="N112" s="44">
        <f t="shared" si="140"/>
        <v>4.7641242332702123E-2</v>
      </c>
      <c r="O112" s="44">
        <f t="shared" si="140"/>
        <v>4.6703784552869186E-2</v>
      </c>
      <c r="P112" s="44">
        <f t="shared" si="140"/>
        <v>4.8902601093017743E-2</v>
      </c>
      <c r="Q112" s="44">
        <f t="shared" si="140"/>
        <v>4.8397384696175202E-2</v>
      </c>
      <c r="R112" s="44">
        <f t="shared" si="140"/>
        <v>4.8645351047804972E-2</v>
      </c>
      <c r="S112" s="44">
        <f t="shared" si="140"/>
        <v>4.8183273972120307E-2</v>
      </c>
      <c r="T112" s="44">
        <f t="shared" si="140"/>
        <v>4.8977242869945176E-2</v>
      </c>
      <c r="U112" s="44">
        <f t="shared" si="140"/>
        <v>5.0741334216327844E-2</v>
      </c>
      <c r="V112" s="44">
        <f t="shared" si="140"/>
        <v>4.8591576145681714E-2</v>
      </c>
      <c r="W112" s="44">
        <f t="shared" ref="W112" si="141">IF(W10=0,0,W10/W$8)</f>
        <v>6.0458689226702535E-2</v>
      </c>
      <c r="DA112" s="200"/>
    </row>
    <row r="113" spans="1:105" ht="11.45" customHeight="1" x14ac:dyDescent="0.25">
      <c r="A113" s="38" t="s">
        <v>174</v>
      </c>
      <c r="B113" s="45">
        <f t="shared" ref="B113:C113" si="142">IF(B11=0,0,B11/B$8)</f>
        <v>0.93643335602226929</v>
      </c>
      <c r="C113" s="45">
        <f t="shared" si="142"/>
        <v>0.93474535596121033</v>
      </c>
      <c r="D113" s="45">
        <f t="shared" ref="D113:V113" si="143">IF(D11=0,0,D11/D$8)</f>
        <v>0.93831495699095069</v>
      </c>
      <c r="E113" s="45">
        <f t="shared" si="143"/>
        <v>0.93881443242603591</v>
      </c>
      <c r="F113" s="45">
        <f t="shared" si="143"/>
        <v>0.94122969145748747</v>
      </c>
      <c r="G113" s="45">
        <f t="shared" si="143"/>
        <v>0.94493448901279786</v>
      </c>
      <c r="H113" s="45">
        <f t="shared" si="143"/>
        <v>0.94871851739527413</v>
      </c>
      <c r="I113" s="45">
        <f t="shared" si="143"/>
        <v>0.94744713280116999</v>
      </c>
      <c r="J113" s="45">
        <f t="shared" si="143"/>
        <v>0.94138470959182152</v>
      </c>
      <c r="K113" s="45">
        <f t="shared" si="143"/>
        <v>0.93876259064677126</v>
      </c>
      <c r="L113" s="45">
        <f t="shared" si="143"/>
        <v>0.94838103393196349</v>
      </c>
      <c r="M113" s="45">
        <f t="shared" si="143"/>
        <v>0.9519675640678027</v>
      </c>
      <c r="N113" s="45">
        <f t="shared" si="143"/>
        <v>0.949109027423643</v>
      </c>
      <c r="O113" s="45">
        <f t="shared" si="143"/>
        <v>0.95020471836353115</v>
      </c>
      <c r="P113" s="45">
        <f t="shared" si="143"/>
        <v>0.94798747290492358</v>
      </c>
      <c r="Q113" s="45">
        <f t="shared" si="143"/>
        <v>0.94845899737714168</v>
      </c>
      <c r="R113" s="45">
        <f t="shared" si="143"/>
        <v>0.94804216998039181</v>
      </c>
      <c r="S113" s="45">
        <f t="shared" si="143"/>
        <v>0.94852657489937664</v>
      </c>
      <c r="T113" s="45">
        <f t="shared" si="143"/>
        <v>0.94770939466018334</v>
      </c>
      <c r="U113" s="45">
        <f t="shared" si="143"/>
        <v>0.94594197618618692</v>
      </c>
      <c r="V113" s="45">
        <f t="shared" si="143"/>
        <v>0.94836350337287512</v>
      </c>
      <c r="W113" s="45">
        <f t="shared" ref="W113" si="144">IF(W11=0,0,W11/W$8)</f>
        <v>0.93599631498435087</v>
      </c>
      <c r="DA113" s="201"/>
    </row>
    <row r="114" spans="1:105" x14ac:dyDescent="0.25">
      <c r="A114" s="50"/>
      <c r="B114" s="50"/>
      <c r="C114" s="50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DA114" s="181"/>
    </row>
    <row r="115" spans="1:105" ht="11.45" customHeight="1" x14ac:dyDescent="0.25">
      <c r="A115" s="53" t="s">
        <v>66</v>
      </c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DA115" s="183"/>
    </row>
    <row r="116" spans="1:105" ht="11.45" customHeight="1" x14ac:dyDescent="0.25">
      <c r="A116" s="10" t="s">
        <v>33</v>
      </c>
      <c r="B116" s="16">
        <f t="shared" ref="B116:C116" si="145">IF(B14=0,0,B14/B$14)</f>
        <v>1</v>
      </c>
      <c r="C116" s="16">
        <f t="shared" si="145"/>
        <v>1</v>
      </c>
      <c r="D116" s="16">
        <f t="shared" ref="D116:V116" si="146">IF(D14=0,0,D14/D$14)</f>
        <v>1</v>
      </c>
      <c r="E116" s="16">
        <f t="shared" si="146"/>
        <v>1</v>
      </c>
      <c r="F116" s="16">
        <f t="shared" si="146"/>
        <v>1</v>
      </c>
      <c r="G116" s="16">
        <f t="shared" si="146"/>
        <v>1</v>
      </c>
      <c r="H116" s="16">
        <f t="shared" si="146"/>
        <v>1</v>
      </c>
      <c r="I116" s="16">
        <f t="shared" si="146"/>
        <v>1</v>
      </c>
      <c r="J116" s="16">
        <f t="shared" si="146"/>
        <v>1</v>
      </c>
      <c r="K116" s="16">
        <f t="shared" si="146"/>
        <v>1</v>
      </c>
      <c r="L116" s="16">
        <f t="shared" si="146"/>
        <v>1</v>
      </c>
      <c r="M116" s="16">
        <f t="shared" si="146"/>
        <v>1</v>
      </c>
      <c r="N116" s="16">
        <f t="shared" si="146"/>
        <v>1</v>
      </c>
      <c r="O116" s="16">
        <f t="shared" si="146"/>
        <v>1</v>
      </c>
      <c r="P116" s="16">
        <f t="shared" si="146"/>
        <v>1</v>
      </c>
      <c r="Q116" s="16">
        <f t="shared" si="146"/>
        <v>1</v>
      </c>
      <c r="R116" s="16">
        <f t="shared" si="146"/>
        <v>1</v>
      </c>
      <c r="S116" s="16">
        <f t="shared" si="146"/>
        <v>1</v>
      </c>
      <c r="T116" s="16">
        <f t="shared" si="146"/>
        <v>1</v>
      </c>
      <c r="U116" s="16">
        <f t="shared" si="146"/>
        <v>1</v>
      </c>
      <c r="V116" s="16">
        <f t="shared" si="146"/>
        <v>1</v>
      </c>
      <c r="W116" s="16">
        <f t="shared" ref="W116" si="147">IF(W14=0,0,W14/W$14)</f>
        <v>1</v>
      </c>
      <c r="DA116" s="190"/>
    </row>
    <row r="117" spans="1:105" ht="11.45" customHeight="1" x14ac:dyDescent="0.25">
      <c r="A117" s="37" t="s">
        <v>27</v>
      </c>
      <c r="B117" s="43">
        <f t="shared" ref="B117:C117" si="148">IF(B15=0,0,B15/B$14)</f>
        <v>0.13919998998104288</v>
      </c>
      <c r="C117" s="43">
        <f t="shared" si="148"/>
        <v>0.13351139492220787</v>
      </c>
      <c r="D117" s="43">
        <f t="shared" ref="D117:V117" si="149">IF(D15=0,0,D15/D$14)</f>
        <v>0.14015758873734369</v>
      </c>
      <c r="E117" s="43">
        <f t="shared" si="149"/>
        <v>0.13896310174654483</v>
      </c>
      <c r="F117" s="43">
        <f t="shared" si="149"/>
        <v>0.12931612067215689</v>
      </c>
      <c r="G117" s="43">
        <f t="shared" si="149"/>
        <v>0.1230994476913958</v>
      </c>
      <c r="H117" s="43">
        <f t="shared" si="149"/>
        <v>0.12180519606043561</v>
      </c>
      <c r="I117" s="43">
        <f t="shared" si="149"/>
        <v>0.11905814532811498</v>
      </c>
      <c r="J117" s="43">
        <f t="shared" si="149"/>
        <v>0.11483632701249126</v>
      </c>
      <c r="K117" s="43">
        <f t="shared" si="149"/>
        <v>0.11277374406208553</v>
      </c>
      <c r="L117" s="43">
        <f t="shared" si="149"/>
        <v>0.10763443182120012</v>
      </c>
      <c r="M117" s="43">
        <f t="shared" si="149"/>
        <v>0.11576632131445665</v>
      </c>
      <c r="N117" s="43">
        <f t="shared" si="149"/>
        <v>0.10938425467983912</v>
      </c>
      <c r="O117" s="43">
        <f t="shared" si="149"/>
        <v>0.10285064729480424</v>
      </c>
      <c r="P117" s="43">
        <f t="shared" si="149"/>
        <v>8.5885651853810169E-2</v>
      </c>
      <c r="Q117" s="43">
        <f t="shared" si="149"/>
        <v>8.2301560695507966E-2</v>
      </c>
      <c r="R117" s="43">
        <f t="shared" si="149"/>
        <v>8.2096937461437564E-2</v>
      </c>
      <c r="S117" s="43">
        <f t="shared" si="149"/>
        <v>7.6009804828481853E-2</v>
      </c>
      <c r="T117" s="43">
        <f t="shared" si="149"/>
        <v>7.5280589338607679E-2</v>
      </c>
      <c r="U117" s="43">
        <f t="shared" si="149"/>
        <v>7.5574054197345739E-2</v>
      </c>
      <c r="V117" s="43">
        <f t="shared" si="149"/>
        <v>7.3945366041471797E-2</v>
      </c>
      <c r="W117" s="43">
        <f t="shared" ref="W117" si="150">IF(W15=0,0,W15/W$14)</f>
        <v>4.6754782594177272E-2</v>
      </c>
      <c r="DA117" s="199"/>
    </row>
    <row r="118" spans="1:105" ht="11.45" customHeight="1" x14ac:dyDescent="0.25">
      <c r="A118" s="37" t="s">
        <v>173</v>
      </c>
      <c r="B118" s="43">
        <f t="shared" ref="B118:C118" si="151">IF(B16=0,0,B16/B$14)</f>
        <v>0.38760832855263033</v>
      </c>
      <c r="C118" s="43">
        <f t="shared" si="151"/>
        <v>0.38477628370418493</v>
      </c>
      <c r="D118" s="43">
        <f t="shared" ref="D118:V118" si="152">IF(D16=0,0,D16/D$14)</f>
        <v>0.37227984536466069</v>
      </c>
      <c r="E118" s="43">
        <f t="shared" si="152"/>
        <v>0.38779344629661111</v>
      </c>
      <c r="F118" s="43">
        <f t="shared" si="152"/>
        <v>0.39159961355704559</v>
      </c>
      <c r="G118" s="43">
        <f t="shared" si="152"/>
        <v>0.39556058033303554</v>
      </c>
      <c r="H118" s="43">
        <f t="shared" si="152"/>
        <v>0.39760700760857126</v>
      </c>
      <c r="I118" s="43">
        <f t="shared" si="152"/>
        <v>0.39495890415175278</v>
      </c>
      <c r="J118" s="43">
        <f t="shared" si="152"/>
        <v>0.38895641619321825</v>
      </c>
      <c r="K118" s="43">
        <f t="shared" si="152"/>
        <v>0.37660489353452631</v>
      </c>
      <c r="L118" s="43">
        <f t="shared" si="152"/>
        <v>0.36583251818405266</v>
      </c>
      <c r="M118" s="43">
        <f t="shared" si="152"/>
        <v>0.35744013015381293</v>
      </c>
      <c r="N118" s="43">
        <f t="shared" si="152"/>
        <v>0.3502952208817442</v>
      </c>
      <c r="O118" s="43">
        <f t="shared" si="152"/>
        <v>0.35715963310341731</v>
      </c>
      <c r="P118" s="43">
        <f t="shared" si="152"/>
        <v>0.36757045324500298</v>
      </c>
      <c r="Q118" s="43">
        <f t="shared" si="152"/>
        <v>0.36950563982301698</v>
      </c>
      <c r="R118" s="43">
        <f t="shared" si="152"/>
        <v>0.39090342312483117</v>
      </c>
      <c r="S118" s="43">
        <f t="shared" si="152"/>
        <v>0.40040112091009872</v>
      </c>
      <c r="T118" s="43">
        <f t="shared" si="152"/>
        <v>0.40176021380341398</v>
      </c>
      <c r="U118" s="43">
        <f t="shared" si="152"/>
        <v>0.38603591141574478</v>
      </c>
      <c r="V118" s="43">
        <f t="shared" si="152"/>
        <v>0.37149878117384266</v>
      </c>
      <c r="W118" s="43">
        <f t="shared" ref="W118" si="153">IF(W16=0,0,W16/W$14)</f>
        <v>0.38015942103382294</v>
      </c>
      <c r="DA118" s="199"/>
    </row>
    <row r="119" spans="1:105" ht="11.45" customHeight="1" x14ac:dyDescent="0.25">
      <c r="A119" s="37" t="s">
        <v>174</v>
      </c>
      <c r="B119" s="43">
        <f t="shared" ref="B119:C119" si="154">IF(B17=0,0,B17/B$14)</f>
        <v>0.47319168146632679</v>
      </c>
      <c r="C119" s="43">
        <f t="shared" si="154"/>
        <v>0.48171232137360726</v>
      </c>
      <c r="D119" s="43">
        <f t="shared" ref="D119:V119" si="155">IF(D17=0,0,D17/D$14)</f>
        <v>0.48756256589799557</v>
      </c>
      <c r="E119" s="43">
        <f t="shared" si="155"/>
        <v>0.47324345195684409</v>
      </c>
      <c r="F119" s="43">
        <f t="shared" si="155"/>
        <v>0.47908426577079738</v>
      </c>
      <c r="G119" s="43">
        <f t="shared" si="155"/>
        <v>0.48133997197556871</v>
      </c>
      <c r="H119" s="43">
        <f t="shared" si="155"/>
        <v>0.48058779633099319</v>
      </c>
      <c r="I119" s="43">
        <f t="shared" si="155"/>
        <v>0.48598295052013218</v>
      </c>
      <c r="J119" s="43">
        <f t="shared" si="155"/>
        <v>0.49620725679429056</v>
      </c>
      <c r="K119" s="43">
        <f t="shared" si="155"/>
        <v>0.51062136240338818</v>
      </c>
      <c r="L119" s="43">
        <f t="shared" si="155"/>
        <v>0.52653304999474715</v>
      </c>
      <c r="M119" s="43">
        <f t="shared" si="155"/>
        <v>0.52679354853173044</v>
      </c>
      <c r="N119" s="43">
        <f t="shared" si="155"/>
        <v>0.54032052443841661</v>
      </c>
      <c r="O119" s="43">
        <f t="shared" si="155"/>
        <v>0.53998971960177844</v>
      </c>
      <c r="P119" s="43">
        <f t="shared" si="155"/>
        <v>0.54654389490118693</v>
      </c>
      <c r="Q119" s="43">
        <f t="shared" si="155"/>
        <v>0.54819279948147503</v>
      </c>
      <c r="R119" s="43">
        <f t="shared" si="155"/>
        <v>0.5269996394137314</v>
      </c>
      <c r="S119" s="43">
        <f t="shared" si="155"/>
        <v>0.52358907426141954</v>
      </c>
      <c r="T119" s="43">
        <f t="shared" si="155"/>
        <v>0.52295919685797843</v>
      </c>
      <c r="U119" s="43">
        <f t="shared" si="155"/>
        <v>0.53839003438690947</v>
      </c>
      <c r="V119" s="43">
        <f t="shared" si="155"/>
        <v>0.55455585278468555</v>
      </c>
      <c r="W119" s="43">
        <f t="shared" ref="W119" si="156">IF(W17=0,0,W17/W$14)</f>
        <v>0.57308579637199963</v>
      </c>
      <c r="DA119" s="199"/>
    </row>
    <row r="120" spans="1:105" ht="11.45" customHeight="1" x14ac:dyDescent="0.25">
      <c r="A120" s="12" t="s">
        <v>34</v>
      </c>
      <c r="B120" s="17">
        <f t="shared" ref="B120:C120" si="157">IF(B18=0,0,B18/B$18)</f>
        <v>1</v>
      </c>
      <c r="C120" s="17">
        <f t="shared" si="157"/>
        <v>1</v>
      </c>
      <c r="D120" s="17">
        <f t="shared" ref="D120:V120" si="158">IF(D18=0,0,D18/D$18)</f>
        <v>1</v>
      </c>
      <c r="E120" s="17">
        <f t="shared" si="158"/>
        <v>1</v>
      </c>
      <c r="F120" s="17">
        <f t="shared" si="158"/>
        <v>1</v>
      </c>
      <c r="G120" s="17">
        <f t="shared" si="158"/>
        <v>1</v>
      </c>
      <c r="H120" s="17">
        <f t="shared" si="158"/>
        <v>1</v>
      </c>
      <c r="I120" s="17">
        <f t="shared" si="158"/>
        <v>1</v>
      </c>
      <c r="J120" s="17">
        <f t="shared" si="158"/>
        <v>1</v>
      </c>
      <c r="K120" s="17">
        <f t="shared" si="158"/>
        <v>1</v>
      </c>
      <c r="L120" s="17">
        <f t="shared" si="158"/>
        <v>1</v>
      </c>
      <c r="M120" s="17">
        <f t="shared" si="158"/>
        <v>1</v>
      </c>
      <c r="N120" s="17">
        <f t="shared" si="158"/>
        <v>1</v>
      </c>
      <c r="O120" s="17">
        <f t="shared" si="158"/>
        <v>1</v>
      </c>
      <c r="P120" s="17">
        <f t="shared" si="158"/>
        <v>1</v>
      </c>
      <c r="Q120" s="17">
        <f t="shared" si="158"/>
        <v>1</v>
      </c>
      <c r="R120" s="17">
        <f t="shared" si="158"/>
        <v>1</v>
      </c>
      <c r="S120" s="17">
        <f t="shared" si="158"/>
        <v>1</v>
      </c>
      <c r="T120" s="17">
        <f t="shared" si="158"/>
        <v>1</v>
      </c>
      <c r="U120" s="17">
        <f t="shared" si="158"/>
        <v>1</v>
      </c>
      <c r="V120" s="17">
        <f t="shared" si="158"/>
        <v>1</v>
      </c>
      <c r="W120" s="17">
        <f t="shared" ref="W120" si="159">IF(W18=0,0,W18/W$18)</f>
        <v>1</v>
      </c>
      <c r="DA120" s="194"/>
    </row>
    <row r="121" spans="1:105" ht="11.45" customHeight="1" x14ac:dyDescent="0.25">
      <c r="A121" s="42" t="s">
        <v>27</v>
      </c>
      <c r="B121" s="44">
        <f t="shared" ref="B121:C121" si="160">IF(B19=0,0,B19/B$18)</f>
        <v>7.5150876194507527E-2</v>
      </c>
      <c r="C121" s="44">
        <f t="shared" si="160"/>
        <v>7.4236067339938011E-2</v>
      </c>
      <c r="D121" s="44">
        <f t="shared" ref="D121:V121" si="161">IF(D19=0,0,D19/D$18)</f>
        <v>6.3655126206624224E-2</v>
      </c>
      <c r="E121" s="44">
        <f t="shared" si="161"/>
        <v>4.690854240202888E-2</v>
      </c>
      <c r="F121" s="44">
        <f t="shared" si="161"/>
        <v>4.0159858151078094E-2</v>
      </c>
      <c r="G121" s="44">
        <f t="shared" si="161"/>
        <v>3.0214010834142505E-2</v>
      </c>
      <c r="H121" s="44">
        <f t="shared" si="161"/>
        <v>2.9469955619578995E-2</v>
      </c>
      <c r="I121" s="44">
        <f t="shared" si="161"/>
        <v>2.7115297181287908E-2</v>
      </c>
      <c r="J121" s="44">
        <f t="shared" si="161"/>
        <v>3.1855936220932322E-2</v>
      </c>
      <c r="K121" s="44">
        <f t="shared" si="161"/>
        <v>3.0300797964686238E-2</v>
      </c>
      <c r="L121" s="44">
        <f t="shared" si="161"/>
        <v>2.3075413494964982E-2</v>
      </c>
      <c r="M121" s="44">
        <f t="shared" si="161"/>
        <v>2.0737154087610472E-2</v>
      </c>
      <c r="N121" s="44">
        <f t="shared" si="161"/>
        <v>2.0534776837554888E-2</v>
      </c>
      <c r="O121" s="44">
        <f t="shared" si="161"/>
        <v>1.9213246275546079E-2</v>
      </c>
      <c r="P121" s="44">
        <f t="shared" si="161"/>
        <v>1.9875515494402314E-2</v>
      </c>
      <c r="Q121" s="44">
        <f t="shared" si="161"/>
        <v>1.9370219414718597E-2</v>
      </c>
      <c r="R121" s="44">
        <f t="shared" si="161"/>
        <v>1.937513610504079E-2</v>
      </c>
      <c r="S121" s="44">
        <f t="shared" si="161"/>
        <v>2.0287045003642364E-2</v>
      </c>
      <c r="T121" s="44">
        <f t="shared" si="161"/>
        <v>2.0250655371780116E-2</v>
      </c>
      <c r="U121" s="44">
        <f t="shared" si="161"/>
        <v>1.8992723248743203E-2</v>
      </c>
      <c r="V121" s="44">
        <f t="shared" si="161"/>
        <v>1.3700401286711225E-2</v>
      </c>
      <c r="W121" s="44">
        <f t="shared" ref="W121" si="162">IF(W19=0,0,W19/W$18)</f>
        <v>1.3376697497604624E-2</v>
      </c>
      <c r="DA121" s="200"/>
    </row>
    <row r="122" spans="1:105" ht="11.45" customHeight="1" x14ac:dyDescent="0.25">
      <c r="A122" s="42" t="s">
        <v>173</v>
      </c>
      <c r="B122" s="44">
        <f t="shared" ref="B122:C122" si="163">IF(B20=0,0,B20/B$18)</f>
        <v>0.14498732002680503</v>
      </c>
      <c r="C122" s="44">
        <f t="shared" si="163"/>
        <v>0.15010175756208394</v>
      </c>
      <c r="D122" s="44">
        <f t="shared" ref="D122:V122" si="164">IF(D20=0,0,D20/D$18)</f>
        <v>0.14538952112808776</v>
      </c>
      <c r="E122" s="44">
        <f t="shared" si="164"/>
        <v>0.13587483003162951</v>
      </c>
      <c r="F122" s="44">
        <f t="shared" si="164"/>
        <v>0.14364631417316956</v>
      </c>
      <c r="G122" s="44">
        <f t="shared" si="164"/>
        <v>0.1350548040272084</v>
      </c>
      <c r="H122" s="44">
        <f t="shared" si="164"/>
        <v>0.14010950315172033</v>
      </c>
      <c r="I122" s="44">
        <f t="shared" si="164"/>
        <v>0.14542505361890135</v>
      </c>
      <c r="J122" s="44">
        <f t="shared" si="164"/>
        <v>0.15890264703912912</v>
      </c>
      <c r="K122" s="44">
        <f t="shared" si="164"/>
        <v>0.18155066662149069</v>
      </c>
      <c r="L122" s="44">
        <f t="shared" si="164"/>
        <v>0.1593098558555113</v>
      </c>
      <c r="M122" s="44">
        <f t="shared" si="164"/>
        <v>0.14933691392972789</v>
      </c>
      <c r="N122" s="44">
        <f t="shared" si="164"/>
        <v>0.15616732289893828</v>
      </c>
      <c r="O122" s="44">
        <f t="shared" si="164"/>
        <v>0.15565049338190515</v>
      </c>
      <c r="P122" s="44">
        <f t="shared" si="164"/>
        <v>0.1612336339390868</v>
      </c>
      <c r="Q122" s="44">
        <f t="shared" si="164"/>
        <v>0.16108931631446674</v>
      </c>
      <c r="R122" s="44">
        <f t="shared" si="164"/>
        <v>0.16220086600376085</v>
      </c>
      <c r="S122" s="44">
        <f t="shared" si="164"/>
        <v>0.17127302402539851</v>
      </c>
      <c r="T122" s="44">
        <f t="shared" si="164"/>
        <v>0.17408746846126313</v>
      </c>
      <c r="U122" s="44">
        <f t="shared" si="164"/>
        <v>0.1772442522459006</v>
      </c>
      <c r="V122" s="44">
        <f t="shared" si="164"/>
        <v>0.14305578870067329</v>
      </c>
      <c r="W122" s="44">
        <f t="shared" ref="W122" si="165">IF(W20=0,0,W20/W$18)</f>
        <v>0.16395954829107143</v>
      </c>
      <c r="DA122" s="200"/>
    </row>
    <row r="123" spans="1:105" ht="11.45" customHeight="1" x14ac:dyDescent="0.25">
      <c r="A123" s="38" t="s">
        <v>174</v>
      </c>
      <c r="B123" s="45">
        <f t="shared" ref="B123:C123" si="166">IF(B21=0,0,B21/B$18)</f>
        <v>0.77986180377868752</v>
      </c>
      <c r="C123" s="45">
        <f t="shared" si="166"/>
        <v>0.77566217509797808</v>
      </c>
      <c r="D123" s="45">
        <f t="shared" ref="D123:V123" si="167">IF(D21=0,0,D21/D$18)</f>
        <v>0.79095535266528805</v>
      </c>
      <c r="E123" s="45">
        <f t="shared" si="167"/>
        <v>0.81721662756634161</v>
      </c>
      <c r="F123" s="45">
        <f t="shared" si="167"/>
        <v>0.81619382767575233</v>
      </c>
      <c r="G123" s="45">
        <f t="shared" si="167"/>
        <v>0.83473118513864908</v>
      </c>
      <c r="H123" s="45">
        <f t="shared" si="167"/>
        <v>0.83042054122870068</v>
      </c>
      <c r="I123" s="45">
        <f t="shared" si="167"/>
        <v>0.82745964919981063</v>
      </c>
      <c r="J123" s="45">
        <f t="shared" si="167"/>
        <v>0.80924141673993855</v>
      </c>
      <c r="K123" s="45">
        <f t="shared" si="167"/>
        <v>0.78814853541382301</v>
      </c>
      <c r="L123" s="45">
        <f t="shared" si="167"/>
        <v>0.81761473064952372</v>
      </c>
      <c r="M123" s="45">
        <f t="shared" si="167"/>
        <v>0.82992593198266162</v>
      </c>
      <c r="N123" s="45">
        <f t="shared" si="167"/>
        <v>0.82329790026350691</v>
      </c>
      <c r="O123" s="45">
        <f t="shared" si="167"/>
        <v>0.82513626034254872</v>
      </c>
      <c r="P123" s="45">
        <f t="shared" si="167"/>
        <v>0.8188908505665109</v>
      </c>
      <c r="Q123" s="45">
        <f t="shared" si="167"/>
        <v>0.81954046427081473</v>
      </c>
      <c r="R123" s="45">
        <f t="shared" si="167"/>
        <v>0.81842399789119824</v>
      </c>
      <c r="S123" s="45">
        <f t="shared" si="167"/>
        <v>0.80843993097095912</v>
      </c>
      <c r="T123" s="45">
        <f t="shared" si="167"/>
        <v>0.80566187616695661</v>
      </c>
      <c r="U123" s="45">
        <f t="shared" si="167"/>
        <v>0.80376302450535619</v>
      </c>
      <c r="V123" s="45">
        <f t="shared" si="167"/>
        <v>0.84324381001261539</v>
      </c>
      <c r="W123" s="45">
        <f t="shared" ref="W123" si="168">IF(W21=0,0,W21/W$18)</f>
        <v>0.82266375421132387</v>
      </c>
      <c r="DA123" s="201"/>
    </row>
    <row r="125" spans="1:105" x14ac:dyDescent="0.25">
      <c r="A125" s="18" t="s">
        <v>175</v>
      </c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A77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25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275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X1" s="49"/>
      <c r="Y1" s="49"/>
      <c r="Z1" s="49"/>
      <c r="AA1" s="49"/>
      <c r="AB1" s="49"/>
      <c r="AC1" s="49"/>
      <c r="AD1" s="49"/>
      <c r="AE1" s="49"/>
      <c r="AF1" s="49"/>
      <c r="DA1" s="170" t="s">
        <v>155</v>
      </c>
    </row>
    <row r="2" spans="1:105" x14ac:dyDescent="0.25">
      <c r="A2" s="50"/>
      <c r="B2" s="50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DA2" s="181"/>
    </row>
    <row r="3" spans="1:105" ht="11.45" customHeight="1" x14ac:dyDescent="0.25">
      <c r="A3" s="53" t="s">
        <v>32</v>
      </c>
      <c r="B3" s="79">
        <f t="shared" ref="B3:C3" si="0">SUM(B4:B5)</f>
        <v>7550.2531384350796</v>
      </c>
      <c r="C3" s="79">
        <f t="shared" si="0"/>
        <v>7200.5398108340505</v>
      </c>
      <c r="D3" s="79">
        <f t="shared" ref="D3" si="1">SUM(D4:D5)</f>
        <v>7169.9747205502999</v>
      </c>
      <c r="E3" s="79">
        <f t="shared" ref="E3" si="2">SUM(E4:E5)</f>
        <v>7123.4184866724008</v>
      </c>
      <c r="F3" s="79">
        <f t="shared" ref="F3" si="3">SUM(F4:F5)</f>
        <v>7694.8109200343933</v>
      </c>
      <c r="G3" s="79">
        <f t="shared" ref="G3" si="4">SUM(G4:G5)</f>
        <v>8281.6054170249354</v>
      </c>
      <c r="H3" s="79">
        <f t="shared" ref="H3" si="5">SUM(H4:H5)</f>
        <v>8701.7374032674124</v>
      </c>
      <c r="I3" s="79">
        <f t="shared" ref="I3" si="6">SUM(I4:I5)</f>
        <v>9018.6209802235608</v>
      </c>
      <c r="J3" s="79">
        <f t="shared" ref="J3" si="7">SUM(J4:J5)</f>
        <v>9138.2425623387771</v>
      </c>
      <c r="K3" s="79">
        <f t="shared" ref="K3" si="8">SUM(K4:K5)</f>
        <v>8891.8778159931207</v>
      </c>
      <c r="L3" s="79">
        <f t="shared" ref="L3" si="9">SUM(L4:L5)</f>
        <v>8732.3709372312987</v>
      </c>
      <c r="M3" s="79">
        <f t="shared" ref="M3" si="10">SUM(M4:M5)</f>
        <v>8380.7476354256214</v>
      </c>
      <c r="N3" s="79">
        <f t="shared" ref="N3" si="11">SUM(N4:N5)</f>
        <v>8892.8829750644891</v>
      </c>
      <c r="O3" s="79">
        <f t="shared" ref="O3" si="12">SUM(O4:O5)</f>
        <v>9010.4086844367994</v>
      </c>
      <c r="P3" s="79">
        <f t="shared" ref="P3" si="13">SUM(P4:P5)</f>
        <v>8728.2647463456578</v>
      </c>
      <c r="Q3" s="79">
        <f t="shared" ref="Q3" si="14">SUM(Q4:Q5)</f>
        <v>8740.5490111779873</v>
      </c>
      <c r="R3" s="79">
        <f t="shared" ref="R3" si="15">SUM(R4:R5)</f>
        <v>9393.7221840068796</v>
      </c>
      <c r="S3" s="79">
        <f t="shared" ref="S3" si="16">SUM(S4:S5)</f>
        <v>10200.285726569216</v>
      </c>
      <c r="T3" s="79">
        <f t="shared" ref="T3" si="17">SUM(T4:T5)</f>
        <v>10476.278847807393</v>
      </c>
      <c r="U3" s="79">
        <f t="shared" ref="U3" si="18">SUM(U4:U5)</f>
        <v>10475.239466895957</v>
      </c>
      <c r="V3" s="79">
        <f t="shared" ref="V3:W3" si="19">SUM(V4:V5)</f>
        <v>4849.6889939810826</v>
      </c>
      <c r="W3" s="79">
        <f t="shared" si="19"/>
        <v>6269.5916595012895</v>
      </c>
      <c r="DA3" s="172" t="s">
        <v>276</v>
      </c>
    </row>
    <row r="4" spans="1:105" ht="11.45" customHeight="1" x14ac:dyDescent="0.25">
      <c r="A4" s="95" t="s">
        <v>27</v>
      </c>
      <c r="B4" s="96">
        <f t="shared" ref="B4:C4" si="20">SUM(B7,B11)</f>
        <v>929.14393809114347</v>
      </c>
      <c r="C4" s="96">
        <f t="shared" si="20"/>
        <v>864.87773000859841</v>
      </c>
      <c r="D4" s="96">
        <f t="shared" ref="D4:V4" si="21">SUM(D7,D11)</f>
        <v>844.84574376612204</v>
      </c>
      <c r="E4" s="96">
        <f t="shared" si="21"/>
        <v>816.0716251074806</v>
      </c>
      <c r="F4" s="96">
        <f t="shared" si="21"/>
        <v>808.86457437661215</v>
      </c>
      <c r="G4" s="96">
        <f t="shared" si="21"/>
        <v>837.50490111779868</v>
      </c>
      <c r="H4" s="96">
        <f t="shared" si="21"/>
        <v>862.02209802235586</v>
      </c>
      <c r="I4" s="96">
        <f t="shared" si="21"/>
        <v>871.2053310404126</v>
      </c>
      <c r="J4" s="96">
        <f t="shared" si="21"/>
        <v>870.20017196904553</v>
      </c>
      <c r="K4" s="96">
        <f t="shared" si="21"/>
        <v>841.57687016337047</v>
      </c>
      <c r="L4" s="96">
        <f t="shared" si="21"/>
        <v>786.34058469475497</v>
      </c>
      <c r="M4" s="96">
        <f t="shared" si="21"/>
        <v>725.03920894239025</v>
      </c>
      <c r="N4" s="96">
        <f t="shared" si="21"/>
        <v>725.02209802235598</v>
      </c>
      <c r="O4" s="96">
        <f t="shared" si="21"/>
        <v>678.98615649183137</v>
      </c>
      <c r="P4" s="96">
        <f t="shared" si="21"/>
        <v>728.05460017196901</v>
      </c>
      <c r="Q4" s="96">
        <f t="shared" si="21"/>
        <v>730.11625107480654</v>
      </c>
      <c r="R4" s="96">
        <f t="shared" si="21"/>
        <v>777.08899398108326</v>
      </c>
      <c r="S4" s="96">
        <f t="shared" si="21"/>
        <v>673.84067067927765</v>
      </c>
      <c r="T4" s="96">
        <f t="shared" si="21"/>
        <v>651.33379191745473</v>
      </c>
      <c r="U4" s="96">
        <f t="shared" si="21"/>
        <v>731.05296646603597</v>
      </c>
      <c r="V4" s="96">
        <f t="shared" si="21"/>
        <v>296.54101461736894</v>
      </c>
      <c r="W4" s="96">
        <f t="shared" ref="W4" si="22">SUM(W7,W11)</f>
        <v>251.54445399828026</v>
      </c>
      <c r="DA4" s="171" t="s">
        <v>277</v>
      </c>
    </row>
    <row r="5" spans="1:105" ht="11.45" customHeight="1" x14ac:dyDescent="0.25">
      <c r="A5" s="95" t="s">
        <v>116</v>
      </c>
      <c r="B5" s="96">
        <f t="shared" ref="B5:C5" si="23">SUM(B8:B9,B12:B13)</f>
        <v>6621.1092003439362</v>
      </c>
      <c r="C5" s="96">
        <f t="shared" si="23"/>
        <v>6335.662080825452</v>
      </c>
      <c r="D5" s="96">
        <f t="shared" ref="D5:V5" si="24">SUM(D8:D9,D12:D13)</f>
        <v>6325.1289767841781</v>
      </c>
      <c r="E5" s="96">
        <f t="shared" si="24"/>
        <v>6307.3468615649199</v>
      </c>
      <c r="F5" s="96">
        <f t="shared" si="24"/>
        <v>6885.9463456577814</v>
      </c>
      <c r="G5" s="96">
        <f t="shared" si="24"/>
        <v>7444.1005159071365</v>
      </c>
      <c r="H5" s="96">
        <f t="shared" si="24"/>
        <v>7839.7153052450558</v>
      </c>
      <c r="I5" s="96">
        <f t="shared" si="24"/>
        <v>8147.4156491831473</v>
      </c>
      <c r="J5" s="96">
        <f t="shared" si="24"/>
        <v>8268.0423903697319</v>
      </c>
      <c r="K5" s="96">
        <f t="shared" si="24"/>
        <v>8050.3009458297511</v>
      </c>
      <c r="L5" s="96">
        <f t="shared" si="24"/>
        <v>7946.0303525365434</v>
      </c>
      <c r="M5" s="96">
        <f t="shared" si="24"/>
        <v>7655.7084264832311</v>
      </c>
      <c r="N5" s="96">
        <f t="shared" si="24"/>
        <v>8167.8608770421324</v>
      </c>
      <c r="O5" s="96">
        <f t="shared" si="24"/>
        <v>8331.4225279449674</v>
      </c>
      <c r="P5" s="96">
        <f t="shared" si="24"/>
        <v>8000.2101461736884</v>
      </c>
      <c r="Q5" s="96">
        <f t="shared" si="24"/>
        <v>8010.43276010318</v>
      </c>
      <c r="R5" s="96">
        <f t="shared" si="24"/>
        <v>8616.6331900257956</v>
      </c>
      <c r="S5" s="96">
        <f t="shared" si="24"/>
        <v>9526.4450558899389</v>
      </c>
      <c r="T5" s="96">
        <f t="shared" si="24"/>
        <v>9824.9450558899371</v>
      </c>
      <c r="U5" s="96">
        <f t="shared" si="24"/>
        <v>9744.1865004299216</v>
      </c>
      <c r="V5" s="96">
        <f t="shared" si="24"/>
        <v>4553.1479793637136</v>
      </c>
      <c r="W5" s="96">
        <f t="shared" ref="W5" si="25">SUM(W8:W9,W12:W13)</f>
        <v>6018.0472055030095</v>
      </c>
      <c r="DA5" s="171" t="s">
        <v>278</v>
      </c>
    </row>
    <row r="6" spans="1:105" ht="11.45" customHeight="1" x14ac:dyDescent="0.25">
      <c r="A6" s="10" t="s">
        <v>33</v>
      </c>
      <c r="B6" s="21">
        <f t="shared" ref="B6:C6" si="26">SUM(B7:B9)</f>
        <v>6750.7821682237127</v>
      </c>
      <c r="C6" s="21">
        <f t="shared" si="26"/>
        <v>6461.5161698678112</v>
      </c>
      <c r="D6" s="21">
        <f t="shared" ref="D6:V6" si="27">SUM(D7:D9)</f>
        <v>6375.5769653596044</v>
      </c>
      <c r="E6" s="21">
        <f t="shared" si="27"/>
        <v>6302.1125314155124</v>
      </c>
      <c r="F6" s="21">
        <f t="shared" si="27"/>
        <v>6769.5769128407001</v>
      </c>
      <c r="G6" s="21">
        <f t="shared" si="27"/>
        <v>7208.1744020595333</v>
      </c>
      <c r="H6" s="21">
        <f t="shared" si="27"/>
        <v>7513.198916270705</v>
      </c>
      <c r="I6" s="21">
        <f t="shared" si="27"/>
        <v>7759.4015964000473</v>
      </c>
      <c r="J6" s="21">
        <f t="shared" si="27"/>
        <v>7819.9438200132954</v>
      </c>
      <c r="K6" s="21">
        <f t="shared" si="27"/>
        <v>7695.5136669248304</v>
      </c>
      <c r="L6" s="21">
        <f t="shared" si="27"/>
        <v>7387.0644365813023</v>
      </c>
      <c r="M6" s="21">
        <f t="shared" si="27"/>
        <v>7103.7096928893652</v>
      </c>
      <c r="N6" s="21">
        <f t="shared" si="27"/>
        <v>7633.3014212828148</v>
      </c>
      <c r="O6" s="21">
        <f t="shared" si="27"/>
        <v>7704.9399829967788</v>
      </c>
      <c r="P6" s="21">
        <f t="shared" si="27"/>
        <v>7575.3735616142203</v>
      </c>
      <c r="Q6" s="21">
        <f t="shared" si="27"/>
        <v>7583.4010601459113</v>
      </c>
      <c r="R6" s="21">
        <f t="shared" si="27"/>
        <v>8230.4690362869951</v>
      </c>
      <c r="S6" s="21">
        <f t="shared" si="27"/>
        <v>8860.6834201809488</v>
      </c>
      <c r="T6" s="21">
        <f t="shared" si="27"/>
        <v>9090.8225586599037</v>
      </c>
      <c r="U6" s="21">
        <f t="shared" si="27"/>
        <v>9172.2369429559076</v>
      </c>
      <c r="V6" s="21">
        <f t="shared" si="27"/>
        <v>3245.0449858943084</v>
      </c>
      <c r="W6" s="21">
        <f t="shared" ref="W6" si="28">SUM(W7:W9)</f>
        <v>4334.9509086412718</v>
      </c>
      <c r="DA6" s="189" t="s">
        <v>279</v>
      </c>
    </row>
    <row r="7" spans="1:105" ht="11.45" customHeight="1" x14ac:dyDescent="0.25">
      <c r="A7" s="83" t="s">
        <v>27</v>
      </c>
      <c r="B7" s="96">
        <v>877.40375567571436</v>
      </c>
      <c r="C7" s="96">
        <v>816.61488638704736</v>
      </c>
      <c r="D7" s="96">
        <v>802.75984922315592</v>
      </c>
      <c r="E7" s="96">
        <v>784.7174237448279</v>
      </c>
      <c r="F7" s="96">
        <v>778.75434646736699</v>
      </c>
      <c r="G7" s="96">
        <v>810.02803918941231</v>
      </c>
      <c r="H7" s="96">
        <v>832.1133341368901</v>
      </c>
      <c r="I7" s="96">
        <v>841.8123276544876</v>
      </c>
      <c r="J7" s="96">
        <v>832.96987488850698</v>
      </c>
      <c r="K7" s="96">
        <v>808.75380791822192</v>
      </c>
      <c r="L7" s="96">
        <v>757.28675720311719</v>
      </c>
      <c r="M7" s="96">
        <v>702.61294626857011</v>
      </c>
      <c r="N7" s="96">
        <v>703.0015480598671</v>
      </c>
      <c r="O7" s="96">
        <v>658.10819358567596</v>
      </c>
      <c r="P7" s="96">
        <v>703.12459912959673</v>
      </c>
      <c r="Q7" s="96">
        <v>704.73508841031912</v>
      </c>
      <c r="R7" s="96">
        <v>752.19203876231154</v>
      </c>
      <c r="S7" s="96">
        <v>648.34919739522468</v>
      </c>
      <c r="T7" s="96">
        <v>627.43702648481758</v>
      </c>
      <c r="U7" s="96">
        <v>707.28161063657785</v>
      </c>
      <c r="V7" s="96">
        <v>270.38477227976085</v>
      </c>
      <c r="W7" s="96">
        <v>222.05925639026606</v>
      </c>
      <c r="DA7" s="171" t="s">
        <v>280</v>
      </c>
    </row>
    <row r="8" spans="1:105" ht="11.45" customHeight="1" x14ac:dyDescent="0.25">
      <c r="A8" s="83" t="s">
        <v>173</v>
      </c>
      <c r="B8" s="96">
        <v>1725.1837200478608</v>
      </c>
      <c r="C8" s="96">
        <v>1628.5367088578596</v>
      </c>
      <c r="D8" s="96">
        <v>1556.8328116205655</v>
      </c>
      <c r="E8" s="96">
        <v>1621.1798086705321</v>
      </c>
      <c r="F8" s="96">
        <v>1756.6601654576484</v>
      </c>
      <c r="G8" s="96">
        <v>1891.182137538749</v>
      </c>
      <c r="H8" s="96">
        <v>2016.1317981406241</v>
      </c>
      <c r="I8" s="96">
        <v>2125.0045832629594</v>
      </c>
      <c r="J8" s="96">
        <v>2103.7404618756291</v>
      </c>
      <c r="K8" s="96">
        <v>1996.9264971173427</v>
      </c>
      <c r="L8" s="96">
        <v>1914.4011784679783</v>
      </c>
      <c r="M8" s="96">
        <v>1851.7386488515922</v>
      </c>
      <c r="N8" s="96">
        <v>1973.7075597699247</v>
      </c>
      <c r="O8" s="96">
        <v>1999.6736070279894</v>
      </c>
      <c r="P8" s="96">
        <v>1957.5592346380961</v>
      </c>
      <c r="Q8" s="96">
        <v>1971.1417735743021</v>
      </c>
      <c r="R8" s="96">
        <v>2236.8687476291229</v>
      </c>
      <c r="S8" s="96">
        <v>2524.3869096714548</v>
      </c>
      <c r="T8" s="96">
        <v>2569.8623073704298</v>
      </c>
      <c r="U8" s="96">
        <v>2474.0930433821113</v>
      </c>
      <c r="V8" s="96">
        <v>746.9042209815841</v>
      </c>
      <c r="W8" s="96">
        <v>1156.9357703402907</v>
      </c>
      <c r="DA8" s="171" t="s">
        <v>281</v>
      </c>
    </row>
    <row r="9" spans="1:105" ht="11.45" customHeight="1" x14ac:dyDescent="0.25">
      <c r="A9" s="83" t="s">
        <v>174</v>
      </c>
      <c r="B9" s="96">
        <v>4148.1946925001375</v>
      </c>
      <c r="C9" s="96">
        <v>4016.364574622904</v>
      </c>
      <c r="D9" s="96">
        <v>4015.9843045158832</v>
      </c>
      <c r="E9" s="96">
        <v>3896.2152990001528</v>
      </c>
      <c r="F9" s="96">
        <v>4234.1624009156849</v>
      </c>
      <c r="G9" s="96">
        <v>4506.9642253313723</v>
      </c>
      <c r="H9" s="96">
        <v>4664.9537839931909</v>
      </c>
      <c r="I9" s="96">
        <v>4792.5846854826004</v>
      </c>
      <c r="J9" s="96">
        <v>4883.2334832491588</v>
      </c>
      <c r="K9" s="96">
        <v>4889.8333618892657</v>
      </c>
      <c r="L9" s="96">
        <v>4715.3765009102062</v>
      </c>
      <c r="M9" s="96">
        <v>4549.3580977692027</v>
      </c>
      <c r="N9" s="96">
        <v>4956.5923134530231</v>
      </c>
      <c r="O9" s="96">
        <v>5047.1581823831129</v>
      </c>
      <c r="P9" s="96">
        <v>4914.6897278465276</v>
      </c>
      <c r="Q9" s="96">
        <v>4907.5241981612899</v>
      </c>
      <c r="R9" s="96">
        <v>5241.4082498955604</v>
      </c>
      <c r="S9" s="96">
        <v>5687.9473131142695</v>
      </c>
      <c r="T9" s="96">
        <v>5893.5232248046559</v>
      </c>
      <c r="U9" s="96">
        <v>5990.8622889372182</v>
      </c>
      <c r="V9" s="96">
        <v>2227.7559926329636</v>
      </c>
      <c r="W9" s="96">
        <v>2955.9558819107151</v>
      </c>
      <c r="DA9" s="171" t="s">
        <v>282</v>
      </c>
    </row>
    <row r="10" spans="1:105" ht="11.45" customHeight="1" x14ac:dyDescent="0.25">
      <c r="A10" s="12" t="s">
        <v>34</v>
      </c>
      <c r="B10" s="22">
        <f t="shared" ref="B10:C10" si="29">SUM(B11:B13)</f>
        <v>799.4709702113679</v>
      </c>
      <c r="C10" s="22">
        <f t="shared" si="29"/>
        <v>739.02364096623921</v>
      </c>
      <c r="D10" s="22">
        <f t="shared" ref="D10:V10" si="30">SUM(D11:D13)</f>
        <v>794.39775519069531</v>
      </c>
      <c r="E10" s="22">
        <f t="shared" si="30"/>
        <v>821.30595525688705</v>
      </c>
      <c r="F10" s="22">
        <f t="shared" si="30"/>
        <v>925.23400719369249</v>
      </c>
      <c r="G10" s="22">
        <f t="shared" si="30"/>
        <v>1073.4310149654011</v>
      </c>
      <c r="H10" s="22">
        <f t="shared" si="30"/>
        <v>1188.5384869967065</v>
      </c>
      <c r="I10" s="22">
        <f t="shared" si="30"/>
        <v>1259.2193838235123</v>
      </c>
      <c r="J10" s="22">
        <f t="shared" si="30"/>
        <v>1318.2987423254822</v>
      </c>
      <c r="K10" s="22">
        <f t="shared" si="30"/>
        <v>1196.364149068291</v>
      </c>
      <c r="L10" s="22">
        <f t="shared" si="30"/>
        <v>1345.3065006499969</v>
      </c>
      <c r="M10" s="22">
        <f t="shared" si="30"/>
        <v>1277.0379425362564</v>
      </c>
      <c r="N10" s="22">
        <f t="shared" si="30"/>
        <v>1259.5815537816729</v>
      </c>
      <c r="O10" s="22">
        <f t="shared" si="30"/>
        <v>1305.4687014400211</v>
      </c>
      <c r="P10" s="22">
        <f t="shared" si="30"/>
        <v>1152.8911847314371</v>
      </c>
      <c r="Q10" s="22">
        <f t="shared" si="30"/>
        <v>1157.1479510320755</v>
      </c>
      <c r="R10" s="22">
        <f t="shared" si="30"/>
        <v>1163.2531477198841</v>
      </c>
      <c r="S10" s="22">
        <f t="shared" si="30"/>
        <v>1339.6023063882669</v>
      </c>
      <c r="T10" s="22">
        <f t="shared" si="30"/>
        <v>1385.4562891474895</v>
      </c>
      <c r="U10" s="22">
        <f t="shared" si="30"/>
        <v>1303.0025239400513</v>
      </c>
      <c r="V10" s="22">
        <f t="shared" si="30"/>
        <v>1604.6440080867737</v>
      </c>
      <c r="W10" s="22">
        <f t="shared" ref="W10" si="31">SUM(W11:W13)</f>
        <v>1934.6407508600169</v>
      </c>
      <c r="DA10" s="193" t="s">
        <v>283</v>
      </c>
    </row>
    <row r="11" spans="1:105" ht="11.45" customHeight="1" x14ac:dyDescent="0.25">
      <c r="A11" s="92" t="s">
        <v>27</v>
      </c>
      <c r="B11" s="97">
        <v>51.740182415429118</v>
      </c>
      <c r="C11" s="97">
        <v>48.26284362155107</v>
      </c>
      <c r="D11" s="97">
        <v>42.085894542966166</v>
      </c>
      <c r="E11" s="97">
        <v>31.354201362652674</v>
      </c>
      <c r="F11" s="97">
        <v>30.110227909245111</v>
      </c>
      <c r="G11" s="97">
        <v>27.476861928386338</v>
      </c>
      <c r="H11" s="97">
        <v>29.908763885465724</v>
      </c>
      <c r="I11" s="97">
        <v>29.39300338592502</v>
      </c>
      <c r="J11" s="97">
        <v>37.230297080538563</v>
      </c>
      <c r="K11" s="97">
        <v>32.823062245148535</v>
      </c>
      <c r="L11" s="97">
        <v>29.053827491637801</v>
      </c>
      <c r="M11" s="97">
        <v>22.426262673820119</v>
      </c>
      <c r="N11" s="97">
        <v>22.020549962488911</v>
      </c>
      <c r="O11" s="97">
        <v>20.8779629061554</v>
      </c>
      <c r="P11" s="97">
        <v>24.930001042372229</v>
      </c>
      <c r="Q11" s="97">
        <v>25.381162664487434</v>
      </c>
      <c r="R11" s="97">
        <v>24.89695521877168</v>
      </c>
      <c r="S11" s="97">
        <v>25.491473284052951</v>
      </c>
      <c r="T11" s="97">
        <v>23.896765432637114</v>
      </c>
      <c r="U11" s="97">
        <v>23.771355829458155</v>
      </c>
      <c r="V11" s="97">
        <v>26.156242337608102</v>
      </c>
      <c r="W11" s="97">
        <v>29.485197608014197</v>
      </c>
      <c r="DA11" s="175" t="s">
        <v>284</v>
      </c>
    </row>
    <row r="12" spans="1:105" ht="11.45" customHeight="1" x14ac:dyDescent="0.25">
      <c r="A12" s="92" t="s">
        <v>173</v>
      </c>
      <c r="B12" s="97">
        <v>66.762363567270043</v>
      </c>
      <c r="C12" s="97">
        <v>63.900665650319688</v>
      </c>
      <c r="D12" s="97">
        <v>66.505595290431188</v>
      </c>
      <c r="E12" s="97">
        <v>63.713352973327417</v>
      </c>
      <c r="F12" s="97">
        <v>76.137475564884937</v>
      </c>
      <c r="G12" s="97">
        <v>85.241784865500946</v>
      </c>
      <c r="H12" s="97">
        <v>99.760034856854062</v>
      </c>
      <c r="I12" s="97">
        <v>111.74528302566331</v>
      </c>
      <c r="J12" s="97">
        <v>126.91946705439238</v>
      </c>
      <c r="K12" s="97">
        <v>130.75537721959205</v>
      </c>
      <c r="L12" s="97">
        <v>132.21196035015086</v>
      </c>
      <c r="M12" s="97">
        <v>120.23915501641056</v>
      </c>
      <c r="N12" s="97">
        <v>126.04910947644188</v>
      </c>
      <c r="O12" s="97">
        <v>128.00114453304374</v>
      </c>
      <c r="P12" s="97">
        <v>114.5168433848157</v>
      </c>
      <c r="Q12" s="97">
        <v>115.90737276118048</v>
      </c>
      <c r="R12" s="97">
        <v>115.77232457959101</v>
      </c>
      <c r="S12" s="97">
        <v>142.50175176578821</v>
      </c>
      <c r="T12" s="97">
        <v>143.55652813334933</v>
      </c>
      <c r="U12" s="97">
        <v>138.99490709199554</v>
      </c>
      <c r="V12" s="97">
        <v>128.62984013561311</v>
      </c>
      <c r="W12" s="97">
        <v>208.71642499859254</v>
      </c>
      <c r="DA12" s="175" t="s">
        <v>285</v>
      </c>
    </row>
    <row r="13" spans="1:105" ht="11.45" customHeight="1" x14ac:dyDescent="0.25">
      <c r="A13" s="85" t="s">
        <v>174</v>
      </c>
      <c r="B13" s="98">
        <v>680.96842422866871</v>
      </c>
      <c r="C13" s="98">
        <v>626.86013169436842</v>
      </c>
      <c r="D13" s="98">
        <v>685.80626535729789</v>
      </c>
      <c r="E13" s="98">
        <v>726.238400920907</v>
      </c>
      <c r="F13" s="98">
        <v>818.98630371956244</v>
      </c>
      <c r="G13" s="98">
        <v>960.71236817151384</v>
      </c>
      <c r="H13" s="98">
        <v>1058.8696882543868</v>
      </c>
      <c r="I13" s="98">
        <v>1118.081097411924</v>
      </c>
      <c r="J13" s="98">
        <v>1154.1489781905514</v>
      </c>
      <c r="K13" s="98">
        <v>1032.7857096035505</v>
      </c>
      <c r="L13" s="98">
        <v>1184.0407128082084</v>
      </c>
      <c r="M13" s="98">
        <v>1134.3725248460257</v>
      </c>
      <c r="N13" s="98">
        <v>1111.5118943427422</v>
      </c>
      <c r="O13" s="98">
        <v>1156.589594000822</v>
      </c>
      <c r="P13" s="98">
        <v>1013.4443403042491</v>
      </c>
      <c r="Q13" s="98">
        <v>1015.8594156064075</v>
      </c>
      <c r="R13" s="98">
        <v>1022.5838679215213</v>
      </c>
      <c r="S13" s="98">
        <v>1171.6090813384258</v>
      </c>
      <c r="T13" s="98">
        <v>1218.002995581503</v>
      </c>
      <c r="U13" s="98">
        <v>1140.2362610185976</v>
      </c>
      <c r="V13" s="98">
        <v>1449.8579256135527</v>
      </c>
      <c r="W13" s="98">
        <v>1696.4391282534102</v>
      </c>
      <c r="DA13" s="178" t="s">
        <v>286</v>
      </c>
    </row>
    <row r="14" spans="1:105" x14ac:dyDescent="0.25">
      <c r="A14" s="50"/>
      <c r="B14" s="50"/>
      <c r="C14" s="50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DA14" s="181"/>
    </row>
    <row r="15" spans="1:105" ht="11.45" customHeight="1" x14ac:dyDescent="0.25">
      <c r="A15" s="68" t="s">
        <v>36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DA15" s="179"/>
    </row>
    <row r="16" spans="1:105" x14ac:dyDescent="0.25">
      <c r="A16" s="50"/>
      <c r="B16" s="50"/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DA16" s="181"/>
    </row>
    <row r="17" spans="1:105" ht="11.45" customHeight="1" x14ac:dyDescent="0.25">
      <c r="A17" s="53" t="s">
        <v>73</v>
      </c>
      <c r="B17" s="62">
        <f>IF(B3=0,0,B3/TrAvia_act!B13*100)</f>
        <v>614.1641381842818</v>
      </c>
      <c r="C17" s="62">
        <f>IF(C3=0,0,C3/TrAvia_act!C13*100)</f>
        <v>603.88646649357599</v>
      </c>
      <c r="D17" s="62">
        <f>IF(D3=0,0,D3/TrAvia_act!D13*100)</f>
        <v>612.29192168276904</v>
      </c>
      <c r="E17" s="62">
        <f>IF(E3=0,0,E3/TrAvia_act!E13*100)</f>
        <v>585.28904777856462</v>
      </c>
      <c r="F17" s="62">
        <f>IF(F3=0,0,F3/TrAvia_act!F13*100)</f>
        <v>578.75181918431201</v>
      </c>
      <c r="G17" s="62">
        <f>IF(G3=0,0,G3/TrAvia_act!G13*100)</f>
        <v>584.28379766451019</v>
      </c>
      <c r="H17" s="62">
        <f>IF(H3=0,0,H3/TrAvia_act!H13*100)</f>
        <v>588.03097729959848</v>
      </c>
      <c r="I17" s="62">
        <f>IF(I3=0,0,I3/TrAvia_act!I13*100)</f>
        <v>580.01331520888414</v>
      </c>
      <c r="J17" s="62">
        <f>IF(J3=0,0,J3/TrAvia_act!J13*100)</f>
        <v>581.4231058748918</v>
      </c>
      <c r="K17" s="62">
        <f>IF(K3=0,0,K3/TrAvia_act!K13*100)</f>
        <v>602.56797997637</v>
      </c>
      <c r="L17" s="62">
        <f>IF(L3=0,0,L3/TrAvia_act!L13*100)</f>
        <v>565.67572687604957</v>
      </c>
      <c r="M17" s="62">
        <f>IF(M3=0,0,M3/TrAvia_act!M13*100)</f>
        <v>512.95744038861619</v>
      </c>
      <c r="N17" s="62">
        <f>IF(N3=0,0,N3/TrAvia_act!N13*100)</f>
        <v>553.84113662772847</v>
      </c>
      <c r="O17" s="62">
        <f>IF(O3=0,0,O3/TrAvia_act!O13*100)</f>
        <v>577.16861166807712</v>
      </c>
      <c r="P17" s="62">
        <f>IF(P3=0,0,P3/TrAvia_act!P13*100)</f>
        <v>568.0030184636995</v>
      </c>
      <c r="Q17" s="62">
        <f>IF(Q3=0,0,Q3/TrAvia_act!Q13*100)</f>
        <v>560.45548689243208</v>
      </c>
      <c r="R17" s="62">
        <f>IF(R3=0,0,R3/TrAvia_act!R13*100)</f>
        <v>592.67712161476481</v>
      </c>
      <c r="S17" s="62">
        <f>IF(S3=0,0,S3/TrAvia_act!S13*100)</f>
        <v>619.71597042670453</v>
      </c>
      <c r="T17" s="62">
        <f>IF(T3=0,0,T3/TrAvia_act!T13*100)</f>
        <v>612.5121511032263</v>
      </c>
      <c r="U17" s="62">
        <f>IF(U3=0,0,U3/TrAvia_act!U13*100)</f>
        <v>613.65880499746777</v>
      </c>
      <c r="V17" s="62">
        <f>IF(V3=0,0,V3/TrAvia_act!V13*100)</f>
        <v>599.59829799042234</v>
      </c>
      <c r="W17" s="62">
        <f>IF(W3=0,0,W3/TrAvia_act!W13*100)</f>
        <v>642.87692989809307</v>
      </c>
      <c r="DA17" s="172" t="s">
        <v>287</v>
      </c>
    </row>
    <row r="18" spans="1:105" ht="11.45" customHeight="1" x14ac:dyDescent="0.25">
      <c r="A18" s="10" t="s">
        <v>33</v>
      </c>
      <c r="B18" s="14">
        <f>IF(B6=0,0,B6/TrAvia_act!B14*100)</f>
        <v>603.65229609747303</v>
      </c>
      <c r="C18" s="14">
        <f>IF(C6=0,0,C6/TrAvia_act!C14*100)</f>
        <v>594.26312371984</v>
      </c>
      <c r="D18" s="14">
        <f>IF(D6=0,0,D6/TrAvia_act!D14*100)</f>
        <v>601.57971767784761</v>
      </c>
      <c r="E18" s="14">
        <f>IF(E6=0,0,E6/TrAvia_act!E14*100)</f>
        <v>573.51844460805694</v>
      </c>
      <c r="F18" s="14">
        <f>IF(F6=0,0,F6/TrAvia_act!F14*100)</f>
        <v>566.78214360774234</v>
      </c>
      <c r="G18" s="14">
        <f>IF(G6=0,0,G6/TrAvia_act!G14*100)</f>
        <v>572.42174798031135</v>
      </c>
      <c r="H18" s="14">
        <f>IF(H6=0,0,H6/TrAvia_act!H14*100)</f>
        <v>576.20070450387584</v>
      </c>
      <c r="I18" s="14">
        <f>IF(I6=0,0,I6/TrAvia_act!I14*100)</f>
        <v>568.33650604537513</v>
      </c>
      <c r="J18" s="14">
        <f>IF(J6=0,0,J6/TrAvia_act!J14*100)</f>
        <v>569.70169654972415</v>
      </c>
      <c r="K18" s="14">
        <f>IF(K6=0,0,K6/TrAvia_act!K14*100)</f>
        <v>592.13766143782561</v>
      </c>
      <c r="L18" s="14">
        <f>IF(L6=0,0,L6/TrAvia_act!L14*100)</f>
        <v>554.89396014858028</v>
      </c>
      <c r="M18" s="14">
        <f>IF(M6=0,0,M6/TrAvia_act!M14*100)</f>
        <v>502.43534374865897</v>
      </c>
      <c r="N18" s="14">
        <f>IF(N6=0,0,N6/TrAvia_act!N14*100)</f>
        <v>543.38377802691559</v>
      </c>
      <c r="O18" s="14">
        <f>IF(O6=0,0,O6/TrAvia_act!O14*100)</f>
        <v>565.7270740296608</v>
      </c>
      <c r="P18" s="14">
        <f>IF(P6=0,0,P6/TrAvia_act!P14*100)</f>
        <v>558.4771511608667</v>
      </c>
      <c r="Q18" s="14">
        <f>IF(Q6=0,0,Q6/TrAvia_act!Q14*100)</f>
        <v>551.14997608296176</v>
      </c>
      <c r="R18" s="14">
        <f>IF(R6=0,0,R6/TrAvia_act!R14*100)</f>
        <v>583.30491392230442</v>
      </c>
      <c r="S18" s="14">
        <f>IF(S6=0,0,S6/TrAvia_act!S14*100)</f>
        <v>608.37711140690874</v>
      </c>
      <c r="T18" s="14">
        <f>IF(T6=0,0,T6/TrAvia_act!T14*100)</f>
        <v>598.39891369432166</v>
      </c>
      <c r="U18" s="14">
        <f>IF(U6=0,0,U6/TrAvia_act!U14*100)</f>
        <v>601.11885219605506</v>
      </c>
      <c r="V18" s="14">
        <f>IF(V6=0,0,V6/TrAvia_act!V14*100)</f>
        <v>587.11920745240786</v>
      </c>
      <c r="W18" s="14">
        <f>IF(W6=0,0,W6/TrAvia_act!W14*100)</f>
        <v>627.89416180959222</v>
      </c>
      <c r="DA18" s="189" t="s">
        <v>288</v>
      </c>
    </row>
    <row r="19" spans="1:105" ht="11.45" customHeight="1" x14ac:dyDescent="0.25">
      <c r="A19" s="83" t="s">
        <v>27</v>
      </c>
      <c r="B19" s="87">
        <f>IF(B7=0,0,B7/TrAvia_act!B15*100)</f>
        <v>563.62863259333085</v>
      </c>
      <c r="C19" s="87">
        <f>IF(C7=0,0,C7/TrAvia_act!C15*100)</f>
        <v>562.52691287652362</v>
      </c>
      <c r="D19" s="87">
        <f>IF(D7=0,0,D7/TrAvia_act!D15*100)</f>
        <v>540.43406764458507</v>
      </c>
      <c r="E19" s="87">
        <f>IF(E7=0,0,E7/TrAvia_act!E15*100)</f>
        <v>513.89575740913347</v>
      </c>
      <c r="F19" s="87">
        <f>IF(F7=0,0,F7/TrAvia_act!F15*100)</f>
        <v>504.19954372475172</v>
      </c>
      <c r="G19" s="87">
        <f>IF(G7=0,0,G7/TrAvia_act!G15*100)</f>
        <v>522.55834492569545</v>
      </c>
      <c r="H19" s="87">
        <f>IF(H7=0,0,H7/TrAvia_act!H15*100)</f>
        <v>523.92070760516413</v>
      </c>
      <c r="I19" s="87">
        <f>IF(I7=0,0,I7/TrAvia_act!I15*100)</f>
        <v>517.88519002240253</v>
      </c>
      <c r="J19" s="87">
        <f>IF(J7=0,0,J7/TrAvia_act!J15*100)</f>
        <v>528.43780684366777</v>
      </c>
      <c r="K19" s="87">
        <f>IF(K7=0,0,K7/TrAvia_act!K15*100)</f>
        <v>551.81488308674125</v>
      </c>
      <c r="L19" s="87">
        <f>IF(L7=0,0,L7/TrAvia_act!L15*100)</f>
        <v>528.50274828087538</v>
      </c>
      <c r="M19" s="87">
        <f>IF(M7=0,0,M7/TrAvia_act!M15*100)</f>
        <v>429.26837278961523</v>
      </c>
      <c r="N19" s="87">
        <f>IF(N7=0,0,N7/TrAvia_act!N15*100)</f>
        <v>457.50487533237288</v>
      </c>
      <c r="O19" s="87">
        <f>IF(O7=0,0,O7/TrAvia_act!O15*100)</f>
        <v>469.81618255250737</v>
      </c>
      <c r="P19" s="87">
        <f>IF(P7=0,0,P7/TrAvia_act!P15*100)</f>
        <v>603.54969071717392</v>
      </c>
      <c r="Q19" s="87">
        <f>IF(Q7=0,0,Q7/TrAvia_act!Q15*100)</f>
        <v>622.33409166147555</v>
      </c>
      <c r="R19" s="87">
        <f>IF(R7=0,0,R7/TrAvia_act!R15*100)</f>
        <v>649.34100021965162</v>
      </c>
      <c r="S19" s="87">
        <f>IF(S7=0,0,S7/TrAvia_act!S15*100)</f>
        <v>585.65924942269544</v>
      </c>
      <c r="T19" s="87">
        <f>IF(T7=0,0,T7/TrAvia_act!T15*100)</f>
        <v>548.62393270898565</v>
      </c>
      <c r="U19" s="87">
        <f>IF(U7=0,0,U7/TrAvia_act!U15*100)</f>
        <v>613.34485857727532</v>
      </c>
      <c r="V19" s="87">
        <f>IF(V7=0,0,V7/TrAvia_act!V15*100)</f>
        <v>661.57156814727443</v>
      </c>
      <c r="W19" s="87">
        <f>IF(W7=0,0,W7/TrAvia_act!W15*100)</f>
        <v>687.93134885667689</v>
      </c>
      <c r="DA19" s="171" t="s">
        <v>289</v>
      </c>
    </row>
    <row r="20" spans="1:105" ht="11.45" customHeight="1" x14ac:dyDescent="0.25">
      <c r="A20" s="83" t="s">
        <v>173</v>
      </c>
      <c r="B20" s="87">
        <f>IF(B8=0,0,B8/TrAvia_act!B16*100)</f>
        <v>397.99261482899732</v>
      </c>
      <c r="C20" s="87">
        <f>IF(C8=0,0,C8/TrAvia_act!C16*100)</f>
        <v>389.25446479643972</v>
      </c>
      <c r="D20" s="87">
        <f>IF(D8=0,0,D8/TrAvia_act!D16*100)</f>
        <v>394.5900628275578</v>
      </c>
      <c r="E20" s="87">
        <f>IF(E8=0,0,E8/TrAvia_act!E16*100)</f>
        <v>380.44506651777419</v>
      </c>
      <c r="F20" s="87">
        <f>IF(F8=0,0,F8/TrAvia_act!F16*100)</f>
        <v>375.57798812437812</v>
      </c>
      <c r="G20" s="87">
        <f>IF(G8=0,0,G8/TrAvia_act!G16*100)</f>
        <v>379.67429178899181</v>
      </c>
      <c r="H20" s="87">
        <f>IF(H8=0,0,H8/TrAvia_act!H16*100)</f>
        <v>388.87836942576894</v>
      </c>
      <c r="I20" s="87">
        <f>IF(I8=0,0,I8/TrAvia_act!I16*100)</f>
        <v>394.08080810517509</v>
      </c>
      <c r="J20" s="87">
        <f>IF(J8=0,0,J8/TrAvia_act!J16*100)</f>
        <v>394.03527233440911</v>
      </c>
      <c r="K20" s="87">
        <f>IF(K8=0,0,K8/TrAvia_act!K16*100)</f>
        <v>408.00096582879172</v>
      </c>
      <c r="L20" s="87">
        <f>IF(L8=0,0,L8/TrAvia_act!L16*100)</f>
        <v>393.08706835649167</v>
      </c>
      <c r="M20" s="87">
        <f>IF(M8=0,0,M8/TrAvia_act!M16*100)</f>
        <v>366.41340940613196</v>
      </c>
      <c r="N20" s="87">
        <f>IF(N8=0,0,N8/TrAvia_act!N16*100)</f>
        <v>401.09093748885522</v>
      </c>
      <c r="O20" s="87">
        <f>IF(O8=0,0,O8/TrAvia_act!O16*100)</f>
        <v>411.08766866853301</v>
      </c>
      <c r="P20" s="87">
        <f>IF(P8=0,0,P8/TrAvia_act!P16*100)</f>
        <v>392.62294322253825</v>
      </c>
      <c r="Q20" s="87">
        <f>IF(Q8=0,0,Q8/TrAvia_act!Q16*100)</f>
        <v>387.70603239228524</v>
      </c>
      <c r="R20" s="87">
        <f>IF(R8=0,0,R8/TrAvia_act!R16*100)</f>
        <v>405.54782627090981</v>
      </c>
      <c r="S20" s="87">
        <f>IF(S8=0,0,S8/TrAvia_act!S16*100)</f>
        <v>432.87876436375188</v>
      </c>
      <c r="T20" s="87">
        <f>IF(T8=0,0,T8/TrAvia_act!T16*100)</f>
        <v>421.04696727803895</v>
      </c>
      <c r="U20" s="87">
        <f>IF(U8=0,0,U8/TrAvia_act!U16*100)</f>
        <v>420.02332072032101</v>
      </c>
      <c r="V20" s="87">
        <f>IF(V8=0,0,V8/TrAvia_act!V16*100)</f>
        <v>363.75844710473172</v>
      </c>
      <c r="W20" s="87">
        <f>IF(W8=0,0,W8/TrAvia_act!W16*100)</f>
        <v>440.80422924674883</v>
      </c>
      <c r="DA20" s="171" t="s">
        <v>290</v>
      </c>
    </row>
    <row r="21" spans="1:105" ht="11.45" customHeight="1" x14ac:dyDescent="0.25">
      <c r="A21" s="83" t="s">
        <v>174</v>
      </c>
      <c r="B21" s="87">
        <f>IF(B9=0,0,B9/TrAvia_act!B17*100)</f>
        <v>783.88940128418153</v>
      </c>
      <c r="C21" s="87">
        <f>IF(C9=0,0,C9/TrAvia_act!C17*100)</f>
        <v>766.81344472874582</v>
      </c>
      <c r="D21" s="87">
        <f>IF(D9=0,0,D9/TrAvia_act!D17*100)</f>
        <v>777.20456986985232</v>
      </c>
      <c r="E21" s="87">
        <f>IF(E9=0,0,E9/TrAvia_act!E17*100)</f>
        <v>749.23760962033703</v>
      </c>
      <c r="F21" s="87">
        <f>IF(F9=0,0,F9/TrAvia_act!F17*100)</f>
        <v>739.96339451512767</v>
      </c>
      <c r="G21" s="87">
        <f>IF(G9=0,0,G9/TrAvia_act!G17*100)</f>
        <v>743.57199063868097</v>
      </c>
      <c r="H21" s="87">
        <f>IF(H9=0,0,H9/TrAvia_act!H17*100)</f>
        <v>744.42937988467997</v>
      </c>
      <c r="I21" s="87">
        <f>IF(I9=0,0,I9/TrAvia_act!I17*100)</f>
        <v>722.31408804826094</v>
      </c>
      <c r="J21" s="87">
        <f>IF(J9=0,0,J9/TrAvia_act!J17*100)</f>
        <v>716.94899158605733</v>
      </c>
      <c r="K21" s="87">
        <f>IF(K9=0,0,K9/TrAvia_act!K17*100)</f>
        <v>736.85180144848403</v>
      </c>
      <c r="L21" s="87">
        <f>IF(L9=0,0,L9/TrAvia_act!L17*100)</f>
        <v>672.7114946393524</v>
      </c>
      <c r="M21" s="87">
        <f>IF(M9=0,0,M9/TrAvia_act!M17*100)</f>
        <v>610.80791046656304</v>
      </c>
      <c r="N21" s="87">
        <f>IF(N9=0,0,N9/TrAvia_act!N17*100)</f>
        <v>653.01926120924543</v>
      </c>
      <c r="O21" s="87">
        <f>IF(O9=0,0,O9/TrAvia_act!O17*100)</f>
        <v>686.27649967643652</v>
      </c>
      <c r="P21" s="87">
        <f>IF(P9=0,0,P9/TrAvia_act!P17*100)</f>
        <v>662.937236575057</v>
      </c>
      <c r="Q21" s="87">
        <f>IF(Q9=0,0,Q9/TrAvia_act!Q17*100)</f>
        <v>650.63120829061381</v>
      </c>
      <c r="R21" s="87">
        <f>IF(R9=0,0,R9/TrAvia_act!R17*100)</f>
        <v>704.86950108587234</v>
      </c>
      <c r="S21" s="87">
        <f>IF(S9=0,0,S9/TrAvia_act!S17*100)</f>
        <v>745.88287435860695</v>
      </c>
      <c r="T21" s="87">
        <f>IF(T9=0,0,T9/TrAvia_act!T17*100)</f>
        <v>741.81363182943358</v>
      </c>
      <c r="U21" s="87">
        <f>IF(U9=0,0,U9/TrAvia_act!U17*100)</f>
        <v>729.25162819782349</v>
      </c>
      <c r="V21" s="87">
        <f>IF(V9=0,0,V9/TrAvia_act!V17*100)</f>
        <v>726.82171492386146</v>
      </c>
      <c r="W21" s="87">
        <f>IF(W9=0,0,W9/TrAvia_act!W17*100)</f>
        <v>747.10314456380718</v>
      </c>
      <c r="DA21" s="171" t="s">
        <v>291</v>
      </c>
    </row>
    <row r="22" spans="1:105" ht="11.45" customHeight="1" x14ac:dyDescent="0.25">
      <c r="A22" s="12" t="s">
        <v>34</v>
      </c>
      <c r="B22" s="15">
        <f>IF(B10=0,0,B10/TrAvia_act!B18*100)</f>
        <v>720.04086658684764</v>
      </c>
      <c r="C22" s="15">
        <f>IF(C10=0,0,C10/TrAvia_act!C18*100)</f>
        <v>703.49172609684297</v>
      </c>
      <c r="D22" s="15">
        <f>IF(D10=0,0,D10/TrAvia_act!D18*100)</f>
        <v>714.38586728723442</v>
      </c>
      <c r="E22" s="15">
        <f>IF(E10=0,0,E10/TrAvia_act!E18*100)</f>
        <v>694.6907342592782</v>
      </c>
      <c r="F22" s="15">
        <f>IF(F10=0,0,F10/TrAvia_act!F18*100)</f>
        <v>684.52209327301489</v>
      </c>
      <c r="G22" s="15">
        <f>IF(G10=0,0,G10/TrAvia_act!G18*100)</f>
        <v>678.73184557736033</v>
      </c>
      <c r="H22" s="15">
        <f>IF(H10=0,0,H10/TrAvia_act!H18*100)</f>
        <v>675.73256622197596</v>
      </c>
      <c r="I22" s="15">
        <f>IF(I10=0,0,I10/TrAvia_act!I18*100)</f>
        <v>664.08929529446254</v>
      </c>
      <c r="J22" s="15">
        <f>IF(J10=0,0,J10/TrAvia_act!J18*100)</f>
        <v>662.24749671901202</v>
      </c>
      <c r="K22" s="15">
        <f>IF(K10=0,0,K10/TrAvia_act!K18*100)</f>
        <v>679.56623909860537</v>
      </c>
      <c r="L22" s="15">
        <f>IF(L10=0,0,L10/TrAvia_act!L18*100)</f>
        <v>633.23683248947339</v>
      </c>
      <c r="M22" s="15">
        <f>IF(M10=0,0,M10/TrAvia_act!M18*100)</f>
        <v>580.59303801311648</v>
      </c>
      <c r="N22" s="15">
        <f>IF(N10=0,0,N10/TrAvia_act!N18*100)</f>
        <v>626.96225931622303</v>
      </c>
      <c r="O22" s="15">
        <f>IF(O10=0,0,O10/TrAvia_act!O18*100)</f>
        <v>655.40115079350358</v>
      </c>
      <c r="P22" s="15">
        <f>IF(P10=0,0,P10/TrAvia_act!P18*100)</f>
        <v>639.69820244526488</v>
      </c>
      <c r="Q22" s="15">
        <f>IF(Q10=0,0,Q10/TrAvia_act!Q18*100)</f>
        <v>630.18445627710685</v>
      </c>
      <c r="R22" s="15">
        <f>IF(R10=0,0,R10/TrAvia_act!R18*100)</f>
        <v>668.69676744438118</v>
      </c>
      <c r="S22" s="15">
        <f>IF(S10=0,0,S10/TrAvia_act!S18*100)</f>
        <v>706.85624450978889</v>
      </c>
      <c r="T22" s="15">
        <f>IF(T10=0,0,T10/TrAvia_act!T18*100)</f>
        <v>724.65680596943571</v>
      </c>
      <c r="U22" s="15">
        <f>IF(U10=0,0,U10/TrAvia_act!U18*100)</f>
        <v>719.28355463312107</v>
      </c>
      <c r="V22" s="15">
        <f>IF(V10=0,0,V10/TrAvia_act!V18*100)</f>
        <v>626.52849289370795</v>
      </c>
      <c r="W22" s="15">
        <f>IF(W10=0,0,W10/TrAvia_act!W18*100)</f>
        <v>679.19157062133365</v>
      </c>
      <c r="DA22" s="193" t="s">
        <v>292</v>
      </c>
    </row>
    <row r="23" spans="1:105" ht="11.45" customHeight="1" x14ac:dyDescent="0.25">
      <c r="A23" s="92" t="s">
        <v>27</v>
      </c>
      <c r="B23" s="101">
        <f>IF(B11=0,0,B11/TrAvia_act!B19*100)</f>
        <v>620.08090025402112</v>
      </c>
      <c r="C23" s="101">
        <f>IF(C11=0,0,C11/TrAvia_act!C19*100)</f>
        <v>618.86883380757013</v>
      </c>
      <c r="D23" s="101">
        <f>IF(D11=0,0,D11/TrAvia_act!D19*100)</f>
        <v>594.56319962152713</v>
      </c>
      <c r="E23" s="101">
        <f>IF(E11=0,0,E11/TrAvia_act!E19*100)</f>
        <v>565.36684877912296</v>
      </c>
      <c r="F23" s="101">
        <f>IF(F11=0,0,F11/TrAvia_act!F19*100)</f>
        <v>554.69947568488772</v>
      </c>
      <c r="G23" s="101">
        <f>IF(G11=0,0,G11/TrAvia_act!G19*100)</f>
        <v>575.01985115548041</v>
      </c>
      <c r="H23" s="101">
        <f>IF(H11=0,0,H11/TrAvia_act!H19*100)</f>
        <v>577.00633677933388</v>
      </c>
      <c r="I23" s="101">
        <f>IF(I11=0,0,I11/TrAvia_act!I19*100)</f>
        <v>571.68220691092677</v>
      </c>
      <c r="J23" s="101">
        <f>IF(J11=0,0,J11/TrAvia_act!J19*100)</f>
        <v>587.10072423603435</v>
      </c>
      <c r="K23" s="101">
        <f>IF(K11=0,0,K11/TrAvia_act!K19*100)</f>
        <v>615.30923785865616</v>
      </c>
      <c r="L23" s="101">
        <f>IF(L11=0,0,L11/TrAvia_act!L19*100)</f>
        <v>592.65068218153954</v>
      </c>
      <c r="M23" s="101">
        <f>IF(M11=0,0,M11/TrAvia_act!M19*100)</f>
        <v>491.67233540478657</v>
      </c>
      <c r="N23" s="101">
        <f>IF(N11=0,0,N11/TrAvia_act!N19*100)</f>
        <v>533.76891793484572</v>
      </c>
      <c r="O23" s="101">
        <f>IF(O11=0,0,O11/TrAvia_act!O19*100)</f>
        <v>545.54189454643563</v>
      </c>
      <c r="P23" s="101">
        <f>IF(P11=0,0,P11/TrAvia_act!P19*100)</f>
        <v>695.9703004909411</v>
      </c>
      <c r="Q23" s="101">
        <f>IF(Q11=0,0,Q11/TrAvia_act!Q19*100)</f>
        <v>713.60152343717061</v>
      </c>
      <c r="R23" s="101">
        <f>IF(R11=0,0,R11/TrAvia_act!R19*100)</f>
        <v>738.68020927108478</v>
      </c>
      <c r="S23" s="101">
        <f>IF(S11=0,0,S11/TrAvia_act!S19*100)</f>
        <v>663.02721657240909</v>
      </c>
      <c r="T23" s="101">
        <f>IF(T11=0,0,T11/TrAvia_act!T19*100)</f>
        <v>617.21942380429152</v>
      </c>
      <c r="U23" s="101">
        <f>IF(U11=0,0,U11/TrAvia_act!U19*100)</f>
        <v>690.91017240775921</v>
      </c>
      <c r="V23" s="101">
        <f>IF(V11=0,0,V11/TrAvia_act!V19*100)</f>
        <v>745.42540881402169</v>
      </c>
      <c r="W23" s="101">
        <f>IF(W11=0,0,W11/TrAvia_act!W19*100)</f>
        <v>773.83272632657099</v>
      </c>
      <c r="DA23" s="175" t="s">
        <v>293</v>
      </c>
    </row>
    <row r="24" spans="1:105" ht="11.45" customHeight="1" x14ac:dyDescent="0.25">
      <c r="A24" s="92" t="s">
        <v>173</v>
      </c>
      <c r="B24" s="101">
        <f>IF(B12=0,0,B12/TrAvia_act!B20*100)</f>
        <v>414.72109682198618</v>
      </c>
      <c r="C24" s="101">
        <f>IF(C12=0,0,C12/TrAvia_act!C20*100)</f>
        <v>405.24742805807028</v>
      </c>
      <c r="D24" s="101">
        <f>IF(D12=0,0,D12/TrAvia_act!D20*100)</f>
        <v>411.35797852424855</v>
      </c>
      <c r="E24" s="101">
        <f>IF(E12=0,0,E12/TrAvia_act!E20*100)</f>
        <v>396.62307879268167</v>
      </c>
      <c r="F24" s="101">
        <f>IF(F12=0,0,F12/TrAvia_act!F20*100)</f>
        <v>392.13884831135277</v>
      </c>
      <c r="G24" s="101">
        <f>IF(G12=0,0,G12/TrAvia_act!G20*100)</f>
        <v>399.08608442291109</v>
      </c>
      <c r="H24" s="101">
        <f>IF(H12=0,0,H12/TrAvia_act!H20*100)</f>
        <v>404.8094101316326</v>
      </c>
      <c r="I24" s="101">
        <f>IF(I12=0,0,I12/TrAvia_act!I20*100)</f>
        <v>405.24255659880134</v>
      </c>
      <c r="J24" s="101">
        <f>IF(J12=0,0,J12/TrAvia_act!J20*100)</f>
        <v>401.23942145656611</v>
      </c>
      <c r="K24" s="101">
        <f>IF(K12=0,0,K12/TrAvia_act!K20*100)</f>
        <v>409.10059840932809</v>
      </c>
      <c r="L24" s="101">
        <f>IF(L12=0,0,L12/TrAvia_act!L20*100)</f>
        <v>390.63668618920281</v>
      </c>
      <c r="M24" s="101">
        <f>IF(M12=0,0,M12/TrAvia_act!M20*100)</f>
        <v>366.05535638622325</v>
      </c>
      <c r="N24" s="101">
        <f>IF(N12=0,0,N12/TrAvia_act!N20*100)</f>
        <v>401.75817558676812</v>
      </c>
      <c r="O24" s="101">
        <f>IF(O12=0,0,O12/TrAvia_act!O20*100)</f>
        <v>412.86121548056991</v>
      </c>
      <c r="P24" s="101">
        <f>IF(P12=0,0,P12/TrAvia_act!P20*100)</f>
        <v>394.09464878733598</v>
      </c>
      <c r="Q24" s="101">
        <f>IF(Q12=0,0,Q12/TrAvia_act!Q20*100)</f>
        <v>391.85294931023236</v>
      </c>
      <c r="R24" s="101">
        <f>IF(R12=0,0,R12/TrAvia_act!R20*100)</f>
        <v>410.30477605574254</v>
      </c>
      <c r="S24" s="101">
        <f>IF(S12=0,0,S12/TrAvia_act!S20*100)</f>
        <v>439.02216768877918</v>
      </c>
      <c r="T24" s="101">
        <f>IF(T12=0,0,T12/TrAvia_act!T20*100)</f>
        <v>431.31541869478963</v>
      </c>
      <c r="U24" s="101">
        <f>IF(U12=0,0,U12/TrAvia_act!U20*100)</f>
        <v>432.89403438399165</v>
      </c>
      <c r="V24" s="101">
        <f>IF(V12=0,0,V12/TrAvia_act!V20*100)</f>
        <v>351.0738011073949</v>
      </c>
      <c r="W24" s="101">
        <f>IF(W12=0,0,W12/TrAvia_act!W20*100)</f>
        <v>446.90155936520671</v>
      </c>
      <c r="DA24" s="175" t="s">
        <v>294</v>
      </c>
    </row>
    <row r="25" spans="1:105" ht="11.45" customHeight="1" x14ac:dyDescent="0.25">
      <c r="A25" s="85" t="s">
        <v>174</v>
      </c>
      <c r="B25" s="88">
        <f>IF(B13=0,0,B13/TrAvia_act!B21*100)</f>
        <v>786.43669976242381</v>
      </c>
      <c r="C25" s="88">
        <f>IF(C13=0,0,C13/TrAvia_act!C21*100)</f>
        <v>769.30525379983828</v>
      </c>
      <c r="D25" s="88">
        <f>IF(D13=0,0,D13/TrAvia_act!D21*100)</f>
        <v>779.73014556314411</v>
      </c>
      <c r="E25" s="88">
        <f>IF(E13=0,0,E13/TrAvia_act!E21*100)</f>
        <v>751.67230489712097</v>
      </c>
      <c r="F25" s="88">
        <f>IF(F13=0,0,F13/TrAvia_act!F21*100)</f>
        <v>742.36795263992872</v>
      </c>
      <c r="G25" s="88">
        <f>IF(G13=0,0,G13/TrAvia_act!G21*100)</f>
        <v>727.73092398851759</v>
      </c>
      <c r="H25" s="88">
        <f>IF(H13=0,0,H13/TrAvia_act!H21*100)</f>
        <v>724.94662628340905</v>
      </c>
      <c r="I25" s="88">
        <f>IF(I13=0,0,I13/TrAvia_act!I21*100)</f>
        <v>712.60942138870382</v>
      </c>
      <c r="J25" s="88">
        <f>IF(J13=0,0,J13/TrAvia_act!J21*100)</f>
        <v>716.45720959547918</v>
      </c>
      <c r="K25" s="88">
        <f>IF(K13=0,0,K13/TrAvia_act!K21*100)</f>
        <v>744.33861826813711</v>
      </c>
      <c r="L25" s="88">
        <f>IF(L13=0,0,L13/TrAvia_act!L21*100)</f>
        <v>681.6522230814453</v>
      </c>
      <c r="M25" s="88">
        <f>IF(M13=0,0,M13/TrAvia_act!M21*100)</f>
        <v>621.41879884507728</v>
      </c>
      <c r="N25" s="88">
        <f>IF(N13=0,0,N13/TrAvia_act!N21*100)</f>
        <v>672.00454998413443</v>
      </c>
      <c r="O25" s="88">
        <f>IF(O13=0,0,O13/TrAvia_act!O21*100)</f>
        <v>703.71100633863284</v>
      </c>
      <c r="P25" s="88">
        <f>IF(P13=0,0,P13/TrAvia_act!P21*100)</f>
        <v>686.68995535273791</v>
      </c>
      <c r="Q25" s="88">
        <f>IF(Q13=0,0,Q13/TrAvia_act!Q21*100)</f>
        <v>675.05942490039467</v>
      </c>
      <c r="R25" s="88">
        <f>IF(R13=0,0,R13/TrAvia_act!R21*100)</f>
        <v>718.2498916998768</v>
      </c>
      <c r="S25" s="88">
        <f>IF(S13=0,0,S13/TrAvia_act!S21*100)</f>
        <v>764.69840685851705</v>
      </c>
      <c r="T25" s="88">
        <f>IF(T13=0,0,T13/TrAvia_act!T21*100)</f>
        <v>790.74251572045443</v>
      </c>
      <c r="U25" s="88">
        <f>IF(U13=0,0,U13/TrAvia_act!U21*100)</f>
        <v>783.10806832660273</v>
      </c>
      <c r="V25" s="88">
        <f>IF(V13=0,0,V13/TrAvia_act!V21*100)</f>
        <v>671.3274612067587</v>
      </c>
      <c r="W25" s="88">
        <f>IF(W13=0,0,W13/TrAvia_act!W21*100)</f>
        <v>723.94883507950703</v>
      </c>
      <c r="DA25" s="178" t="s">
        <v>295</v>
      </c>
    </row>
    <row r="26" spans="1:105" x14ac:dyDescent="0.25">
      <c r="A26" s="50"/>
      <c r="B26" s="50"/>
      <c r="C26" s="5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DA26" s="181"/>
    </row>
    <row r="27" spans="1:105" ht="11.45" customHeight="1" x14ac:dyDescent="0.25">
      <c r="A27" s="53" t="s">
        <v>74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DA27" s="172"/>
    </row>
    <row r="28" spans="1:105" ht="11.45" customHeight="1" x14ac:dyDescent="0.25">
      <c r="A28" s="10" t="s">
        <v>159</v>
      </c>
      <c r="B28" s="14">
        <f>IF(B6=0,0,B6/TrAvia_act!B4*1000)</f>
        <v>45.209024344265181</v>
      </c>
      <c r="C28" s="14">
        <f>IF(C6=0,0,C6/TrAvia_act!C4*1000)</f>
        <v>43.785490226665992</v>
      </c>
      <c r="D28" s="14">
        <f>IF(D6=0,0,D6/TrAvia_act!D4*1000)</f>
        <v>44.08500467410483</v>
      </c>
      <c r="E28" s="14">
        <f>IF(E6=0,0,E6/TrAvia_act!E4*1000)</f>
        <v>42.26668191107418</v>
      </c>
      <c r="F28" s="14">
        <f>IF(F6=0,0,F6/TrAvia_act!F4*1000)</f>
        <v>39.971272209861588</v>
      </c>
      <c r="G28" s="14">
        <f>IF(G6=0,0,G6/TrAvia_act!G4*1000)</f>
        <v>39.452192169344585</v>
      </c>
      <c r="H28" s="14">
        <f>IF(H6=0,0,H6/TrAvia_act!H4*1000)</f>
        <v>39.912012710631942</v>
      </c>
      <c r="I28" s="14">
        <f>IF(I6=0,0,I6/TrAvia_act!I4*1000)</f>
        <v>39.260445002647458</v>
      </c>
      <c r="J28" s="14">
        <f>IF(J6=0,0,J6/TrAvia_act!J4*1000)</f>
        <v>39.601484562332267</v>
      </c>
      <c r="K28" s="14">
        <f>IF(K6=0,0,K6/TrAvia_act!K4*1000)</f>
        <v>40.378942026552458</v>
      </c>
      <c r="L28" s="14">
        <f>IF(L6=0,0,L6/TrAvia_act!L4*1000)</f>
        <v>36.185679609067336</v>
      </c>
      <c r="M28" s="14">
        <f>IF(M6=0,0,M6/TrAvia_act!M4*1000)</f>
        <v>33.377969650390639</v>
      </c>
      <c r="N28" s="14">
        <f>IF(N6=0,0,N6/TrAvia_act!N4*1000)</f>
        <v>35.302326023518866</v>
      </c>
      <c r="O28" s="14">
        <f>IF(O6=0,0,O6/TrAvia_act!O4*1000)</f>
        <v>35.443263296439504</v>
      </c>
      <c r="P28" s="14">
        <f>IF(P6=0,0,P6/TrAvia_act!P4*1000)</f>
        <v>34.100314350307578</v>
      </c>
      <c r="Q28" s="14">
        <f>IF(Q6=0,0,Q6/TrAvia_act!Q4*1000)</f>
        <v>33.066317586497156</v>
      </c>
      <c r="R28" s="14">
        <f>IF(R6=0,0,R6/TrAvia_act!R4*1000)</f>
        <v>34.830399657055253</v>
      </c>
      <c r="S28" s="14">
        <f>IF(S6=0,0,S6/TrAvia_act!S4*1000)</f>
        <v>35.594184840040505</v>
      </c>
      <c r="T28" s="14">
        <f>IF(T6=0,0,T6/TrAvia_act!T4*1000)</f>
        <v>35.058016619490402</v>
      </c>
      <c r="U28" s="14">
        <f>IF(U6=0,0,U6/TrAvia_act!U4*1000)</f>
        <v>34.479454479568915</v>
      </c>
      <c r="V28" s="14">
        <f>IF(V6=0,0,V6/TrAvia_act!V4*1000)</f>
        <v>43.036785980338834</v>
      </c>
      <c r="W28" s="14">
        <f>IF(W6=0,0,W6/TrAvia_act!W4*1000)</f>
        <v>46.968198408996372</v>
      </c>
      <c r="DA28" s="189" t="s">
        <v>296</v>
      </c>
    </row>
    <row r="29" spans="1:105" ht="11.45" customHeight="1" x14ac:dyDescent="0.25">
      <c r="A29" s="83" t="s">
        <v>27</v>
      </c>
      <c r="B29" s="87">
        <f>IF(B7=0,0,B7/TrAvia_act!B5*1000)</f>
        <v>79.708894857331998</v>
      </c>
      <c r="C29" s="87">
        <f>IF(C7=0,0,C7/TrAvia_act!C5*1000)</f>
        <v>78.813503206990561</v>
      </c>
      <c r="D29" s="87">
        <f>IF(D7=0,0,D7/TrAvia_act!D5*1000)</f>
        <v>75.599066562696933</v>
      </c>
      <c r="E29" s="87">
        <f>IF(E7=0,0,E7/TrAvia_act!E5*1000)</f>
        <v>71.690184731845918</v>
      </c>
      <c r="F29" s="87">
        <f>IF(F7=0,0,F7/TrAvia_act!F5*1000)</f>
        <v>70.990224615286252</v>
      </c>
      <c r="G29" s="87">
        <f>IF(G7=0,0,G7/TrAvia_act!G5*1000)</f>
        <v>72.923048964582193</v>
      </c>
      <c r="H29" s="87">
        <f>IF(H7=0,0,H7/TrAvia_act!H5*1000)</f>
        <v>71.237929953412092</v>
      </c>
      <c r="I29" s="87">
        <f>IF(I7=0,0,I7/TrAvia_act!I5*1000)</f>
        <v>67.145589566842361</v>
      </c>
      <c r="J29" s="87">
        <f>IF(J7=0,0,J7/TrAvia_act!J5*1000)</f>
        <v>66.075335313435147</v>
      </c>
      <c r="K29" s="87">
        <f>IF(K7=0,0,K7/TrAvia_act!K5*1000)</f>
        <v>66.638936990443355</v>
      </c>
      <c r="L29" s="87">
        <f>IF(L7=0,0,L7/TrAvia_act!L5*1000)</f>
        <v>61.430014920276065</v>
      </c>
      <c r="M29" s="87">
        <f>IF(M7=0,0,M7/TrAvia_act!M5*1000)</f>
        <v>58.148286899036812</v>
      </c>
      <c r="N29" s="87">
        <f>IF(N7=0,0,N7/TrAvia_act!N5*1000)</f>
        <v>60.37646177542937</v>
      </c>
      <c r="O29" s="87">
        <f>IF(O7=0,0,O7/TrAvia_act!O5*1000)</f>
        <v>58.988324303730231</v>
      </c>
      <c r="P29" s="87">
        <f>IF(P7=0,0,P7/TrAvia_act!P5*1000)</f>
        <v>63.050445531824231</v>
      </c>
      <c r="Q29" s="87">
        <f>IF(Q7=0,0,Q7/TrAvia_act!Q5*1000)</f>
        <v>62.715593572926899</v>
      </c>
      <c r="R29" s="87">
        <f>IF(R7=0,0,R7/TrAvia_act!R5*1000)</f>
        <v>64.441024263184246</v>
      </c>
      <c r="S29" s="87">
        <f>IF(S7=0,0,S7/TrAvia_act!S5*1000)</f>
        <v>55.816171503377966</v>
      </c>
      <c r="T29" s="87">
        <f>IF(T7=0,0,T7/TrAvia_act!T5*1000)</f>
        <v>54.209051988987007</v>
      </c>
      <c r="U29" s="87">
        <f>IF(U7=0,0,U7/TrAvia_act!U5*1000)</f>
        <v>62.098055989580757</v>
      </c>
      <c r="V29" s="87">
        <f>IF(V7=0,0,V7/TrAvia_act!V5*1000)</f>
        <v>96.230733489585063</v>
      </c>
      <c r="W29" s="87">
        <f>IF(W7=0,0,W7/TrAvia_act!W5*1000)</f>
        <v>95.288507691928601</v>
      </c>
      <c r="DA29" s="171" t="s">
        <v>297</v>
      </c>
    </row>
    <row r="30" spans="1:105" ht="11.45" customHeight="1" x14ac:dyDescent="0.25">
      <c r="A30" s="83" t="s">
        <v>173</v>
      </c>
      <c r="B30" s="87">
        <f>IF(B8=0,0,B8/TrAvia_act!B6*1000)</f>
        <v>36.887643802466783</v>
      </c>
      <c r="C30" s="87">
        <f>IF(C8=0,0,C8/TrAvia_act!C6*1000)</f>
        <v>35.400752286055713</v>
      </c>
      <c r="D30" s="87">
        <f>IF(D8=0,0,D8/TrAvia_act!D6*1000)</f>
        <v>35.753262294001196</v>
      </c>
      <c r="E30" s="87">
        <f>IF(E8=0,0,E8/TrAvia_act!E6*1000)</f>
        <v>34.817156658390502</v>
      </c>
      <c r="F30" s="87">
        <f>IF(F8=0,0,F8/TrAvia_act!F6*1000)</f>
        <v>34.27043558066957</v>
      </c>
      <c r="G30" s="87">
        <f>IF(G8=0,0,G8/TrAvia_act!G6*1000)</f>
        <v>34.124712867253557</v>
      </c>
      <c r="H30" s="87">
        <f>IF(H8=0,0,H8/TrAvia_act!H6*1000)</f>
        <v>35.575511379677621</v>
      </c>
      <c r="I30" s="87">
        <f>IF(I8=0,0,I8/TrAvia_act!I6*1000)</f>
        <v>37.72520908844259</v>
      </c>
      <c r="J30" s="87">
        <f>IF(J8=0,0,J8/TrAvia_act!J6*1000)</f>
        <v>39.371242924570211</v>
      </c>
      <c r="K30" s="87">
        <f>IF(K8=0,0,K8/TrAvia_act!K6*1000)</f>
        <v>39.594979407093284</v>
      </c>
      <c r="L30" s="87">
        <f>IF(L8=0,0,L8/TrAvia_act!L6*1000)</f>
        <v>36.348277237188938</v>
      </c>
      <c r="M30" s="87">
        <f>IF(M8=0,0,M8/TrAvia_act!M6*1000)</f>
        <v>32.840943629170916</v>
      </c>
      <c r="N30" s="87">
        <f>IF(N8=0,0,N8/TrAvia_act!N6*1000)</f>
        <v>34.790714495164373</v>
      </c>
      <c r="O30" s="87">
        <f>IF(O8=0,0,O8/TrAvia_act!O6*1000)</f>
        <v>34.496431989713095</v>
      </c>
      <c r="P30" s="87">
        <f>IF(P8=0,0,P8/TrAvia_act!P6*1000)</f>
        <v>32.005824262021228</v>
      </c>
      <c r="Q30" s="87">
        <f>IF(Q8=0,0,Q8/TrAvia_act!Q6*1000)</f>
        <v>31.255360750410453</v>
      </c>
      <c r="R30" s="87">
        <f>IF(R8=0,0,R8/TrAvia_act!R6*1000)</f>
        <v>32.440009309731593</v>
      </c>
      <c r="S30" s="87">
        <f>IF(S8=0,0,S8/TrAvia_act!S6*1000)</f>
        <v>34.007570968203169</v>
      </c>
      <c r="T30" s="87">
        <f>IF(T8=0,0,T8/TrAvia_act!T6*1000)</f>
        <v>32.855602815712551</v>
      </c>
      <c r="U30" s="87">
        <f>IF(U8=0,0,U8/TrAvia_act!U6*1000)</f>
        <v>32.049855101017222</v>
      </c>
      <c r="V30" s="87">
        <f>IF(V8=0,0,V8/TrAvia_act!V6*1000)</f>
        <v>34.969528500752361</v>
      </c>
      <c r="W30" s="87">
        <f>IF(W8=0,0,W8/TrAvia_act!W6*1000)</f>
        <v>37.775677028105854</v>
      </c>
      <c r="DA30" s="171" t="s">
        <v>298</v>
      </c>
    </row>
    <row r="31" spans="1:105" ht="11.45" customHeight="1" x14ac:dyDescent="0.25">
      <c r="A31" s="83" t="s">
        <v>174</v>
      </c>
      <c r="B31" s="87">
        <f>IF(B9=0,0,B9/TrAvia_act!B7*1000)</f>
        <v>45.31190581811714</v>
      </c>
      <c r="C31" s="87">
        <f>IF(C9=0,0,C9/TrAvia_act!C7*1000)</f>
        <v>44.035297268867453</v>
      </c>
      <c r="D31" s="87">
        <f>IF(D9=0,0,D9/TrAvia_act!D7*1000)</f>
        <v>44.396299387176875</v>
      </c>
      <c r="E31" s="87">
        <f>IF(E9=0,0,E9/TrAvia_act!E7*1000)</f>
        <v>42.537455644018223</v>
      </c>
      <c r="F31" s="87">
        <f>IF(F9=0,0,F9/TrAvia_act!F7*1000)</f>
        <v>39.522702160960016</v>
      </c>
      <c r="G31" s="87">
        <f>IF(G9=0,0,G9/TrAvia_act!G7*1000)</f>
        <v>38.793326115474073</v>
      </c>
      <c r="H31" s="87">
        <f>IF(H9=0,0,H9/TrAvia_act!H7*1000)</f>
        <v>38.909832057909071</v>
      </c>
      <c r="I31" s="87">
        <f>IF(I9=0,0,I9/TrAvia_act!I7*1000)</f>
        <v>37.217153626215655</v>
      </c>
      <c r="J31" s="87">
        <f>IF(J9=0,0,J9/TrAvia_act!J7*1000)</f>
        <v>37.155726989374521</v>
      </c>
      <c r="K31" s="87">
        <f>IF(K9=0,0,K9/TrAvia_act!K7*1000)</f>
        <v>38.198193112872907</v>
      </c>
      <c r="L31" s="87">
        <f>IF(L9=0,0,L9/TrAvia_act!L7*1000)</f>
        <v>33.887636855175622</v>
      </c>
      <c r="M31" s="87">
        <f>IF(M9=0,0,M9/TrAvia_act!M7*1000)</f>
        <v>31.514391910473698</v>
      </c>
      <c r="N31" s="87">
        <f>IF(N9=0,0,N9/TrAvia_act!N7*1000)</f>
        <v>33.523994956205165</v>
      </c>
      <c r="O31" s="87">
        <f>IF(O9=0,0,O9/TrAvia_act!O7*1000)</f>
        <v>34.04172852118522</v>
      </c>
      <c r="P31" s="87">
        <f>IF(P9=0,0,P9/TrAvia_act!P7*1000)</f>
        <v>32.800613907761011</v>
      </c>
      <c r="Q31" s="87">
        <f>IF(Q9=0,0,Q9/TrAvia_act!Q7*1000)</f>
        <v>31.654006913764736</v>
      </c>
      <c r="R31" s="87">
        <f>IF(R9=0,0,R9/TrAvia_act!R7*1000)</f>
        <v>33.668972030272599</v>
      </c>
      <c r="S31" s="87">
        <f>IF(S9=0,0,S9/TrAvia_act!S7*1000)</f>
        <v>34.876055967640681</v>
      </c>
      <c r="T31" s="87">
        <f>IF(T9=0,0,T9/TrAvia_act!T7*1000)</f>
        <v>34.766624916766276</v>
      </c>
      <c r="U31" s="87">
        <f>IF(U9=0,0,U9/TrAvia_act!U7*1000)</f>
        <v>33.763612103933227</v>
      </c>
      <c r="V31" s="87">
        <f>IF(V9=0,0,V9/TrAvia_act!V7*1000)</f>
        <v>43.482674829859263</v>
      </c>
      <c r="W31" s="87">
        <f>IF(W9=0,0,W9/TrAvia_act!W7*1000)</f>
        <v>49.815071314639454</v>
      </c>
      <c r="DA31" s="171" t="s">
        <v>299</v>
      </c>
    </row>
    <row r="32" spans="1:105" ht="11.45" customHeight="1" x14ac:dyDescent="0.25">
      <c r="A32" s="12" t="s">
        <v>160</v>
      </c>
      <c r="B32" s="15">
        <f>IF(B10=0,0,B10/TrAvia_act!B8*1000)</f>
        <v>99.251126968531068</v>
      </c>
      <c r="C32" s="15">
        <f>IF(C10=0,0,C10/TrAvia_act!C8*1000)</f>
        <v>92.900105440854105</v>
      </c>
      <c r="D32" s="15">
        <f>IF(D10=0,0,D10/TrAvia_act!D8*1000)</f>
        <v>98.333159856217506</v>
      </c>
      <c r="E32" s="15">
        <f>IF(E10=0,0,E10/TrAvia_act!E8*1000)</f>
        <v>101.89404319328085</v>
      </c>
      <c r="F32" s="15">
        <f>IF(F10=0,0,F10/TrAvia_act!F8*1000)</f>
        <v>103.83121010839415</v>
      </c>
      <c r="G32" s="15">
        <f>IF(G10=0,0,G10/TrAvia_act!G8*1000)</f>
        <v>107.46303343803464</v>
      </c>
      <c r="H32" s="15">
        <f>IF(H10=0,0,H10/TrAvia_act!H8*1000)</f>
        <v>111.69509875901258</v>
      </c>
      <c r="I32" s="15">
        <f>IF(I10=0,0,I10/TrAvia_act!I8*1000)</f>
        <v>111.87917731458674</v>
      </c>
      <c r="J32" s="15">
        <f>IF(J10=0,0,J10/TrAvia_act!J8*1000)</f>
        <v>115.68450327802385</v>
      </c>
      <c r="K32" s="15">
        <f>IF(K10=0,0,K10/TrAvia_act!K8*1000)</f>
        <v>107.77646366938166</v>
      </c>
      <c r="L32" s="15">
        <f>IF(L10=0,0,L10/TrAvia_act!L8*1000)</f>
        <v>96.19924735013376</v>
      </c>
      <c r="M32" s="15">
        <f>IF(M10=0,0,M10/TrAvia_act!M8*1000)</f>
        <v>83.986452215698165</v>
      </c>
      <c r="N32" s="15">
        <f>IF(N10=0,0,N10/TrAvia_act!N8*1000)</f>
        <v>85.575736707330336</v>
      </c>
      <c r="O32" s="15">
        <f>IF(O10=0,0,O10/TrAvia_act!O8*1000)</f>
        <v>88.510096692193585</v>
      </c>
      <c r="P32" s="15">
        <f>IF(P10=0,0,P10/TrAvia_act!P8*1000)</f>
        <v>75.69131557658315</v>
      </c>
      <c r="Q32" s="15">
        <f>IF(Q10=0,0,Q10/TrAvia_act!Q8*1000)</f>
        <v>75.354396472424227</v>
      </c>
      <c r="R32" s="15">
        <f>IF(R10=0,0,R10/TrAvia_act!R8*1000)</f>
        <v>73.107485073611727</v>
      </c>
      <c r="S32" s="15">
        <f>IF(S10=0,0,S10/TrAvia_act!S8*1000)</f>
        <v>79.631346384768165</v>
      </c>
      <c r="T32" s="15">
        <f>IF(T10=0,0,T10/TrAvia_act!T8*1000)</f>
        <v>80.791668972669839</v>
      </c>
      <c r="U32" s="15">
        <f>IF(U10=0,0,U10/TrAvia_act!U8*1000)</f>
        <v>77.618773312436588</v>
      </c>
      <c r="V32" s="15">
        <f>IF(V10=0,0,V10/TrAvia_act!V8*1000)</f>
        <v>96.115646072134609</v>
      </c>
      <c r="W32" s="15">
        <f>IF(W10=0,0,W10/TrAvia_act!W8*1000)</f>
        <v>120.97040444576385</v>
      </c>
      <c r="DA32" s="193" t="s">
        <v>300</v>
      </c>
    </row>
    <row r="33" spans="1:105" ht="11.45" customHeight="1" x14ac:dyDescent="0.25">
      <c r="A33" s="92" t="s">
        <v>27</v>
      </c>
      <c r="B33" s="101">
        <f>IF(B11=0,0,B11/TrAvia_act!B9*1000)</f>
        <v>597.58184157426558</v>
      </c>
      <c r="C33" s="101">
        <f>IF(C11=0,0,C11/TrAvia_act!C9*1000)</f>
        <v>600.99613964778246</v>
      </c>
      <c r="D33" s="101">
        <f>IF(D11=0,0,D11/TrAvia_act!D9*1000)</f>
        <v>561.48607768936529</v>
      </c>
      <c r="E33" s="101">
        <f>IF(E11=0,0,E11/TrAvia_act!E9*1000)</f>
        <v>501.94632208103604</v>
      </c>
      <c r="F33" s="101">
        <f>IF(F11=0,0,F11/TrAvia_act!F9*1000)</f>
        <v>522.98764081352226</v>
      </c>
      <c r="G33" s="101">
        <f>IF(G11=0,0,G11/TrAvia_act!G9*1000)</f>
        <v>553.98414833353127</v>
      </c>
      <c r="H33" s="101">
        <f>IF(H11=0,0,H11/TrAvia_act!H9*1000)</f>
        <v>577.9204070394477</v>
      </c>
      <c r="I33" s="101">
        <f>IF(I11=0,0,I11/TrAvia_act!I9*1000)</f>
        <v>574.72173923133766</v>
      </c>
      <c r="J33" s="101">
        <f>IF(J11=0,0,J11/TrAvia_act!J9*1000)</f>
        <v>613.47779889800699</v>
      </c>
      <c r="K33" s="101">
        <f>IF(K11=0,0,K11/TrAvia_act!K9*1000)</f>
        <v>637.44691439662324</v>
      </c>
      <c r="L33" s="101">
        <f>IF(L11=0,0,L11/TrAvia_act!L9*1000)</f>
        <v>574.04319251794811</v>
      </c>
      <c r="M33" s="101">
        <f>IF(M11=0,0,M11/TrAvia_act!M9*1000)</f>
        <v>435.62165299904825</v>
      </c>
      <c r="N33" s="101">
        <f>IF(N11=0,0,N11/TrAvia_act!N9*1000)</f>
        <v>460.36807993336424</v>
      </c>
      <c r="O33" s="101">
        <f>IF(O11=0,0,O11/TrAvia_act!O9*1000)</f>
        <v>457.87362934163184</v>
      </c>
      <c r="P33" s="101">
        <f>IF(P11=0,0,P11/TrAvia_act!P9*1000)</f>
        <v>526.29588743234501</v>
      </c>
      <c r="Q33" s="101">
        <f>IF(Q11=0,0,Q11/TrAvia_act!Q9*1000)</f>
        <v>525.77685089717488</v>
      </c>
      <c r="R33" s="101">
        <f>IF(R11=0,0,R11/TrAvia_act!R9*1000)</f>
        <v>472.36826850987609</v>
      </c>
      <c r="S33" s="101">
        <f>IF(S11=0,0,S11/TrAvia_act!S9*1000)</f>
        <v>460.56110807364018</v>
      </c>
      <c r="T33" s="101">
        <f>IF(T11=0,0,T11/TrAvia_act!T9*1000)</f>
        <v>420.57545478825938</v>
      </c>
      <c r="U33" s="101">
        <f>IF(U11=0,0,U11/TrAvia_act!U9*1000)</f>
        <v>426.94373221420216</v>
      </c>
      <c r="V33" s="101">
        <f>IF(V11=0,0,V11/TrAvia_act!V9*1000)</f>
        <v>514.53484106126371</v>
      </c>
      <c r="W33" s="101">
        <f>IF(W11=0,0,W11/TrAvia_act!W9*1000)</f>
        <v>520.07636827714839</v>
      </c>
      <c r="DA33" s="175" t="s">
        <v>301</v>
      </c>
    </row>
    <row r="34" spans="1:105" ht="11.45" customHeight="1" x14ac:dyDescent="0.25">
      <c r="A34" s="92" t="s">
        <v>173</v>
      </c>
      <c r="B34" s="101">
        <f>IF(B12=0,0,B12/TrAvia_act!B10*1000)</f>
        <v>156.92222588294828</v>
      </c>
      <c r="C34" s="101">
        <f>IF(C12=0,0,C12/TrAvia_act!C10*1000)</f>
        <v>145.62652314169398</v>
      </c>
      <c r="D34" s="101">
        <f>IF(D12=0,0,D12/TrAvia_act!D10*1000)</f>
        <v>157.08381302177102</v>
      </c>
      <c r="E34" s="101">
        <f>IF(E12=0,0,E12/TrAvia_act!E10*1000)</f>
        <v>147.92481760713724</v>
      </c>
      <c r="F34" s="101">
        <f>IF(F12=0,0,F12/TrAvia_act!F10*1000)</f>
        <v>163.34119334856223</v>
      </c>
      <c r="G34" s="101">
        <f>IF(G12=0,0,G12/TrAvia_act!G10*1000)</f>
        <v>170.333022754815</v>
      </c>
      <c r="H34" s="101">
        <f>IF(H12=0,0,H12/TrAvia_act!H10*1000)</f>
        <v>201.97213073846353</v>
      </c>
      <c r="I34" s="101">
        <f>IF(I12=0,0,I12/TrAvia_act!I10*1000)</f>
        <v>206.80222884873143</v>
      </c>
      <c r="J34" s="101">
        <f>IF(J12=0,0,J12/TrAvia_act!J10*1000)</f>
        <v>208.99959146630184</v>
      </c>
      <c r="K34" s="101">
        <f>IF(K12=0,0,K12/TrAvia_act!K10*1000)</f>
        <v>208.11985476716521</v>
      </c>
      <c r="L34" s="101">
        <f>IF(L12=0,0,L12/TrAvia_act!L10*1000)</f>
        <v>196.96170879533932</v>
      </c>
      <c r="M34" s="101">
        <f>IF(M12=0,0,M12/TrAvia_act!M10*1000)</f>
        <v>177.11770298286049</v>
      </c>
      <c r="N34" s="101">
        <f>IF(N12=0,0,N12/TrAvia_act!N10*1000)</f>
        <v>179.75503273956951</v>
      </c>
      <c r="O34" s="101">
        <f>IF(O12=0,0,O12/TrAvia_act!O10*1000)</f>
        <v>185.81814909393702</v>
      </c>
      <c r="P34" s="101">
        <f>IF(P12=0,0,P12/TrAvia_act!P10*1000)</f>
        <v>153.74292664191518</v>
      </c>
      <c r="Q34" s="101">
        <f>IF(Q12=0,0,Q12/TrAvia_act!Q10*1000)</f>
        <v>155.95843670356408</v>
      </c>
      <c r="R34" s="101">
        <f>IF(R12=0,0,R12/TrAvia_act!R10*1000)</f>
        <v>149.57224753102346</v>
      </c>
      <c r="S34" s="101">
        <f>IF(S12=0,0,S12/TrAvia_act!S10*1000)</f>
        <v>175.80534267274842</v>
      </c>
      <c r="T34" s="101">
        <f>IF(T12=0,0,T12/TrAvia_act!T10*1000)</f>
        <v>170.9237311446357</v>
      </c>
      <c r="U34" s="101">
        <f>IF(U12=0,0,U12/TrAvia_act!U10*1000)</f>
        <v>163.17684164016538</v>
      </c>
      <c r="V34" s="101">
        <f>IF(V12=0,0,V12/TrAvia_act!V10*1000)</f>
        <v>158.56091172583558</v>
      </c>
      <c r="W34" s="101">
        <f>IF(W12=0,0,W12/TrAvia_act!W10*1000)</f>
        <v>215.86225089339641</v>
      </c>
      <c r="DA34" s="175" t="s">
        <v>302</v>
      </c>
    </row>
    <row r="35" spans="1:105" ht="11.45" customHeight="1" x14ac:dyDescent="0.25">
      <c r="A35" s="85" t="s">
        <v>174</v>
      </c>
      <c r="B35" s="88">
        <f>IF(B13=0,0,B13/TrAvia_act!B11*1000)</f>
        <v>90.278190939164801</v>
      </c>
      <c r="C35" s="88">
        <f>IF(C13=0,0,C13/TrAvia_act!C11*1000)</f>
        <v>84.301481883793926</v>
      </c>
      <c r="D35" s="88">
        <f>IF(D13=0,0,D13/TrAvia_act!D11*1000)</f>
        <v>90.472126037432147</v>
      </c>
      <c r="E35" s="88">
        <f>IF(E13=0,0,E13/TrAvia_act!E11*1000)</f>
        <v>95.971719363947074</v>
      </c>
      <c r="F35" s="88">
        <f>IF(F13=0,0,F13/TrAvia_act!F11*1000)</f>
        <v>97.6466500907121</v>
      </c>
      <c r="G35" s="88">
        <f>IF(G13=0,0,G13/TrAvia_act!G11*1000)</f>
        <v>101.78332581325265</v>
      </c>
      <c r="H35" s="88">
        <f>IF(H13=0,0,H13/TrAvia_act!H11*1000)</f>
        <v>104.88804862585297</v>
      </c>
      <c r="I35" s="88">
        <f>IF(I13=0,0,I13/TrAvia_act!I11*1000)</f>
        <v>104.84945640526253</v>
      </c>
      <c r="J35" s="88">
        <f>IF(J13=0,0,J13/TrAvia_act!J11*1000)</f>
        <v>107.58607899161159</v>
      </c>
      <c r="K35" s="88">
        <f>IF(K13=0,0,K13/TrAvia_act!K11*1000)</f>
        <v>99.109431408480845</v>
      </c>
      <c r="L35" s="88">
        <f>IF(L13=0,0,L13/TrAvia_act!L11*1000)</f>
        <v>89.275894217034732</v>
      </c>
      <c r="M35" s="88">
        <f>IF(M13=0,0,M13/TrAvia_act!M11*1000)</f>
        <v>78.368039631444304</v>
      </c>
      <c r="N35" s="88">
        <f>IF(N13=0,0,N13/TrAvia_act!N11*1000)</f>
        <v>79.565054569628245</v>
      </c>
      <c r="O35" s="88">
        <f>IF(O13=0,0,O13/TrAvia_act!O11*1000)</f>
        <v>82.525554110256437</v>
      </c>
      <c r="P35" s="88">
        <f>IF(P13=0,0,P13/TrAvia_act!P11*1000)</f>
        <v>70.18673474149503</v>
      </c>
      <c r="Q35" s="88">
        <f>IF(Q13=0,0,Q13/TrAvia_act!Q11*1000)</f>
        <v>69.748481129593131</v>
      </c>
      <c r="R35" s="88">
        <f>IF(R13=0,0,R13/TrAvia_act!R11*1000)</f>
        <v>67.788947226260049</v>
      </c>
      <c r="S35" s="88">
        <f>IF(S13=0,0,S13/TrAvia_act!S11*1000)</f>
        <v>73.424567731188446</v>
      </c>
      <c r="T35" s="88">
        <f>IF(T13=0,0,T13/TrAvia_act!T11*1000)</f>
        <v>74.945734792451958</v>
      </c>
      <c r="U35" s="88">
        <f>IF(U13=0,0,U13/TrAvia_act!U11*1000)</f>
        <v>71.804534029572139</v>
      </c>
      <c r="V35" s="88">
        <f>IF(V13=0,0,V13/TrAvia_act!V11*1000)</f>
        <v>91.572697042276658</v>
      </c>
      <c r="W35" s="88">
        <f>IF(W13=0,0,W13/TrAvia_act!W11*1000)</f>
        <v>113.32949229562284</v>
      </c>
      <c r="DA35" s="178" t="s">
        <v>303</v>
      </c>
    </row>
    <row r="36" spans="1:105" x14ac:dyDescent="0.25">
      <c r="A36" s="50"/>
      <c r="B36" s="50"/>
      <c r="C36" s="50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DA36" s="181"/>
    </row>
    <row r="37" spans="1:105" ht="11.45" customHeight="1" x14ac:dyDescent="0.25">
      <c r="A37" s="53" t="s">
        <v>75</v>
      </c>
      <c r="B37" s="62">
        <f>IF(B3=0,0,B3/TrAvia_act!B23*1000000)</f>
        <v>7963.0748656184733</v>
      </c>
      <c r="C37" s="62">
        <f>IF(C3=0,0,C3/TrAvia_act!C23*1000000)</f>
        <v>7939.9211479758578</v>
      </c>
      <c r="D37" s="62">
        <f>IF(D3=0,0,D3/TrAvia_act!D23*1000000)</f>
        <v>8059.2120609290951</v>
      </c>
      <c r="E37" s="62">
        <f>IF(E3=0,0,E3/TrAvia_act!E23*1000000)</f>
        <v>7678.0583906368338</v>
      </c>
      <c r="F37" s="62">
        <f>IF(F3=0,0,F3/TrAvia_act!F23*1000000)</f>
        <v>7760.6836024520062</v>
      </c>
      <c r="G37" s="62">
        <f>IF(G3=0,0,G3/TrAvia_act!G23*1000000)</f>
        <v>8015.1963216847762</v>
      </c>
      <c r="H37" s="62">
        <f>IF(H3=0,0,H3/TrAvia_act!H23*1000000)</f>
        <v>8143.9120064721001</v>
      </c>
      <c r="I37" s="62">
        <f>IF(I3=0,0,I3/TrAvia_act!I23*1000000)</f>
        <v>8159.6172719219758</v>
      </c>
      <c r="J37" s="62">
        <f>IF(J3=0,0,J3/TrAvia_act!J23*1000000)</f>
        <v>8215.3099919168617</v>
      </c>
      <c r="K37" s="62">
        <f>IF(K3=0,0,K3/TrAvia_act!K23*1000000)</f>
        <v>8584.2193929498007</v>
      </c>
      <c r="L37" s="62">
        <f>IF(L3=0,0,L3/TrAvia_act!L23*1000000)</f>
        <v>8407.6587486978406</v>
      </c>
      <c r="M37" s="62">
        <f>IF(M3=0,0,M3/TrAvia_act!M23*1000000)</f>
        <v>7508.3185603103584</v>
      </c>
      <c r="N37" s="62">
        <f>IF(N3=0,0,N3/TrAvia_act!N23*1000000)</f>
        <v>8204.8716663540363</v>
      </c>
      <c r="O37" s="62">
        <f>IF(O3=0,0,O3/TrAvia_act!O23*1000000)</f>
        <v>8667.1546900904577</v>
      </c>
      <c r="P37" s="62">
        <f>IF(P3=0,0,P3/TrAvia_act!P23*1000000)</f>
        <v>8877.3780657154803</v>
      </c>
      <c r="Q37" s="62">
        <f>IF(Q3=0,0,Q3/TrAvia_act!Q23*1000000)</f>
        <v>8838.6402405678091</v>
      </c>
      <c r="R37" s="62">
        <f>IF(R3=0,0,R3/TrAvia_act!R23*1000000)</f>
        <v>9340.0356590387255</v>
      </c>
      <c r="S37" s="62">
        <f>IF(S3=0,0,S3/TrAvia_act!S23*1000000)</f>
        <v>9958.8240779746448</v>
      </c>
      <c r="T37" s="62">
        <f>IF(T3=0,0,T3/TrAvia_act!T23*1000000)</f>
        <v>9867.8936034725011</v>
      </c>
      <c r="U37" s="62">
        <f>IF(U3=0,0,U3/TrAvia_act!U23*1000000)</f>
        <v>9919.2271104469637</v>
      </c>
      <c r="V37" s="62">
        <f>IF(V3=0,0,V3/TrAvia_act!V23*1000000)</f>
        <v>11524.37857987045</v>
      </c>
      <c r="W37" s="62">
        <f>IF(W3=0,0,W3/TrAvia_act!W23*1000000)</f>
        <v>13340.635326901514</v>
      </c>
      <c r="DA37" s="172" t="s">
        <v>304</v>
      </c>
    </row>
    <row r="38" spans="1:105" ht="11.45" customHeight="1" x14ac:dyDescent="0.25">
      <c r="A38" s="10" t="s">
        <v>33</v>
      </c>
      <c r="B38" s="14">
        <f>IF(B6=0,0,B6/TrAvia_act!B24*1000000)</f>
        <v>7572.2586476096449</v>
      </c>
      <c r="C38" s="14">
        <f>IF(C6=0,0,C6/TrAvia_act!C24*1000000)</f>
        <v>7575.0038626594351</v>
      </c>
      <c r="D38" s="14">
        <f>IF(D6=0,0,D6/TrAvia_act!D24*1000000)</f>
        <v>7629.4732673802873</v>
      </c>
      <c r="E38" s="14">
        <f>IF(E6=0,0,E6/TrAvia_act!E24*1000000)</f>
        <v>7194.9151643264531</v>
      </c>
      <c r="F38" s="14">
        <f>IF(F6=0,0,F6/TrAvia_act!F24*1000000)</f>
        <v>7254.16220210341</v>
      </c>
      <c r="G38" s="14">
        <f>IF(G6=0,0,G6/TrAvia_act!G24*1000000)</f>
        <v>7427.9067392191128</v>
      </c>
      <c r="H38" s="14">
        <f>IF(H6=0,0,H6/TrAvia_act!H24*1000000)</f>
        <v>7521.1939454347021</v>
      </c>
      <c r="I38" s="14">
        <f>IF(I6=0,0,I6/TrAvia_act!I24*1000000)</f>
        <v>7524.6914215781808</v>
      </c>
      <c r="J38" s="14">
        <f>IF(J6=0,0,J6/TrAvia_act!J24*1000000)</f>
        <v>7590.1446020418753</v>
      </c>
      <c r="K38" s="14">
        <f>IF(K6=0,0,K6/TrAvia_act!K24*1000000)</f>
        <v>8008.3019234509793</v>
      </c>
      <c r="L38" s="14">
        <f>IF(L6=0,0,L6/TrAvia_act!L24*1000000)</f>
        <v>7712.1629537329618</v>
      </c>
      <c r="M38" s="14">
        <f>IF(M6=0,0,M6/TrAvia_act!M24*1000000)</f>
        <v>6859.9416657953279</v>
      </c>
      <c r="N38" s="14">
        <f>IF(N6=0,0,N6/TrAvia_act!N24*1000000)</f>
        <v>7568.0196834930039</v>
      </c>
      <c r="O38" s="14">
        <f>IF(O6=0,0,O6/TrAvia_act!O24*1000000)</f>
        <v>7977.0284462706231</v>
      </c>
      <c r="P38" s="14">
        <f>IF(P6=0,0,P6/TrAvia_act!P24*1000000)</f>
        <v>8272.5149406966048</v>
      </c>
      <c r="Q38" s="14">
        <f>IF(Q6=0,0,Q6/TrAvia_act!Q24*1000000)</f>
        <v>8240.6774973332085</v>
      </c>
      <c r="R38" s="14">
        <f>IF(R6=0,0,R6/TrAvia_act!R24*1000000)</f>
        <v>8739.176500373751</v>
      </c>
      <c r="S38" s="14">
        <f>IF(S6=0,0,S6/TrAvia_act!S24*1000000)</f>
        <v>9295.8598009002962</v>
      </c>
      <c r="T38" s="14">
        <f>IF(T6=0,0,T6/TrAvia_act!T24*1000000)</f>
        <v>9187.2798093785696</v>
      </c>
      <c r="U38" s="14">
        <f>IF(U6=0,0,U6/TrAvia_act!U24*1000000)</f>
        <v>9278.2877721920631</v>
      </c>
      <c r="V38" s="14">
        <f>IF(V6=0,0,V6/TrAvia_act!V24*1000000)</f>
        <v>9556.25148611435</v>
      </c>
      <c r="W38" s="14">
        <f>IF(W6=0,0,W6/TrAvia_act!W24*1000000)</f>
        <v>11490.923548419541</v>
      </c>
      <c r="DA38" s="189" t="s">
        <v>305</v>
      </c>
    </row>
    <row r="39" spans="1:105" ht="11.45" customHeight="1" x14ac:dyDescent="0.25">
      <c r="A39" s="83" t="s">
        <v>27</v>
      </c>
      <c r="B39" s="87">
        <f>IF(B7=0,0,B7/TrAvia_act!B25*1000000)</f>
        <v>2661.6383405199313</v>
      </c>
      <c r="C39" s="87">
        <f>IF(C7=0,0,C7/TrAvia_act!C25*1000000)</f>
        <v>2656.4356604763911</v>
      </c>
      <c r="D39" s="87">
        <f>IF(D7=0,0,D7/TrAvia_act!D25*1000000)</f>
        <v>2552.1060354004981</v>
      </c>
      <c r="E39" s="87">
        <f>IF(E7=0,0,E7/TrAvia_act!E25*1000000)</f>
        <v>2426.7834738225179</v>
      </c>
      <c r="F39" s="87">
        <f>IF(F7=0,0,F7/TrAvia_act!F25*1000000)</f>
        <v>2380.9947884935286</v>
      </c>
      <c r="G39" s="87">
        <f>IF(G7=0,0,G7/TrAvia_act!G25*1000000)</f>
        <v>2464.0460644748941</v>
      </c>
      <c r="H39" s="87">
        <f>IF(H7=0,0,H7/TrAvia_act!H25*1000000)</f>
        <v>2529.7888708611972</v>
      </c>
      <c r="I39" s="87">
        <f>IF(I7=0,0,I7/TrAvia_act!I25*1000000)</f>
        <v>2532.672829236592</v>
      </c>
      <c r="J39" s="87">
        <f>IF(J7=0,0,J7/TrAvia_act!J25*1000000)</f>
        <v>2548.4853093890665</v>
      </c>
      <c r="K39" s="87">
        <f>IF(K7=0,0,K7/TrAvia_act!K25*1000000)</f>
        <v>2672.364847269399</v>
      </c>
      <c r="L39" s="87">
        <f>IF(L7=0,0,L7/TrAvia_act!L25*1000000)</f>
        <v>2540.5572254439835</v>
      </c>
      <c r="M39" s="87">
        <f>IF(M7=0,0,M7/TrAvia_act!M25*1000000)</f>
        <v>2026.485575382</v>
      </c>
      <c r="N39" s="87">
        <f>IF(N7=0,0,N7/TrAvia_act!N25*1000000)</f>
        <v>2160.8144932850983</v>
      </c>
      <c r="O39" s="87">
        <f>IF(O7=0,0,O7/TrAvia_act!O25*1000000)</f>
        <v>2206.7283876285123</v>
      </c>
      <c r="P39" s="87">
        <f>IF(P7=0,0,P7/TrAvia_act!P25*1000000)</f>
        <v>2847.3384295422661</v>
      </c>
      <c r="Q39" s="87">
        <f>IF(Q7=0,0,Q7/TrAvia_act!Q25*1000000)</f>
        <v>2932.3642009333794</v>
      </c>
      <c r="R39" s="87">
        <f>IF(R7=0,0,R7/TrAvia_act!R25*1000000)</f>
        <v>3092.157457359312</v>
      </c>
      <c r="S39" s="87">
        <f>IF(S7=0,0,S7/TrAvia_act!S25*1000000)</f>
        <v>2776.4539515119873</v>
      </c>
      <c r="T39" s="87">
        <f>IF(T7=0,0,T7/TrAvia_act!T25*1000000)</f>
        <v>2609.7321646305977</v>
      </c>
      <c r="U39" s="87">
        <f>IF(U7=0,0,U7/TrAvia_act!U25*1000000)</f>
        <v>2937.3867693162301</v>
      </c>
      <c r="V39" s="87">
        <f>IF(V7=0,0,V7/TrAvia_act!V25*1000000)</f>
        <v>3163.9492180926404</v>
      </c>
      <c r="W39" s="87">
        <f>IF(W7=0,0,W7/TrAvia_act!W25*1000000)</f>
        <v>3320.3136468886505</v>
      </c>
      <c r="DA39" s="171" t="s">
        <v>306</v>
      </c>
    </row>
    <row r="40" spans="1:105" ht="11.45" customHeight="1" x14ac:dyDescent="0.25">
      <c r="A40" s="83" t="s">
        <v>173</v>
      </c>
      <c r="B40" s="87">
        <f>IF(B8=0,0,B8/TrAvia_act!B26*1000000)</f>
        <v>4156.2379573431353</v>
      </c>
      <c r="C40" s="87">
        <f>IF(C8=0,0,C8/TrAvia_act!C26*1000000)</f>
        <v>4068.1787631562947</v>
      </c>
      <c r="D40" s="87">
        <f>IF(D8=0,0,D8/TrAvia_act!D26*1000000)</f>
        <v>4121.0583326598253</v>
      </c>
      <c r="E40" s="87">
        <f>IF(E8=0,0,E8/TrAvia_act!E26*1000000)</f>
        <v>3970.4534256253983</v>
      </c>
      <c r="F40" s="87">
        <f>IF(F8=0,0,F8/TrAvia_act!F26*1000000)</f>
        <v>3926.3047720596151</v>
      </c>
      <c r="G40" s="87">
        <f>IF(G8=0,0,G8/TrAvia_act!G26*1000000)</f>
        <v>3961.3789917130093</v>
      </c>
      <c r="H40" s="87">
        <f>IF(H8=0,0,H8/TrAvia_act!H26*1000000)</f>
        <v>4021.1491400581272</v>
      </c>
      <c r="I40" s="87">
        <f>IF(I8=0,0,I8/TrAvia_act!I26*1000000)</f>
        <v>4097.4133003926936</v>
      </c>
      <c r="J40" s="87">
        <f>IF(J8=0,0,J8/TrAvia_act!J26*1000000)</f>
        <v>4071.1148603877114</v>
      </c>
      <c r="K40" s="87">
        <f>IF(K8=0,0,K8/TrAvia_act!K26*1000000)</f>
        <v>4203.4540257759791</v>
      </c>
      <c r="L40" s="87">
        <f>IF(L8=0,0,L8/TrAvia_act!L26*1000000)</f>
        <v>4106.6588979727958</v>
      </c>
      <c r="M40" s="87">
        <f>IF(M8=0,0,M8/TrAvia_act!M26*1000000)</f>
        <v>3831.7172092627916</v>
      </c>
      <c r="N40" s="87">
        <f>IF(N8=0,0,N8/TrAvia_act!N26*1000000)</f>
        <v>4177.2384231020797</v>
      </c>
      <c r="O40" s="87">
        <f>IF(O8=0,0,O8/TrAvia_act!O26*1000000)</f>
        <v>4319.7985068944208</v>
      </c>
      <c r="P40" s="87">
        <f>IF(P8=0,0,P8/TrAvia_act!P26*1000000)</f>
        <v>4233.2927525584882</v>
      </c>
      <c r="Q40" s="87">
        <f>IF(Q8=0,0,Q8/TrAvia_act!Q26*1000000)</f>
        <v>4179.964699915181</v>
      </c>
      <c r="R40" s="87">
        <f>IF(R8=0,0,R8/TrAvia_act!R26*1000000)</f>
        <v>4490.5681446644485</v>
      </c>
      <c r="S40" s="87">
        <f>IF(S8=0,0,S8/TrAvia_act!S26*1000000)</f>
        <v>4915.6578059575777</v>
      </c>
      <c r="T40" s="87">
        <f>IF(T8=0,0,T8/TrAvia_act!T26*1000000)</f>
        <v>4858.8720901840416</v>
      </c>
      <c r="U40" s="87">
        <f>IF(U8=0,0,U8/TrAvia_act!U26*1000000)</f>
        <v>4748.5841025957143</v>
      </c>
      <c r="V40" s="87">
        <f>IF(V8=0,0,V8/TrAvia_act!V26*1000000)</f>
        <v>4175.7752785972971</v>
      </c>
      <c r="W40" s="87">
        <f>IF(W8=0,0,W8/TrAvia_act!W26*1000000)</f>
        <v>5514.0493114933588</v>
      </c>
      <c r="DA40" s="171" t="s">
        <v>307</v>
      </c>
    </row>
    <row r="41" spans="1:105" ht="11.45" customHeight="1" x14ac:dyDescent="0.25">
      <c r="A41" s="83" t="s">
        <v>174</v>
      </c>
      <c r="B41" s="87">
        <f>IF(B9=0,0,B9/TrAvia_act!B27*1000000)</f>
        <v>28260.537200922019</v>
      </c>
      <c r="C41" s="87">
        <f>IF(C9=0,0,C9/TrAvia_act!C27*1000000)</f>
        <v>27644.920119372429</v>
      </c>
      <c r="D41" s="87">
        <f>IF(D9=0,0,D9/TrAvia_act!D27*1000000)</f>
        <v>28019.537735235845</v>
      </c>
      <c r="E41" s="87">
        <f>IF(E9=0,0,E9/TrAvia_act!E27*1000000)</f>
        <v>27011.2815715049</v>
      </c>
      <c r="F41" s="87">
        <f>IF(F9=0,0,F9/TrAvia_act!F27*1000000)</f>
        <v>26676.93044931757</v>
      </c>
      <c r="G41" s="87">
        <f>IF(G9=0,0,G9/TrAvia_act!G27*1000000)</f>
        <v>27435.651565867833</v>
      </c>
      <c r="H41" s="87">
        <f>IF(H9=0,0,H9/TrAvia_act!H27*1000000)</f>
        <v>27664.006689200502</v>
      </c>
      <c r="I41" s="87">
        <f>IF(I9=0,0,I9/TrAvia_act!I27*1000000)</f>
        <v>26597.395446376606</v>
      </c>
      <c r="J41" s="87">
        <f>IF(J9=0,0,J9/TrAvia_act!J27*1000000)</f>
        <v>26158.451048319086</v>
      </c>
      <c r="K41" s="87">
        <f>IF(K9=0,0,K9/TrAvia_act!K27*1000000)</f>
        <v>26685.694898925252</v>
      </c>
      <c r="L41" s="87">
        <f>IF(L9=0,0,L9/TrAvia_act!L27*1000000)</f>
        <v>24356.661006679886</v>
      </c>
      <c r="M41" s="87">
        <f>IF(M9=0,0,M9/TrAvia_act!M27*1000000)</f>
        <v>22132.179854292317</v>
      </c>
      <c r="N41" s="87">
        <f>IF(N9=0,0,N9/TrAvia_act!N27*1000000)</f>
        <v>23513.915545286029</v>
      </c>
      <c r="O41" s="87">
        <f>IF(O9=0,0,O9/TrAvia_act!O27*1000000)</f>
        <v>24649.863652886455</v>
      </c>
      <c r="P41" s="87">
        <f>IF(P9=0,0,P9/TrAvia_act!P27*1000000)</f>
        <v>23815.288916573518</v>
      </c>
      <c r="Q41" s="87">
        <f>IF(Q9=0,0,Q9/TrAvia_act!Q27*1000000)</f>
        <v>23555.249317999289</v>
      </c>
      <c r="R41" s="87">
        <f>IF(R9=0,0,R9/TrAvia_act!R27*1000000)</f>
        <v>26153.948733548696</v>
      </c>
      <c r="S41" s="87">
        <f>IF(S9=0,0,S9/TrAvia_act!S27*1000000)</f>
        <v>27594.11491403087</v>
      </c>
      <c r="T41" s="87">
        <f>IF(T9=0,0,T9/TrAvia_act!T27*1000000)</f>
        <v>26767.084925853884</v>
      </c>
      <c r="U41" s="87">
        <f>IF(U9=0,0,U9/TrAvia_act!U27*1000000)</f>
        <v>26418.580697090929</v>
      </c>
      <c r="V41" s="87">
        <f>IF(V9=0,0,V9/TrAvia_act!V27*1000000)</f>
        <v>29605.124222686864</v>
      </c>
      <c r="W41" s="87">
        <f>IF(W9=0,0,W9/TrAvia_act!W27*1000000)</f>
        <v>29396.408750541646</v>
      </c>
      <c r="DA41" s="171" t="s">
        <v>308</v>
      </c>
    </row>
    <row r="42" spans="1:105" ht="11.45" customHeight="1" x14ac:dyDescent="0.25">
      <c r="A42" s="12" t="s">
        <v>34</v>
      </c>
      <c r="B42" s="15">
        <f>IF(B10=0,0,B10/TrAvia_act!B28*1000000)</f>
        <v>14114.205995645851</v>
      </c>
      <c r="C42" s="15">
        <f>IF(C10=0,0,C10/TrAvia_act!C28*1000000)</f>
        <v>13717.885415073213</v>
      </c>
      <c r="D42" s="15">
        <f>IF(D10=0,0,D10/TrAvia_act!D28*1000000)</f>
        <v>14708.073451532009</v>
      </c>
      <c r="E42" s="15">
        <f>IF(E10=0,0,E10/TrAvia_act!E28*1000000)</f>
        <v>15839.732218412124</v>
      </c>
      <c r="F42" s="15">
        <f>IF(F10=0,0,F10/TrAvia_act!F28*1000000)</f>
        <v>15866.685082120497</v>
      </c>
      <c r="G42" s="15">
        <f>IF(G10=0,0,G10/TrAvia_act!G28*1000000)</f>
        <v>17087.408706867256</v>
      </c>
      <c r="H42" s="15">
        <f>IF(H10=0,0,H10/TrAvia_act!H28*1000000)</f>
        <v>17086.76788045697</v>
      </c>
      <c r="I42" s="15">
        <f>IF(I10=0,0,I10/TrAvia_act!I28*1000000)</f>
        <v>16997.413493291471</v>
      </c>
      <c r="J42" s="15">
        <f>IF(J10=0,0,J10/TrAvia_act!J28*1000000)</f>
        <v>16063.688721721061</v>
      </c>
      <c r="K42" s="15">
        <f>IF(K10=0,0,K10/TrAvia_act!K28*1000000)</f>
        <v>15973.245601595381</v>
      </c>
      <c r="L42" s="15">
        <f>IF(L10=0,0,L10/TrAvia_act!L28*1000000)</f>
        <v>16654.986080470404</v>
      </c>
      <c r="M42" s="15">
        <f>IF(M10=0,0,M10/TrAvia_act!M28*1000000)</f>
        <v>15832.35733370018</v>
      </c>
      <c r="N42" s="15">
        <f>IF(N10=0,0,N10/TrAvia_act!N28*1000000)</f>
        <v>16743.520415027288</v>
      </c>
      <c r="O42" s="15">
        <f>IF(O10=0,0,O10/TrAvia_act!O28*1000000)</f>
        <v>17710.155623024715</v>
      </c>
      <c r="P42" s="15">
        <f>IF(P10=0,0,P10/TrAvia_act!P28*1000000)</f>
        <v>17086.197624771205</v>
      </c>
      <c r="Q42" s="15">
        <f>IF(Q10=0,0,Q10/TrAvia_act!Q28*1000000)</f>
        <v>16852.81452669709</v>
      </c>
      <c r="R42" s="15">
        <f>IF(R10=0,0,R10/TrAvia_act!R28*1000000)</f>
        <v>18187.766154662186</v>
      </c>
      <c r="S42" s="15">
        <f>IF(S10=0,0,S10/TrAvia_act!S28*1000000)</f>
        <v>18851.707098061735</v>
      </c>
      <c r="T42" s="15">
        <f>IF(T10=0,0,T10/TrAvia_act!T28*1000000)</f>
        <v>19201.911092519815</v>
      </c>
      <c r="U42" s="15">
        <f>IF(U10=0,0,U10/TrAvia_act!U28*1000000)</f>
        <v>19308.317881869054</v>
      </c>
      <c r="V42" s="15">
        <f>IF(V10=0,0,V10/TrAvia_act!V28*1000000)</f>
        <v>19750.193952844704</v>
      </c>
      <c r="W42" s="15">
        <f>IF(W10=0,0,W10/TrAvia_act!W28*1000000)</f>
        <v>20867.209755587373</v>
      </c>
      <c r="DA42" s="193" t="s">
        <v>309</v>
      </c>
    </row>
    <row r="43" spans="1:105" ht="11.45" customHeight="1" x14ac:dyDescent="0.25">
      <c r="A43" s="92" t="s">
        <v>27</v>
      </c>
      <c r="B43" s="101">
        <f>IF(B11=0,0,B11/TrAvia_act!B29*1000000)</f>
        <v>2558.8616427017369</v>
      </c>
      <c r="C43" s="101">
        <f>IF(C11=0,0,C11/TrAvia_act!C29*1000000)</f>
        <v>2553.8598593264401</v>
      </c>
      <c r="D43" s="101">
        <f>IF(D11=0,0,D11/TrAvia_act!D29*1000000)</f>
        <v>2453.5588260342893</v>
      </c>
      <c r="E43" s="101">
        <f>IF(E11=0,0,E11/TrAvia_act!E29*1000000)</f>
        <v>2333.0754790276565</v>
      </c>
      <c r="F43" s="101">
        <f>IF(F11=0,0,F11/TrAvia_act!F29*1000000)</f>
        <v>2289.054881347507</v>
      </c>
      <c r="G43" s="101">
        <f>IF(G11=0,0,G11/TrAvia_act!G29*1000000)</f>
        <v>2368.8992092754838</v>
      </c>
      <c r="H43" s="101">
        <f>IF(H11=0,0,H11/TrAvia_act!H29*1000000)</f>
        <v>2428.2507011013822</v>
      </c>
      <c r="I43" s="101">
        <f>IF(I11=0,0,I11/TrAvia_act!I29*1000000)</f>
        <v>2427.1679096552452</v>
      </c>
      <c r="J43" s="101">
        <f>IF(J11=0,0,J11/TrAvia_act!J29*1000000)</f>
        <v>2438.4527823250305</v>
      </c>
      <c r="K43" s="101">
        <f>IF(K11=0,0,K11/TrAvia_act!K29*1000000)</f>
        <v>2552.933207213855</v>
      </c>
      <c r="L43" s="101">
        <f>IF(L11=0,0,L11/TrAvia_act!L29*1000000)</f>
        <v>2423.1716006370143</v>
      </c>
      <c r="M43" s="101">
        <f>IF(M11=0,0,M11/TrAvia_act!M29*1000000)</f>
        <v>1920.7145147156662</v>
      </c>
      <c r="N43" s="101">
        <f>IF(N11=0,0,N11/TrAvia_act!N29*1000000)</f>
        <v>2035.1709762004541</v>
      </c>
      <c r="O43" s="101">
        <f>IF(O11=0,0,O11/TrAvia_act!O29*1000000)</f>
        <v>2082.7975764321031</v>
      </c>
      <c r="P43" s="101">
        <f>IF(P11=0,0,P11/TrAvia_act!P29*1000000)</f>
        <v>2693.097228299906</v>
      </c>
      <c r="Q43" s="101">
        <f>IF(Q11=0,0,Q11/TrAvia_act!Q29*1000000)</f>
        <v>2779.3651625588518</v>
      </c>
      <c r="R43" s="101">
        <f>IF(R11=0,0,R11/TrAvia_act!R29*1000000)</f>
        <v>2937.0007336052472</v>
      </c>
      <c r="S43" s="101">
        <f>IF(S11=0,0,S11/TrAvia_act!S29*1000000)</f>
        <v>2642.6988683446975</v>
      </c>
      <c r="T43" s="101">
        <f>IF(T11=0,0,T11/TrAvia_act!T29*1000000)</f>
        <v>2489.2463992330327</v>
      </c>
      <c r="U43" s="101">
        <f>IF(U11=0,0,U11/TrAvia_act!U29*1000000)</f>
        <v>2797.28828306168</v>
      </c>
      <c r="V43" s="101">
        <f>IF(V11=0,0,V11/TrAvia_act!V29*1000000)</f>
        <v>3013.0448493961644</v>
      </c>
      <c r="W43" s="101">
        <f>IF(W11=0,0,W11/TrAvia_act!W29*1000000)</f>
        <v>3161.9514861141229</v>
      </c>
      <c r="DA43" s="175" t="s">
        <v>310</v>
      </c>
    </row>
    <row r="44" spans="1:105" ht="11.45" customHeight="1" x14ac:dyDescent="0.25">
      <c r="A44" s="92" t="s">
        <v>173</v>
      </c>
      <c r="B44" s="101">
        <f>IF(B12=0,0,B12/TrAvia_act!B30*1000000)</f>
        <v>3360.1270102808417</v>
      </c>
      <c r="C44" s="101">
        <f>IF(C12=0,0,C12/TrAvia_act!C30*1000000)</f>
        <v>3294.35818169406</v>
      </c>
      <c r="D44" s="101">
        <f>IF(D12=0,0,D12/TrAvia_act!D30*1000000)</f>
        <v>3318.1457511565727</v>
      </c>
      <c r="E44" s="101">
        <f>IF(E12=0,0,E12/TrAvia_act!E30*1000000)</f>
        <v>3195.0931735282793</v>
      </c>
      <c r="F44" s="101">
        <f>IF(F12=0,0,F12/TrAvia_act!F30*1000000)</f>
        <v>3163.4317585543017</v>
      </c>
      <c r="G44" s="101">
        <f>IF(G12=0,0,G12/TrAvia_act!G30*1000000)</f>
        <v>3230.813556151491</v>
      </c>
      <c r="H44" s="101">
        <f>IF(H12=0,0,H12/TrAvia_act!H30*1000000)</f>
        <v>3310.8769989995039</v>
      </c>
      <c r="I44" s="101">
        <f>IF(I12=0,0,I12/TrAvia_act!I30*1000000)</f>
        <v>3394.9653053520678</v>
      </c>
      <c r="J44" s="101">
        <f>IF(J12=0,0,J12/TrAvia_act!J30*1000000)</f>
        <v>3427.2917221428061</v>
      </c>
      <c r="K44" s="101">
        <f>IF(K12=0,0,K12/TrAvia_act!K30*1000000)</f>
        <v>3583.2226362552974</v>
      </c>
      <c r="L44" s="101">
        <f>IF(L12=0,0,L12/TrAvia_act!L30*1000000)</f>
        <v>3567.3185567468258</v>
      </c>
      <c r="M44" s="101">
        <f>IF(M12=0,0,M12/TrAvia_act!M30*1000000)</f>
        <v>3328.0510121069105</v>
      </c>
      <c r="N44" s="101">
        <f>IF(N12=0,0,N12/TrAvia_act!N30*1000000)</f>
        <v>3608.5170615339348</v>
      </c>
      <c r="O44" s="101">
        <f>IF(O12=0,0,O12/TrAvia_act!O30*1000000)</f>
        <v>3683.5921762653238</v>
      </c>
      <c r="P44" s="101">
        <f>IF(P12=0,0,P12/TrAvia_act!P30*1000000)</f>
        <v>3514.8351304384673</v>
      </c>
      <c r="Q44" s="101">
        <f>IF(Q12=0,0,Q12/TrAvia_act!Q30*1000000)</f>
        <v>3423.4389568237139</v>
      </c>
      <c r="R44" s="101">
        <f>IF(R12=0,0,R12/TrAvia_act!R30*1000000)</f>
        <v>3633.2127594411113</v>
      </c>
      <c r="S44" s="101">
        <f>IF(S12=0,0,S12/TrAvia_act!S30*1000000)</f>
        <v>3928.373584170592</v>
      </c>
      <c r="T44" s="101">
        <f>IF(T12=0,0,T12/TrAvia_act!T30*1000000)</f>
        <v>3857.0764430357967</v>
      </c>
      <c r="U44" s="101">
        <f>IF(U12=0,0,U12/TrAvia_act!U30*1000000)</f>
        <v>3911.6031713850266</v>
      </c>
      <c r="V44" s="101">
        <f>IF(V12=0,0,V12/TrAvia_act!V30*1000000)</f>
        <v>3205.0092224949694</v>
      </c>
      <c r="W44" s="101">
        <f>IF(W12=0,0,W12/TrAvia_act!W30*1000000)</f>
        <v>4398.6601685688629</v>
      </c>
      <c r="DA44" s="175" t="s">
        <v>311</v>
      </c>
    </row>
    <row r="45" spans="1:105" ht="11.45" customHeight="1" x14ac:dyDescent="0.25">
      <c r="A45" s="85" t="s">
        <v>174</v>
      </c>
      <c r="B45" s="88">
        <f>IF(B13=0,0,B13/TrAvia_act!B31*1000000)</f>
        <v>41136.18607156389</v>
      </c>
      <c r="C45" s="88">
        <f>IF(C13=0,0,C13/TrAvia_act!C31*1000000)</f>
        <v>40240.09062102763</v>
      </c>
      <c r="D45" s="88">
        <f>IF(D13=0,0,D13/TrAvia_act!D31*1000000)</f>
        <v>40785.38598616104</v>
      </c>
      <c r="E45" s="88">
        <f>IF(E13=0,0,E13/TrAvia_act!E31*1000000)</f>
        <v>39317.763029663089</v>
      </c>
      <c r="F45" s="88">
        <f>IF(F13=0,0,F13/TrAvia_act!F31*1000000)</f>
        <v>38831.07978377329</v>
      </c>
      <c r="G45" s="88">
        <f>IF(G13=0,0,G13/TrAvia_act!G31*1000000)</f>
        <v>38680.692844204772</v>
      </c>
      <c r="H45" s="88">
        <f>IF(H13=0,0,H13/TrAvia_act!H31*1000000)</f>
        <v>39056.828898026142</v>
      </c>
      <c r="I45" s="88">
        <f>IF(I13=0,0,I13/TrAvia_act!I31*1000000)</f>
        <v>38477.565469472233</v>
      </c>
      <c r="J45" s="88">
        <f>IF(J13=0,0,J13/TrAvia_act!J31*1000000)</f>
        <v>38772.767769360406</v>
      </c>
      <c r="K45" s="88">
        <f>IF(K13=0,0,K13/TrAvia_act!K31*1000000)</f>
        <v>40422.141276068513</v>
      </c>
      <c r="L45" s="88">
        <f>IF(L13=0,0,L13/TrAvia_act!L31*1000000)</f>
        <v>37324.361277565433</v>
      </c>
      <c r="M45" s="88">
        <f>IF(M13=0,0,M13/TrAvia_act!M31*1000000)</f>
        <v>34526.632927896084</v>
      </c>
      <c r="N45" s="88">
        <f>IF(N13=0,0,N13/TrAvia_act!N31*1000000)</f>
        <v>37707.768576949558</v>
      </c>
      <c r="O45" s="88">
        <f>IF(O13=0,0,O13/TrAvia_act!O31*1000000)</f>
        <v>39965.086178328333</v>
      </c>
      <c r="P45" s="88">
        <f>IF(P13=0,0,P13/TrAvia_act!P31*1000000)</f>
        <v>39530.535565949569</v>
      </c>
      <c r="Q45" s="88">
        <f>IF(Q13=0,0,Q13/TrAvia_act!Q31*1000000)</f>
        <v>39569.174448113095</v>
      </c>
      <c r="R45" s="88">
        <f>IF(R13=0,0,R13/TrAvia_act!R31*1000000)</f>
        <v>43300.46866198854</v>
      </c>
      <c r="S45" s="88">
        <f>IF(S13=0,0,S13/TrAvia_act!S31*1000000)</f>
        <v>46605.238129536803</v>
      </c>
      <c r="T45" s="88">
        <f>IF(T13=0,0,T13/TrAvia_act!T31*1000000)</f>
        <v>48079.698242667786</v>
      </c>
      <c r="U45" s="88">
        <f>IF(U13=0,0,U13/TrAvia_act!U31*1000000)</f>
        <v>48620.000896239027</v>
      </c>
      <c r="V45" s="88">
        <f>IF(V13=0,0,V13/TrAvia_act!V31*1000000)</f>
        <v>44704.548767068103</v>
      </c>
      <c r="W45" s="88">
        <f>IF(W13=0,0,W13/TrAvia_act!W31*1000000)</f>
        <v>47205.919477235446</v>
      </c>
      <c r="DA45" s="178" t="s">
        <v>312</v>
      </c>
    </row>
    <row r="46" spans="1:105" x14ac:dyDescent="0.25">
      <c r="A46" s="50"/>
      <c r="B46" s="50"/>
      <c r="C46" s="50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DA46" s="181"/>
    </row>
    <row r="47" spans="1:105" ht="11.45" customHeight="1" x14ac:dyDescent="0.25">
      <c r="A47" s="53" t="s">
        <v>40</v>
      </c>
      <c r="B47" s="76">
        <f t="shared" ref="B47:C47" si="32">IF(B3=0,0,B3/B$3)</f>
        <v>1</v>
      </c>
      <c r="C47" s="76">
        <f t="shared" si="32"/>
        <v>1</v>
      </c>
      <c r="D47" s="76">
        <f t="shared" ref="D47:V47" si="33">IF(D3=0,0,D3/D$3)</f>
        <v>1</v>
      </c>
      <c r="E47" s="76">
        <f t="shared" si="33"/>
        <v>1</v>
      </c>
      <c r="F47" s="76">
        <f t="shared" si="33"/>
        <v>1</v>
      </c>
      <c r="G47" s="76">
        <f t="shared" si="33"/>
        <v>1</v>
      </c>
      <c r="H47" s="76">
        <f t="shared" si="33"/>
        <v>1</v>
      </c>
      <c r="I47" s="76">
        <f t="shared" si="33"/>
        <v>1</v>
      </c>
      <c r="J47" s="76">
        <f t="shared" si="33"/>
        <v>1</v>
      </c>
      <c r="K47" s="76">
        <f t="shared" si="33"/>
        <v>1</v>
      </c>
      <c r="L47" s="76">
        <f t="shared" si="33"/>
        <v>1</v>
      </c>
      <c r="M47" s="76">
        <f t="shared" si="33"/>
        <v>1</v>
      </c>
      <c r="N47" s="76">
        <f t="shared" si="33"/>
        <v>1</v>
      </c>
      <c r="O47" s="76">
        <f t="shared" si="33"/>
        <v>1</v>
      </c>
      <c r="P47" s="76">
        <f t="shared" si="33"/>
        <v>1</v>
      </c>
      <c r="Q47" s="76">
        <f t="shared" si="33"/>
        <v>1</v>
      </c>
      <c r="R47" s="76">
        <f t="shared" si="33"/>
        <v>1</v>
      </c>
      <c r="S47" s="76">
        <f t="shared" si="33"/>
        <v>1</v>
      </c>
      <c r="T47" s="76">
        <f t="shared" si="33"/>
        <v>1</v>
      </c>
      <c r="U47" s="76">
        <f t="shared" si="33"/>
        <v>1</v>
      </c>
      <c r="V47" s="76">
        <f t="shared" si="33"/>
        <v>1</v>
      </c>
      <c r="W47" s="76">
        <f t="shared" ref="W47" si="34">IF(W3=0,0,W3/W$3)</f>
        <v>1</v>
      </c>
      <c r="DA47" s="183"/>
    </row>
    <row r="48" spans="1:105" ht="11.45" customHeight="1" x14ac:dyDescent="0.25">
      <c r="A48" s="10" t="s">
        <v>33</v>
      </c>
      <c r="B48" s="16">
        <f t="shared" ref="B48:C48" si="35">IF(B6=0,0,B6/B$3)</f>
        <v>0.89411335546597703</v>
      </c>
      <c r="C48" s="16">
        <f t="shared" si="35"/>
        <v>0.89736552253286728</v>
      </c>
      <c r="D48" s="16">
        <f t="shared" ref="D48:V48" si="36">IF(D6=0,0,D6/D$3)</f>
        <v>0.88920494337116363</v>
      </c>
      <c r="E48" s="16">
        <f t="shared" si="36"/>
        <v>0.88470339671977505</v>
      </c>
      <c r="F48" s="16">
        <f t="shared" si="36"/>
        <v>0.87975870793852362</v>
      </c>
      <c r="G48" s="16">
        <f t="shared" si="36"/>
        <v>0.87038370449783886</v>
      </c>
      <c r="H48" s="16">
        <f t="shared" si="36"/>
        <v>0.86341365730590491</v>
      </c>
      <c r="I48" s="16">
        <f t="shared" si="36"/>
        <v>0.86037561767095139</v>
      </c>
      <c r="J48" s="16">
        <f t="shared" si="36"/>
        <v>0.85573826331131164</v>
      </c>
      <c r="K48" s="16">
        <f t="shared" si="36"/>
        <v>0.86545427480835557</v>
      </c>
      <c r="L48" s="16">
        <f t="shared" si="36"/>
        <v>0.84594029384228819</v>
      </c>
      <c r="M48" s="16">
        <f t="shared" si="36"/>
        <v>0.8476224320204816</v>
      </c>
      <c r="N48" s="16">
        <f t="shared" si="36"/>
        <v>0.8583607186428156</v>
      </c>
      <c r="O48" s="16">
        <f t="shared" si="36"/>
        <v>0.85511548397411907</v>
      </c>
      <c r="P48" s="16">
        <f t="shared" si="36"/>
        <v>0.86791289927197401</v>
      </c>
      <c r="Q48" s="16">
        <f t="shared" si="36"/>
        <v>0.8676115253684592</v>
      </c>
      <c r="R48" s="16">
        <f t="shared" si="36"/>
        <v>0.8761669628999289</v>
      </c>
      <c r="S48" s="16">
        <f t="shared" si="36"/>
        <v>0.86867011941646544</v>
      </c>
      <c r="T48" s="16">
        <f t="shared" si="36"/>
        <v>0.86775301523809145</v>
      </c>
      <c r="U48" s="16">
        <f t="shared" si="36"/>
        <v>0.87561119456430359</v>
      </c>
      <c r="V48" s="16">
        <f t="shared" si="36"/>
        <v>0.66912434795751075</v>
      </c>
      <c r="W48" s="16">
        <f t="shared" ref="W48" si="37">IF(W6=0,0,W6/W$3)</f>
        <v>0.69142476002752828</v>
      </c>
      <c r="DA48" s="190"/>
    </row>
    <row r="49" spans="1:105" ht="11.45" customHeight="1" x14ac:dyDescent="0.25">
      <c r="A49" s="83" t="s">
        <v>27</v>
      </c>
      <c r="B49" s="103">
        <f t="shared" ref="B49:C49" si="38">IF(B7=0,0,B7/B$3)</f>
        <v>0.11620852169965409</v>
      </c>
      <c r="C49" s="103">
        <f t="shared" si="38"/>
        <v>0.11341023143269831</v>
      </c>
      <c r="D49" s="103">
        <f t="shared" ref="D49:V49" si="39">IF(D7=0,0,D7/D$3)</f>
        <v>0.11196132211210134</v>
      </c>
      <c r="E49" s="103">
        <f t="shared" si="39"/>
        <v>0.11016023068320348</v>
      </c>
      <c r="F49" s="103">
        <f t="shared" si="39"/>
        <v>0.10120513090708748</v>
      </c>
      <c r="G49" s="103">
        <f t="shared" si="39"/>
        <v>9.7810508760076242E-2</v>
      </c>
      <c r="H49" s="103">
        <f t="shared" si="39"/>
        <v>9.562611413950968E-2</v>
      </c>
      <c r="I49" s="103">
        <f t="shared" si="39"/>
        <v>9.3341579549739553E-2</v>
      </c>
      <c r="J49" s="103">
        <f t="shared" si="39"/>
        <v>9.1152086323622664E-2</v>
      </c>
      <c r="K49" s="103">
        <f t="shared" si="39"/>
        <v>9.0954219643412118E-2</v>
      </c>
      <c r="L49" s="103">
        <f t="shared" si="39"/>
        <v>8.6721780676351334E-2</v>
      </c>
      <c r="M49" s="103">
        <f t="shared" si="39"/>
        <v>8.3836547386131555E-2</v>
      </c>
      <c r="N49" s="103">
        <f t="shared" si="39"/>
        <v>7.9052153281570545E-2</v>
      </c>
      <c r="O49" s="103">
        <f t="shared" si="39"/>
        <v>7.3038661911350514E-2</v>
      </c>
      <c r="P49" s="103">
        <f t="shared" si="39"/>
        <v>8.0557203472085365E-2</v>
      </c>
      <c r="Q49" s="103">
        <f t="shared" si="39"/>
        <v>8.0628240572652554E-2</v>
      </c>
      <c r="R49" s="103">
        <f t="shared" si="39"/>
        <v>8.0073907235934993E-2</v>
      </c>
      <c r="S49" s="103">
        <f t="shared" si="39"/>
        <v>6.3561866282474386E-2</v>
      </c>
      <c r="T49" s="103">
        <f t="shared" si="39"/>
        <v>5.9891210953795439E-2</v>
      </c>
      <c r="U49" s="103">
        <f t="shared" si="39"/>
        <v>6.7519373936198987E-2</v>
      </c>
      <c r="V49" s="103">
        <f t="shared" si="39"/>
        <v>5.5753012742741574E-2</v>
      </c>
      <c r="W49" s="103">
        <f t="shared" ref="W49" si="40">IF(W7=0,0,W7/W$3)</f>
        <v>3.54184560096103E-2</v>
      </c>
      <c r="DA49" s="191"/>
    </row>
    <row r="50" spans="1:105" ht="11.45" customHeight="1" x14ac:dyDescent="0.25">
      <c r="A50" s="83" t="s">
        <v>173</v>
      </c>
      <c r="B50" s="103">
        <f t="shared" ref="B50:C50" si="41">IF(B8=0,0,B8/B$3)</f>
        <v>0.22849349398177066</v>
      </c>
      <c r="C50" s="103">
        <f t="shared" si="41"/>
        <v>0.22616869729787989</v>
      </c>
      <c r="D50" s="103">
        <f t="shared" ref="D50:V50" si="42">IF(D8=0,0,D8/D$3)</f>
        <v>0.2171322594985492</v>
      </c>
      <c r="E50" s="103">
        <f t="shared" si="42"/>
        <v>0.22758452443917024</v>
      </c>
      <c r="F50" s="103">
        <f t="shared" si="42"/>
        <v>0.228291530969782</v>
      </c>
      <c r="G50" s="103">
        <f t="shared" si="42"/>
        <v>0.22835936298666748</v>
      </c>
      <c r="H50" s="103">
        <f t="shared" si="42"/>
        <v>0.23169301769363754</v>
      </c>
      <c r="I50" s="103">
        <f t="shared" si="42"/>
        <v>0.23562411458722629</v>
      </c>
      <c r="J50" s="103">
        <f t="shared" si="42"/>
        <v>0.23021280596618487</v>
      </c>
      <c r="K50" s="103">
        <f t="shared" si="42"/>
        <v>0.22457871536714419</v>
      </c>
      <c r="L50" s="103">
        <f t="shared" si="42"/>
        <v>0.21923040056690055</v>
      </c>
      <c r="M50" s="103">
        <f t="shared" si="42"/>
        <v>0.22095148659819422</v>
      </c>
      <c r="N50" s="103">
        <f t="shared" si="42"/>
        <v>0.22194237406521272</v>
      </c>
      <c r="O50" s="103">
        <f t="shared" si="42"/>
        <v>0.22192929056391411</v>
      </c>
      <c r="P50" s="103">
        <f t="shared" si="42"/>
        <v>0.22427816886027491</v>
      </c>
      <c r="Q50" s="103">
        <f t="shared" si="42"/>
        <v>0.22551692932028375</v>
      </c>
      <c r="R50" s="103">
        <f t="shared" si="42"/>
        <v>0.23812379201904282</v>
      </c>
      <c r="S50" s="103">
        <f t="shared" si="42"/>
        <v>0.24748198014650241</v>
      </c>
      <c r="T50" s="103">
        <f t="shared" si="42"/>
        <v>0.24530296918435718</v>
      </c>
      <c r="U50" s="103">
        <f t="shared" si="42"/>
        <v>0.2361848672959492</v>
      </c>
      <c r="V50" s="103">
        <f t="shared" si="42"/>
        <v>0.15401074623724575</v>
      </c>
      <c r="W50" s="103">
        <f t="shared" ref="W50" si="43">IF(W8=0,0,W8/W$3)</f>
        <v>0.1845312794154633</v>
      </c>
      <c r="DA50" s="191"/>
    </row>
    <row r="51" spans="1:105" ht="11.45" customHeight="1" x14ac:dyDescent="0.25">
      <c r="A51" s="83" t="s">
        <v>174</v>
      </c>
      <c r="B51" s="103">
        <f t="shared" ref="B51:C51" si="44">IF(B9=0,0,B9/B$3)</f>
        <v>0.54941133978455226</v>
      </c>
      <c r="C51" s="103">
        <f t="shared" si="44"/>
        <v>0.55778659380228912</v>
      </c>
      <c r="D51" s="103">
        <f t="shared" ref="D51:V51" si="45">IF(D9=0,0,D9/D$3)</f>
        <v>0.56011136176051313</v>
      </c>
      <c r="E51" s="103">
        <f t="shared" si="45"/>
        <v>0.54695864159740137</v>
      </c>
      <c r="F51" s="103">
        <f t="shared" si="45"/>
        <v>0.55026204606165419</v>
      </c>
      <c r="G51" s="103">
        <f t="shared" si="45"/>
        <v>0.54421383275109525</v>
      </c>
      <c r="H51" s="103">
        <f t="shared" si="45"/>
        <v>0.53609452547275782</v>
      </c>
      <c r="I51" s="103">
        <f t="shared" si="45"/>
        <v>0.53140992353398553</v>
      </c>
      <c r="J51" s="103">
        <f t="shared" si="45"/>
        <v>0.53437337102150395</v>
      </c>
      <c r="K51" s="103">
        <f t="shared" si="45"/>
        <v>0.54992133979779922</v>
      </c>
      <c r="L51" s="103">
        <f t="shared" si="45"/>
        <v>0.53998811259903623</v>
      </c>
      <c r="M51" s="103">
        <f t="shared" si="45"/>
        <v>0.54283439803615574</v>
      </c>
      <c r="N51" s="103">
        <f t="shared" si="45"/>
        <v>0.55736619129603238</v>
      </c>
      <c r="O51" s="103">
        <f t="shared" si="45"/>
        <v>0.56014753149885432</v>
      </c>
      <c r="P51" s="103">
        <f t="shared" si="45"/>
        <v>0.56307752693961366</v>
      </c>
      <c r="Q51" s="103">
        <f t="shared" si="45"/>
        <v>0.56146635547552293</v>
      </c>
      <c r="R51" s="103">
        <f t="shared" si="45"/>
        <v>0.55796926364495114</v>
      </c>
      <c r="S51" s="103">
        <f t="shared" si="45"/>
        <v>0.55762627298748857</v>
      </c>
      <c r="T51" s="103">
        <f t="shared" si="45"/>
        <v>0.56255883509993876</v>
      </c>
      <c r="U51" s="103">
        <f t="shared" si="45"/>
        <v>0.57190695333215535</v>
      </c>
      <c r="V51" s="103">
        <f t="shared" si="45"/>
        <v>0.45936058897752352</v>
      </c>
      <c r="W51" s="103">
        <f t="shared" ref="W51" si="46">IF(W9=0,0,W9/W$3)</f>
        <v>0.47147502460245466</v>
      </c>
      <c r="DA51" s="191"/>
    </row>
    <row r="52" spans="1:105" ht="11.45" customHeight="1" x14ac:dyDescent="0.25">
      <c r="A52" s="12" t="s">
        <v>34</v>
      </c>
      <c r="B52" s="17">
        <f t="shared" ref="B52:C52" si="47">IF(B10=0,0,B10/B$3)</f>
        <v>0.10588664453402315</v>
      </c>
      <c r="C52" s="17">
        <f t="shared" si="47"/>
        <v>0.10263447746713268</v>
      </c>
      <c r="D52" s="17">
        <f t="shared" ref="D52:V52" si="48">IF(D10=0,0,D10/D$3)</f>
        <v>0.11079505662883632</v>
      </c>
      <c r="E52" s="17">
        <f t="shared" si="48"/>
        <v>0.11529660328022479</v>
      </c>
      <c r="F52" s="17">
        <f t="shared" si="48"/>
        <v>0.12024129206147628</v>
      </c>
      <c r="G52" s="17">
        <f t="shared" si="48"/>
        <v>0.12961629550216097</v>
      </c>
      <c r="H52" s="17">
        <f t="shared" si="48"/>
        <v>0.13658634269409492</v>
      </c>
      <c r="I52" s="17">
        <f t="shared" si="48"/>
        <v>0.13962438232904847</v>
      </c>
      <c r="J52" s="17">
        <f t="shared" si="48"/>
        <v>0.14426173668868844</v>
      </c>
      <c r="K52" s="17">
        <f t="shared" si="48"/>
        <v>0.13454572519164457</v>
      </c>
      <c r="L52" s="17">
        <f t="shared" si="48"/>
        <v>0.15405970615771186</v>
      </c>
      <c r="M52" s="17">
        <f t="shared" si="48"/>
        <v>0.15237756797951849</v>
      </c>
      <c r="N52" s="17">
        <f t="shared" si="48"/>
        <v>0.14163928135718426</v>
      </c>
      <c r="O52" s="17">
        <f t="shared" si="48"/>
        <v>0.14488451602588104</v>
      </c>
      <c r="P52" s="17">
        <f t="shared" si="48"/>
        <v>0.13208710072802599</v>
      </c>
      <c r="Q52" s="17">
        <f t="shared" si="48"/>
        <v>0.13238847463154074</v>
      </c>
      <c r="R52" s="17">
        <f t="shared" si="48"/>
        <v>0.12383303710007101</v>
      </c>
      <c r="S52" s="17">
        <f t="shared" si="48"/>
        <v>0.13132988058353454</v>
      </c>
      <c r="T52" s="17">
        <f t="shared" si="48"/>
        <v>0.1322469847619086</v>
      </c>
      <c r="U52" s="17">
        <f t="shared" si="48"/>
        <v>0.12438880543569659</v>
      </c>
      <c r="V52" s="17">
        <f t="shared" si="48"/>
        <v>0.33087565204248909</v>
      </c>
      <c r="W52" s="17">
        <f t="shared" ref="W52" si="49">IF(W10=0,0,W10/W$3)</f>
        <v>0.3085752399724716</v>
      </c>
      <c r="DA52" s="194"/>
    </row>
    <row r="53" spans="1:105" ht="11.45" customHeight="1" x14ac:dyDescent="0.25">
      <c r="A53" s="92" t="s">
        <v>27</v>
      </c>
      <c r="B53" s="104">
        <f t="shared" ref="B53:C53" si="50">IF(B11=0,0,B11/B$3)</f>
        <v>6.8527745317626745E-3</v>
      </c>
      <c r="C53" s="104">
        <f t="shared" si="50"/>
        <v>6.7026702010499276E-3</v>
      </c>
      <c r="D53" s="104">
        <f t="shared" ref="D53:V53" si="51">IF(D11=0,0,D11/D$3)</f>
        <v>5.8697409939732744E-3</v>
      </c>
      <c r="E53" s="104">
        <f t="shared" si="51"/>
        <v>4.4015666665260496E-3</v>
      </c>
      <c r="F53" s="104">
        <f t="shared" si="51"/>
        <v>3.9130562429869984E-3</v>
      </c>
      <c r="G53" s="104">
        <f t="shared" si="51"/>
        <v>3.3178182906300627E-3</v>
      </c>
      <c r="H53" s="104">
        <f t="shared" si="51"/>
        <v>3.4371025577300566E-3</v>
      </c>
      <c r="I53" s="104">
        <f t="shared" si="51"/>
        <v>3.2591460989855681E-3</v>
      </c>
      <c r="J53" s="104">
        <f t="shared" si="51"/>
        <v>4.0741200320042834E-3</v>
      </c>
      <c r="K53" s="104">
        <f t="shared" si="51"/>
        <v>3.6913532691724886E-3</v>
      </c>
      <c r="L53" s="104">
        <f t="shared" si="51"/>
        <v>3.3271407846137213E-3</v>
      </c>
      <c r="M53" s="104">
        <f t="shared" si="51"/>
        <v>2.6759262597317412E-3</v>
      </c>
      <c r="N53" s="104">
        <f t="shared" si="51"/>
        <v>2.4761992285554867E-3</v>
      </c>
      <c r="O53" s="104">
        <f t="shared" si="51"/>
        <v>2.31709388967193E-3</v>
      </c>
      <c r="P53" s="104">
        <f t="shared" si="51"/>
        <v>2.8562379541488929E-3</v>
      </c>
      <c r="Q53" s="104">
        <f t="shared" si="51"/>
        <v>2.9038407807139275E-3</v>
      </c>
      <c r="R53" s="104">
        <f t="shared" si="51"/>
        <v>2.6503823224791087E-3</v>
      </c>
      <c r="S53" s="104">
        <f t="shared" si="51"/>
        <v>2.4990940418123759E-3</v>
      </c>
      <c r="T53" s="104">
        <f t="shared" si="51"/>
        <v>2.2810356405927978E-3</v>
      </c>
      <c r="U53" s="104">
        <f t="shared" si="51"/>
        <v>2.2692899675067885E-3</v>
      </c>
      <c r="V53" s="104">
        <f t="shared" si="51"/>
        <v>5.3933855078275011E-3</v>
      </c>
      <c r="W53" s="104">
        <f t="shared" ref="W53" si="52">IF(W11=0,0,W11/W$3)</f>
        <v>4.7028896313096695E-3</v>
      </c>
      <c r="DA53" s="195"/>
    </row>
    <row r="54" spans="1:105" ht="11.45" customHeight="1" x14ac:dyDescent="0.25">
      <c r="A54" s="92" t="s">
        <v>173</v>
      </c>
      <c r="B54" s="104">
        <f t="shared" ref="B54:C54" si="53">IF(B12=0,0,B12/B$3)</f>
        <v>8.8424006908340153E-3</v>
      </c>
      <c r="C54" s="104">
        <f t="shared" si="53"/>
        <v>8.8744271025588527E-3</v>
      </c>
      <c r="D54" s="104">
        <f t="shared" ref="D54:V54" si="54">IF(D12=0,0,D12/D$3)</f>
        <v>9.2755690058174776E-3</v>
      </c>
      <c r="E54" s="104">
        <f t="shared" si="54"/>
        <v>8.9442102962969637E-3</v>
      </c>
      <c r="F54" s="104">
        <f t="shared" si="54"/>
        <v>9.8946519097241996E-3</v>
      </c>
      <c r="G54" s="104">
        <f t="shared" si="54"/>
        <v>1.0292905852561497E-2</v>
      </c>
      <c r="H54" s="104">
        <f t="shared" si="54"/>
        <v>1.1464381218789158E-2</v>
      </c>
      <c r="I54" s="104">
        <f t="shared" si="54"/>
        <v>1.2390506627421577E-2</v>
      </c>
      <c r="J54" s="104">
        <f t="shared" si="54"/>
        <v>1.3888826674120315E-2</v>
      </c>
      <c r="K54" s="104">
        <f t="shared" si="54"/>
        <v>1.4705035305862238E-2</v>
      </c>
      <c r="L54" s="104">
        <f t="shared" si="54"/>
        <v>1.5140442532789409E-2</v>
      </c>
      <c r="M54" s="104">
        <f t="shared" si="54"/>
        <v>1.4347067856828998E-2</v>
      </c>
      <c r="N54" s="104">
        <f t="shared" si="54"/>
        <v>1.4174155876095716E-2</v>
      </c>
      <c r="O54" s="104">
        <f t="shared" si="54"/>
        <v>1.4205919955010846E-2</v>
      </c>
      <c r="P54" s="104">
        <f t="shared" si="54"/>
        <v>1.3120230276328582E-2</v>
      </c>
      <c r="Q54" s="104">
        <f t="shared" si="54"/>
        <v>1.3260880136127666E-2</v>
      </c>
      <c r="R54" s="104">
        <f t="shared" si="54"/>
        <v>1.2324435650939007E-2</v>
      </c>
      <c r="S54" s="104">
        <f t="shared" si="54"/>
        <v>1.397036863336156E-2</v>
      </c>
      <c r="T54" s="104">
        <f t="shared" si="54"/>
        <v>1.3703007548657857E-2</v>
      </c>
      <c r="U54" s="104">
        <f t="shared" si="54"/>
        <v>1.326890020330798E-2</v>
      </c>
      <c r="V54" s="104">
        <f t="shared" si="54"/>
        <v>2.6523317329266837E-2</v>
      </c>
      <c r="W54" s="104">
        <f t="shared" ref="W54" si="55">IF(W12=0,0,W12/W$3)</f>
        <v>3.3290274125315961E-2</v>
      </c>
      <c r="DA54" s="195"/>
    </row>
    <row r="55" spans="1:105" ht="11.45" customHeight="1" x14ac:dyDescent="0.25">
      <c r="A55" s="85" t="s">
        <v>174</v>
      </c>
      <c r="B55" s="105">
        <f t="shared" ref="B55:C55" si="56">IF(B13=0,0,B13/B$3)</f>
        <v>9.019146931142645E-2</v>
      </c>
      <c r="C55" s="105">
        <f t="shared" si="56"/>
        <v>8.7057380163523906E-2</v>
      </c>
      <c r="D55" s="105">
        <f t="shared" ref="D55:V55" si="57">IF(D13=0,0,D13/D$3)</f>
        <v>9.5649746629045559E-2</v>
      </c>
      <c r="E55" s="105">
        <f t="shared" si="57"/>
        <v>0.10195082631740178</v>
      </c>
      <c r="F55" s="105">
        <f t="shared" si="57"/>
        <v>0.10643358390876508</v>
      </c>
      <c r="G55" s="105">
        <f t="shared" si="57"/>
        <v>0.11600557135896943</v>
      </c>
      <c r="H55" s="105">
        <f t="shared" si="57"/>
        <v>0.12168485891757572</v>
      </c>
      <c r="I55" s="105">
        <f t="shared" si="57"/>
        <v>0.12397472960264133</v>
      </c>
      <c r="J55" s="105">
        <f t="shared" si="57"/>
        <v>0.12629878998256386</v>
      </c>
      <c r="K55" s="105">
        <f t="shared" si="57"/>
        <v>0.11614933661660984</v>
      </c>
      <c r="L55" s="105">
        <f t="shared" si="57"/>
        <v>0.13559212284030875</v>
      </c>
      <c r="M55" s="105">
        <f t="shared" si="57"/>
        <v>0.13535457386295774</v>
      </c>
      <c r="N55" s="105">
        <f t="shared" si="57"/>
        <v>0.12498892625253305</v>
      </c>
      <c r="O55" s="105">
        <f t="shared" si="57"/>
        <v>0.12836150218119827</v>
      </c>
      <c r="P55" s="105">
        <f t="shared" si="57"/>
        <v>0.11611063249754851</v>
      </c>
      <c r="Q55" s="105">
        <f t="shared" si="57"/>
        <v>0.11622375371469915</v>
      </c>
      <c r="R55" s="105">
        <f t="shared" si="57"/>
        <v>0.1088582191266529</v>
      </c>
      <c r="S55" s="105">
        <f t="shared" si="57"/>
        <v>0.11486041790836059</v>
      </c>
      <c r="T55" s="105">
        <f t="shared" si="57"/>
        <v>0.11626294157265793</v>
      </c>
      <c r="U55" s="105">
        <f t="shared" si="57"/>
        <v>0.10885061526488182</v>
      </c>
      <c r="V55" s="105">
        <f t="shared" si="57"/>
        <v>0.29895894920539479</v>
      </c>
      <c r="W55" s="105">
        <f t="shared" ref="W55" si="58">IF(W13=0,0,W13/W$3)</f>
        <v>0.27058207621584596</v>
      </c>
      <c r="DA55" s="192"/>
    </row>
    <row r="56" spans="1:105" x14ac:dyDescent="0.25">
      <c r="A56" s="50"/>
      <c r="B56" s="50"/>
      <c r="C56" s="50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DA56" s="181"/>
    </row>
    <row r="57" spans="1:105" ht="11.45" customHeight="1" x14ac:dyDescent="0.25">
      <c r="A57" s="53" t="s">
        <v>76</v>
      </c>
      <c r="B57" s="62">
        <v>545.8264923134343</v>
      </c>
      <c r="C57" s="62">
        <v>547.23948042313987</v>
      </c>
      <c r="D57" s="62">
        <v>551.30161749881734</v>
      </c>
      <c r="E57" s="62">
        <v>547.85824023139094</v>
      </c>
      <c r="F57" s="62">
        <v>549.0608994028911</v>
      </c>
      <c r="G57" s="62">
        <v>561.42504925422725</v>
      </c>
      <c r="H57" s="62">
        <v>564.48304286163307</v>
      </c>
      <c r="I57" s="62">
        <v>561.20699717799505</v>
      </c>
      <c r="J57" s="62">
        <v>560.24922546091864</v>
      </c>
      <c r="K57" s="62">
        <v>558.39525049906604</v>
      </c>
      <c r="L57" s="62">
        <v>566.11172684597466</v>
      </c>
      <c r="M57" s="62">
        <v>569.87117972075521</v>
      </c>
      <c r="N57" s="62">
        <v>570.06987405343625</v>
      </c>
      <c r="O57" s="62">
        <v>564.72694772801424</v>
      </c>
      <c r="P57" s="62">
        <v>559.34072905344158</v>
      </c>
      <c r="Q57" s="62">
        <v>560.62525443363245</v>
      </c>
      <c r="R57" s="62">
        <v>560.72372591923727</v>
      </c>
      <c r="S57" s="62">
        <v>554.29748988933216</v>
      </c>
      <c r="T57" s="62">
        <v>539.34768338896515</v>
      </c>
      <c r="U57" s="62">
        <v>542.11363585702054</v>
      </c>
      <c r="V57" s="62">
        <v>640.73485966977057</v>
      </c>
      <c r="W57" s="62">
        <v>617.23052684743391</v>
      </c>
      <c r="DA57" s="172" t="s">
        <v>313</v>
      </c>
    </row>
    <row r="58" spans="1:105" ht="11.45" customHeight="1" x14ac:dyDescent="0.25">
      <c r="A58" s="10" t="s">
        <v>33</v>
      </c>
      <c r="B58" s="14">
        <v>531.21323788572988</v>
      </c>
      <c r="C58" s="14">
        <v>533.32549445905556</v>
      </c>
      <c r="D58" s="14">
        <v>536.1398865648905</v>
      </c>
      <c r="E58" s="14">
        <v>531.15605326335992</v>
      </c>
      <c r="F58" s="14">
        <v>531.8142783748184</v>
      </c>
      <c r="G58" s="14">
        <v>542.53206374844331</v>
      </c>
      <c r="H58" s="14">
        <v>544.50840111135051</v>
      </c>
      <c r="I58" s="14">
        <v>540.5621085558173</v>
      </c>
      <c r="J58" s="14">
        <v>539.61573507736648</v>
      </c>
      <c r="K58" s="14">
        <v>540.19905562367467</v>
      </c>
      <c r="L58" s="14">
        <v>544.0641892743721</v>
      </c>
      <c r="M58" s="14">
        <v>547.48432910728434</v>
      </c>
      <c r="N58" s="14">
        <v>549.44252220266878</v>
      </c>
      <c r="O58" s="14">
        <v>544.1966359520676</v>
      </c>
      <c r="P58" s="14">
        <v>540.16569263787653</v>
      </c>
      <c r="Q58" s="14">
        <v>541.13998695540579</v>
      </c>
      <c r="R58" s="14">
        <v>542.2587584535969</v>
      </c>
      <c r="S58" s="14">
        <v>535.10505670090231</v>
      </c>
      <c r="T58" s="14">
        <v>519.39223135335646</v>
      </c>
      <c r="U58" s="14">
        <v>523.21898093122525</v>
      </c>
      <c r="V58" s="14">
        <v>597.21646694226536</v>
      </c>
      <c r="W58" s="14">
        <v>575.45067305854491</v>
      </c>
      <c r="DA58" s="189" t="s">
        <v>314</v>
      </c>
    </row>
    <row r="59" spans="1:105" ht="11.45" customHeight="1" x14ac:dyDescent="0.25">
      <c r="A59" s="83" t="s">
        <v>27</v>
      </c>
      <c r="B59" s="87">
        <v>486.67909018918493</v>
      </c>
      <c r="C59" s="87">
        <v>486.67909018918493</v>
      </c>
      <c r="D59" s="87">
        <v>486.67909018918488</v>
      </c>
      <c r="E59" s="87">
        <v>486.67909018918493</v>
      </c>
      <c r="F59" s="87">
        <v>486.67909018918493</v>
      </c>
      <c r="G59" s="87">
        <v>487.17878196015471</v>
      </c>
      <c r="H59" s="87">
        <v>479.20290416437098</v>
      </c>
      <c r="I59" s="87">
        <v>474.98783927584452</v>
      </c>
      <c r="J59" s="87">
        <v>479.49430280744343</v>
      </c>
      <c r="K59" s="87">
        <v>478.06518850326148</v>
      </c>
      <c r="L59" s="87">
        <v>480.45260841484185</v>
      </c>
      <c r="M59" s="87">
        <v>486.5407345082844</v>
      </c>
      <c r="N59" s="87">
        <v>486.41317343645983</v>
      </c>
      <c r="O59" s="87">
        <v>488.2859432842418</v>
      </c>
      <c r="P59" s="87">
        <v>486.80038208159419</v>
      </c>
      <c r="Q59" s="87">
        <v>487.21534263352322</v>
      </c>
      <c r="R59" s="87">
        <v>483.65691755243307</v>
      </c>
      <c r="S59" s="87">
        <v>485.15798639381632</v>
      </c>
      <c r="T59" s="87">
        <v>484.01886229693582</v>
      </c>
      <c r="U59" s="87">
        <v>481.64513025297765</v>
      </c>
      <c r="V59" s="87">
        <v>482.10728313220096</v>
      </c>
      <c r="W59" s="87">
        <v>479.07307365743736</v>
      </c>
      <c r="DA59" s="171" t="s">
        <v>315</v>
      </c>
    </row>
    <row r="60" spans="1:105" ht="11.45" customHeight="1" x14ac:dyDescent="0.25">
      <c r="A60" s="83" t="s">
        <v>173</v>
      </c>
      <c r="B60" s="87">
        <v>354.73685619448389</v>
      </c>
      <c r="C60" s="87">
        <v>354.77785744671985</v>
      </c>
      <c r="D60" s="87">
        <v>354.73277807628796</v>
      </c>
      <c r="E60" s="87">
        <v>354.62538601347939</v>
      </c>
      <c r="F60" s="87">
        <v>354.57398605404074</v>
      </c>
      <c r="G60" s="87">
        <v>354.77238141675701</v>
      </c>
      <c r="H60" s="87">
        <v>355.18943286082981</v>
      </c>
      <c r="I60" s="87">
        <v>354.1332982066296</v>
      </c>
      <c r="J60" s="87">
        <v>354.25217159183626</v>
      </c>
      <c r="K60" s="87">
        <v>353.78229838666545</v>
      </c>
      <c r="L60" s="87">
        <v>351.644452794784</v>
      </c>
      <c r="M60" s="87">
        <v>353.06823384049341</v>
      </c>
      <c r="N60" s="87">
        <v>354.92217939034907</v>
      </c>
      <c r="O60" s="87">
        <v>354.32795681804538</v>
      </c>
      <c r="P60" s="87">
        <v>352.19844659948916</v>
      </c>
      <c r="Q60" s="87">
        <v>352.56933590543616</v>
      </c>
      <c r="R60" s="87">
        <v>350.35530850713599</v>
      </c>
      <c r="S60" s="87">
        <v>348.52757998860267</v>
      </c>
      <c r="T60" s="87">
        <v>347.66376763135605</v>
      </c>
      <c r="U60" s="87">
        <v>345.56326163347632</v>
      </c>
      <c r="V60" s="87">
        <v>344.66944140861796</v>
      </c>
      <c r="W60" s="87">
        <v>339.54879952798467</v>
      </c>
      <c r="DA60" s="171" t="s">
        <v>316</v>
      </c>
    </row>
    <row r="61" spans="1:105" ht="11.45" customHeight="1" x14ac:dyDescent="0.25">
      <c r="A61" s="83" t="s">
        <v>174</v>
      </c>
      <c r="B61" s="87">
        <v>688.87211307633709</v>
      </c>
      <c r="C61" s="87">
        <v>688.87211307633709</v>
      </c>
      <c r="D61" s="87">
        <v>688.8721130763372</v>
      </c>
      <c r="E61" s="87">
        <v>688.87211307633709</v>
      </c>
      <c r="F61" s="87">
        <v>688.87211307633709</v>
      </c>
      <c r="G61" s="87">
        <v>710.98740102184229</v>
      </c>
      <c r="H61" s="87">
        <v>717.69027952043245</v>
      </c>
      <c r="I61" s="87">
        <v>708.13767768306491</v>
      </c>
      <c r="J61" s="87">
        <v>698.8283840683016</v>
      </c>
      <c r="K61" s="87">
        <v>691.41194549788042</v>
      </c>
      <c r="L61" s="87">
        <v>690.76000088291994</v>
      </c>
      <c r="M61" s="87">
        <v>692.79235416551626</v>
      </c>
      <c r="N61" s="87">
        <v>688.31188102846636</v>
      </c>
      <c r="O61" s="87">
        <v>680.42863452266113</v>
      </c>
      <c r="P61" s="87">
        <v>674.96643049695058</v>
      </c>
      <c r="Q61" s="87">
        <v>676.3405979919022</v>
      </c>
      <c r="R61" s="87">
        <v>693.73276562735634</v>
      </c>
      <c r="S61" s="87">
        <v>685.03617966926231</v>
      </c>
      <c r="T61" s="87">
        <v>656.41361428545963</v>
      </c>
      <c r="U61" s="87">
        <v>656.4372564948718</v>
      </c>
      <c r="V61" s="87">
        <v>781.74738910734379</v>
      </c>
      <c r="W61" s="87">
        <v>739.80029394494591</v>
      </c>
      <c r="DA61" s="171" t="s">
        <v>317</v>
      </c>
    </row>
    <row r="62" spans="1:105" ht="11.45" customHeight="1" x14ac:dyDescent="0.25">
      <c r="A62" s="12" t="s">
        <v>34</v>
      </c>
      <c r="B62" s="15">
        <v>704.97323027580921</v>
      </c>
      <c r="C62" s="15">
        <v>702.8029499291747</v>
      </c>
      <c r="D62" s="15">
        <v>705.62584133487496</v>
      </c>
      <c r="E62" s="15">
        <v>710.73685326463772</v>
      </c>
      <c r="F62" s="15">
        <v>707.83744969058705</v>
      </c>
      <c r="G62" s="15">
        <v>716.5415265813217</v>
      </c>
      <c r="H62" s="15">
        <v>717.05781047687537</v>
      </c>
      <c r="I62" s="15">
        <v>713.99840255817526</v>
      </c>
      <c r="J62" s="15">
        <v>707.20793199498075</v>
      </c>
      <c r="K62" s="15">
        <v>696.91984114468107</v>
      </c>
      <c r="L62" s="15">
        <v>707.53011025057981</v>
      </c>
      <c r="M62" s="15">
        <v>716.82022521773251</v>
      </c>
      <c r="N62" s="15">
        <v>717.32665615974975</v>
      </c>
      <c r="O62" s="15">
        <v>707.85474426343171</v>
      </c>
      <c r="P62" s="15">
        <v>706.58568115467494</v>
      </c>
      <c r="Q62" s="15">
        <v>709.51826866835756</v>
      </c>
      <c r="R62" s="15">
        <v>713.45556592176706</v>
      </c>
      <c r="S62" s="15">
        <v>704.84748736730683</v>
      </c>
      <c r="T62" s="15">
        <v>701.19239751934242</v>
      </c>
      <c r="U62" s="15">
        <v>704.34563750361588</v>
      </c>
      <c r="V62" s="15">
        <v>735.9531877775313</v>
      </c>
      <c r="W62" s="15">
        <v>719.86783225075908</v>
      </c>
      <c r="DA62" s="193" t="s">
        <v>318</v>
      </c>
    </row>
    <row r="63" spans="1:105" ht="11.45" customHeight="1" x14ac:dyDescent="0.25">
      <c r="A63" s="92" t="s">
        <v>27</v>
      </c>
      <c r="B63" s="101">
        <v>535.42419765082843</v>
      </c>
      <c r="C63" s="101">
        <v>535.42419765082843</v>
      </c>
      <c r="D63" s="101">
        <v>535.42419765082843</v>
      </c>
      <c r="E63" s="101">
        <v>535.42419765082843</v>
      </c>
      <c r="F63" s="101">
        <v>535.42419765082843</v>
      </c>
      <c r="G63" s="101">
        <v>536.08840698672634</v>
      </c>
      <c r="H63" s="101">
        <v>527.75755623364182</v>
      </c>
      <c r="I63" s="101">
        <v>524.32875364001256</v>
      </c>
      <c r="J63" s="101">
        <v>532.72390582111461</v>
      </c>
      <c r="K63" s="101">
        <v>533.07356470567902</v>
      </c>
      <c r="L63" s="101">
        <v>538.76837359723481</v>
      </c>
      <c r="M63" s="101">
        <v>557.27054301876024</v>
      </c>
      <c r="N63" s="101">
        <v>567.49610168812592</v>
      </c>
      <c r="O63" s="101">
        <v>566.98864039215505</v>
      </c>
      <c r="P63" s="101">
        <v>561.34335483438201</v>
      </c>
      <c r="Q63" s="101">
        <v>558.66714583646456</v>
      </c>
      <c r="R63" s="101">
        <v>550.20057712694359</v>
      </c>
      <c r="S63" s="101">
        <v>549.24932822908693</v>
      </c>
      <c r="T63" s="101">
        <v>544.53665887702243</v>
      </c>
      <c r="U63" s="101">
        <v>542.55532646731444</v>
      </c>
      <c r="V63" s="101">
        <v>543.21412213566691</v>
      </c>
      <c r="W63" s="101">
        <v>538.89450352003223</v>
      </c>
      <c r="DA63" s="175" t="s">
        <v>319</v>
      </c>
    </row>
    <row r="64" spans="1:105" ht="11.45" customHeight="1" x14ac:dyDescent="0.25">
      <c r="A64" s="92" t="s">
        <v>173</v>
      </c>
      <c r="B64" s="101">
        <v>366.49711648696848</v>
      </c>
      <c r="C64" s="101">
        <v>366.4053104845442</v>
      </c>
      <c r="D64" s="101">
        <v>366.83493530576925</v>
      </c>
      <c r="E64" s="101">
        <v>366.92585220929715</v>
      </c>
      <c r="F64" s="101">
        <v>366.55984908284773</v>
      </c>
      <c r="G64" s="101">
        <v>366.62450422991259</v>
      </c>
      <c r="H64" s="101">
        <v>364.37003669298088</v>
      </c>
      <c r="I64" s="101">
        <v>359.80024462583674</v>
      </c>
      <c r="J64" s="101">
        <v>357.15988007140515</v>
      </c>
      <c r="K64" s="101">
        <v>353.4379126948142</v>
      </c>
      <c r="L64" s="101">
        <v>347.34166503921637</v>
      </c>
      <c r="M64" s="101">
        <v>348.2452188556403</v>
      </c>
      <c r="N64" s="101">
        <v>349.87992165994098</v>
      </c>
      <c r="O64" s="101">
        <v>350.63958845272202</v>
      </c>
      <c r="P64" s="101">
        <v>349.8034502257276</v>
      </c>
      <c r="Q64" s="101">
        <v>352.44624743744328</v>
      </c>
      <c r="R64" s="101">
        <v>350.20832489223403</v>
      </c>
      <c r="S64" s="101">
        <v>348.45239583073447</v>
      </c>
      <c r="T64" s="101">
        <v>348.25486896588404</v>
      </c>
      <c r="U64" s="101">
        <v>346.57617399337738</v>
      </c>
      <c r="V64" s="101">
        <v>344.94030033545693</v>
      </c>
      <c r="W64" s="101">
        <v>335.24305611761434</v>
      </c>
      <c r="DA64" s="175" t="s">
        <v>320</v>
      </c>
    </row>
    <row r="65" spans="1:105" ht="11.45" customHeight="1" x14ac:dyDescent="0.25">
      <c r="A65" s="85" t="s">
        <v>174</v>
      </c>
      <c r="B65" s="88">
        <v>767.90071870202621</v>
      </c>
      <c r="C65" s="88">
        <v>767.90071870202621</v>
      </c>
      <c r="D65" s="88">
        <v>767.90071870202632</v>
      </c>
      <c r="E65" s="88">
        <v>767.90071870202621</v>
      </c>
      <c r="F65" s="88">
        <v>767.90071870202621</v>
      </c>
      <c r="G65" s="88">
        <v>773.1561298462093</v>
      </c>
      <c r="H65" s="88">
        <v>776.56369490434008</v>
      </c>
      <c r="I65" s="88">
        <v>776.24830943742688</v>
      </c>
      <c r="J65" s="88">
        <v>775.94336852964113</v>
      </c>
      <c r="K65" s="88">
        <v>776.04118728759602</v>
      </c>
      <c r="L65" s="88">
        <v>777.71178278705474</v>
      </c>
      <c r="M65" s="88">
        <v>783.14163039451932</v>
      </c>
      <c r="N65" s="88">
        <v>787.02581707881177</v>
      </c>
      <c r="O65" s="88">
        <v>775.23842126042723</v>
      </c>
      <c r="P65" s="88">
        <v>776.83349938072126</v>
      </c>
      <c r="Q65" s="88">
        <v>779.70453802638315</v>
      </c>
      <c r="R65" s="88">
        <v>785.44638879631793</v>
      </c>
      <c r="S65" s="88">
        <v>780.35200259080125</v>
      </c>
      <c r="T65" s="88">
        <v>777.45516070625763</v>
      </c>
      <c r="U65" s="88">
        <v>783.24026079798057</v>
      </c>
      <c r="V65" s="88">
        <v>802.28828130678789</v>
      </c>
      <c r="W65" s="88">
        <v>796.52479475034352</v>
      </c>
      <c r="DA65" s="178" t="s">
        <v>321</v>
      </c>
    </row>
    <row r="66" spans="1:105" x14ac:dyDescent="0.25">
      <c r="A66" s="50"/>
      <c r="B66" s="50"/>
      <c r="C66" s="50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DA66" s="181"/>
    </row>
    <row r="67" spans="1:105" ht="11.45" customHeight="1" x14ac:dyDescent="0.25">
      <c r="A67" s="53" t="s">
        <v>77</v>
      </c>
      <c r="B67" s="59">
        <f t="shared" ref="B67" si="59">IF(B3=0,0,B17/B57)</f>
        <v>1.1252003096830365</v>
      </c>
      <c r="C67" s="59">
        <f t="shared" ref="C67:W67" si="60">IF(C3=0,0,C17/C57)</f>
        <v>1.1035140703419921</v>
      </c>
      <c r="D67" s="59">
        <f t="shared" si="60"/>
        <v>1.1106296485409506</v>
      </c>
      <c r="E67" s="59">
        <f t="shared" si="60"/>
        <v>1.068322067276682</v>
      </c>
      <c r="F67" s="59">
        <f t="shared" si="60"/>
        <v>1.0540758225794444</v>
      </c>
      <c r="G67" s="59">
        <f t="shared" si="60"/>
        <v>1.0407155833902451</v>
      </c>
      <c r="H67" s="59">
        <f t="shared" si="60"/>
        <v>1.0417159288232818</v>
      </c>
      <c r="I67" s="59">
        <f t="shared" si="60"/>
        <v>1.033510483877528</v>
      </c>
      <c r="J67" s="59">
        <f t="shared" si="60"/>
        <v>1.0377936808329424</v>
      </c>
      <c r="K67" s="59">
        <f t="shared" si="60"/>
        <v>1.079106563742841</v>
      </c>
      <c r="L67" s="59">
        <f t="shared" si="60"/>
        <v>0.99922983406057631</v>
      </c>
      <c r="M67" s="59">
        <f t="shared" si="60"/>
        <v>0.90012876355665583</v>
      </c>
      <c r="N67" s="59">
        <f t="shared" si="60"/>
        <v>0.97153202060948307</v>
      </c>
      <c r="O67" s="59">
        <f t="shared" si="60"/>
        <v>1.0220312913880198</v>
      </c>
      <c r="P67" s="59">
        <f t="shared" si="60"/>
        <v>1.0154866058563567</v>
      </c>
      <c r="Q67" s="59">
        <f t="shared" si="60"/>
        <v>0.9996971817807746</v>
      </c>
      <c r="R67" s="59">
        <f t="shared" si="60"/>
        <v>1.0569859883191921</v>
      </c>
      <c r="S67" s="59">
        <f t="shared" si="60"/>
        <v>1.1180205245930908</v>
      </c>
      <c r="T67" s="59">
        <f t="shared" si="60"/>
        <v>1.1356536237525592</v>
      </c>
      <c r="U67" s="59">
        <f t="shared" si="60"/>
        <v>1.1319744872813287</v>
      </c>
      <c r="V67" s="59">
        <f t="shared" si="60"/>
        <v>0.93579784046625825</v>
      </c>
      <c r="W67" s="59">
        <f t="shared" si="60"/>
        <v>1.041550769015996</v>
      </c>
      <c r="DA67" s="172"/>
    </row>
    <row r="68" spans="1:105" ht="11.45" customHeight="1" x14ac:dyDescent="0.25">
      <c r="A68" s="10" t="s">
        <v>33</v>
      </c>
      <c r="B68" s="23">
        <f t="shared" ref="B68:B75" si="61">IF(B6=0,0,B18/B58)</f>
        <v>1.136365310661414</v>
      </c>
      <c r="C68" s="23">
        <f t="shared" ref="C68:W68" si="62">IF(C6=0,0,C18/C58)</f>
        <v>1.1142597342408929</v>
      </c>
      <c r="D68" s="23">
        <f t="shared" si="62"/>
        <v>1.1220573823228068</v>
      </c>
      <c r="E68" s="23">
        <f t="shared" si="62"/>
        <v>1.0797550759036398</v>
      </c>
      <c r="F68" s="23">
        <f t="shared" si="62"/>
        <v>1.0657520240708522</v>
      </c>
      <c r="G68" s="23">
        <f t="shared" si="62"/>
        <v>1.0550929359370123</v>
      </c>
      <c r="H68" s="23">
        <f t="shared" si="62"/>
        <v>1.0582035159197558</v>
      </c>
      <c r="I68" s="23">
        <f t="shared" si="62"/>
        <v>1.0513805852277749</v>
      </c>
      <c r="J68" s="23">
        <f t="shared" si="62"/>
        <v>1.0557544184067282</v>
      </c>
      <c r="K68" s="23">
        <f t="shared" si="62"/>
        <v>1.096147161446231</v>
      </c>
      <c r="L68" s="23">
        <f t="shared" si="62"/>
        <v>1.0199053183203475</v>
      </c>
      <c r="M68" s="23">
        <f t="shared" si="62"/>
        <v>0.91771639302976715</v>
      </c>
      <c r="N68" s="23">
        <f t="shared" si="62"/>
        <v>0.9889729244990646</v>
      </c>
      <c r="O68" s="23">
        <f t="shared" si="62"/>
        <v>1.0395637103487894</v>
      </c>
      <c r="P68" s="23">
        <f t="shared" si="62"/>
        <v>1.0338997066503186</v>
      </c>
      <c r="Q68" s="23">
        <f t="shared" si="62"/>
        <v>1.0184979660879891</v>
      </c>
      <c r="R68" s="23">
        <f t="shared" si="62"/>
        <v>1.0756947763937685</v>
      </c>
      <c r="S68" s="23">
        <f t="shared" si="62"/>
        <v>1.1369302229318343</v>
      </c>
      <c r="T68" s="23">
        <f t="shared" si="62"/>
        <v>1.1521137159389179</v>
      </c>
      <c r="U68" s="23">
        <f t="shared" si="62"/>
        <v>1.1488857898965814</v>
      </c>
      <c r="V68" s="23">
        <f t="shared" si="62"/>
        <v>0.98309279792374915</v>
      </c>
      <c r="W68" s="23">
        <f t="shared" si="62"/>
        <v>1.0911346379565565</v>
      </c>
      <c r="DA68" s="189"/>
    </row>
    <row r="69" spans="1:105" ht="11.45" customHeight="1" x14ac:dyDescent="0.25">
      <c r="A69" s="83" t="s">
        <v>27</v>
      </c>
      <c r="B69" s="91">
        <f t="shared" si="61"/>
        <v>1.1581114618551489</v>
      </c>
      <c r="C69" s="91">
        <f t="shared" ref="C69:W69" si="63">IF(C7=0,0,C19/C59)</f>
        <v>1.1558477120063955</v>
      </c>
      <c r="D69" s="91">
        <f t="shared" si="63"/>
        <v>1.110452613516854</v>
      </c>
      <c r="E69" s="91">
        <f t="shared" si="63"/>
        <v>1.0559232310748521</v>
      </c>
      <c r="F69" s="91">
        <f t="shared" si="63"/>
        <v>1.0360000129217717</v>
      </c>
      <c r="G69" s="91">
        <f t="shared" si="63"/>
        <v>1.0726213133158051</v>
      </c>
      <c r="H69" s="91">
        <f t="shared" si="63"/>
        <v>1.0933170543253938</v>
      </c>
      <c r="I69" s="91">
        <f t="shared" si="63"/>
        <v>1.0903125242363221</v>
      </c>
      <c r="J69" s="91">
        <f t="shared" si="63"/>
        <v>1.1020731711506471</v>
      </c>
      <c r="K69" s="91">
        <f t="shared" si="63"/>
        <v>1.1542670254121141</v>
      </c>
      <c r="L69" s="91">
        <f t="shared" si="63"/>
        <v>1.1000101550589254</v>
      </c>
      <c r="M69" s="91">
        <f t="shared" si="63"/>
        <v>0.88228660488920685</v>
      </c>
      <c r="N69" s="91">
        <f t="shared" si="63"/>
        <v>0.94056843094965381</v>
      </c>
      <c r="O69" s="91">
        <f t="shared" si="63"/>
        <v>0.96217429359627749</v>
      </c>
      <c r="P69" s="91">
        <f t="shared" si="63"/>
        <v>1.2398299445377408</v>
      </c>
      <c r="Q69" s="91">
        <f t="shared" si="63"/>
        <v>1.277328600321987</v>
      </c>
      <c r="R69" s="91">
        <f t="shared" si="63"/>
        <v>1.3425653115966376</v>
      </c>
      <c r="S69" s="91">
        <f t="shared" si="63"/>
        <v>1.2071516203946386</v>
      </c>
      <c r="T69" s="91">
        <f t="shared" si="63"/>
        <v>1.1334763486395205</v>
      </c>
      <c r="U69" s="91">
        <f t="shared" si="63"/>
        <v>1.2734372675067309</v>
      </c>
      <c r="V69" s="91">
        <f t="shared" si="63"/>
        <v>1.3722496865202132</v>
      </c>
      <c r="W69" s="91">
        <f t="shared" si="63"/>
        <v>1.4359632938765083</v>
      </c>
      <c r="DA69" s="171"/>
    </row>
    <row r="70" spans="1:105" ht="11.45" customHeight="1" x14ac:dyDescent="0.25">
      <c r="A70" s="83" t="s">
        <v>173</v>
      </c>
      <c r="B70" s="91">
        <f t="shared" si="61"/>
        <v>1.1219375936815501</v>
      </c>
      <c r="C70" s="91">
        <f t="shared" ref="C70:W70" si="64">IF(C8=0,0,C20/C60)</f>
        <v>1.0971780133006117</v>
      </c>
      <c r="D70" s="91">
        <f t="shared" si="64"/>
        <v>1.1123586181333889</v>
      </c>
      <c r="E70" s="91">
        <f t="shared" si="64"/>
        <v>1.0728083254121954</v>
      </c>
      <c r="F70" s="91">
        <f t="shared" si="64"/>
        <v>1.059237290090244</v>
      </c>
      <c r="G70" s="91">
        <f t="shared" si="64"/>
        <v>1.070191231551878</v>
      </c>
      <c r="H70" s="91">
        <f t="shared" si="64"/>
        <v>1.0948478007737892</v>
      </c>
      <c r="I70" s="91">
        <f t="shared" si="64"/>
        <v>1.112803597122451</v>
      </c>
      <c r="J70" s="91">
        <f t="shared" si="64"/>
        <v>1.1123016425384409</v>
      </c>
      <c r="K70" s="91">
        <f t="shared" si="64"/>
        <v>1.1532543252994194</v>
      </c>
      <c r="L70" s="91">
        <f t="shared" si="64"/>
        <v>1.1178537446910706</v>
      </c>
      <c r="M70" s="91">
        <f t="shared" si="64"/>
        <v>1.0377977237444351</v>
      </c>
      <c r="N70" s="91">
        <f t="shared" si="64"/>
        <v>1.1300813552362672</v>
      </c>
      <c r="O70" s="91">
        <f t="shared" si="64"/>
        <v>1.1601897641953072</v>
      </c>
      <c r="P70" s="91">
        <f t="shared" si="64"/>
        <v>1.1147776119212098</v>
      </c>
      <c r="Q70" s="91">
        <f t="shared" si="64"/>
        <v>1.0996589689134884</v>
      </c>
      <c r="R70" s="91">
        <f t="shared" si="64"/>
        <v>1.1575329855824052</v>
      </c>
      <c r="S70" s="91">
        <f t="shared" si="64"/>
        <v>1.2420215478439542</v>
      </c>
      <c r="T70" s="91">
        <f t="shared" si="64"/>
        <v>1.2110752010387649</v>
      </c>
      <c r="U70" s="91">
        <f t="shared" si="64"/>
        <v>1.2154744654708729</v>
      </c>
      <c r="V70" s="91">
        <f t="shared" si="64"/>
        <v>1.0553835165023611</v>
      </c>
      <c r="W70" s="91">
        <f t="shared" si="64"/>
        <v>1.2982058244927441</v>
      </c>
      <c r="DA70" s="171"/>
    </row>
    <row r="71" spans="1:105" ht="11.45" customHeight="1" x14ac:dyDescent="0.25">
      <c r="A71" s="83" t="s">
        <v>174</v>
      </c>
      <c r="B71" s="91">
        <f t="shared" si="61"/>
        <v>1.1379316805023796</v>
      </c>
      <c r="C71" s="91">
        <f t="shared" ref="C71:W71" si="65">IF(C9=0,0,C21/C61)</f>
        <v>1.1131433979876779</v>
      </c>
      <c r="D71" s="91">
        <f t="shared" si="65"/>
        <v>1.1282276566531975</v>
      </c>
      <c r="E71" s="91">
        <f t="shared" si="65"/>
        <v>1.0876294676444691</v>
      </c>
      <c r="F71" s="91">
        <f t="shared" si="65"/>
        <v>1.0741665694821485</v>
      </c>
      <c r="G71" s="91">
        <f t="shared" si="65"/>
        <v>1.0458300520796959</v>
      </c>
      <c r="H71" s="91">
        <f t="shared" si="65"/>
        <v>1.0372571583136319</v>
      </c>
      <c r="I71" s="91">
        <f t="shared" si="65"/>
        <v>1.0200192855315642</v>
      </c>
      <c r="J71" s="91">
        <f t="shared" si="65"/>
        <v>1.0259299821399135</v>
      </c>
      <c r="K71" s="91">
        <f t="shared" si="65"/>
        <v>1.0657203802255437</v>
      </c>
      <c r="L71" s="91">
        <f t="shared" si="65"/>
        <v>0.97387152379915143</v>
      </c>
      <c r="M71" s="91">
        <f t="shared" si="65"/>
        <v>0.88166087110227231</v>
      </c>
      <c r="N71" s="91">
        <f t="shared" si="65"/>
        <v>0.94872583084504192</v>
      </c>
      <c r="O71" s="91">
        <f t="shared" si="65"/>
        <v>1.0085943842705529</v>
      </c>
      <c r="P71" s="91">
        <f t="shared" si="65"/>
        <v>0.98217808563747833</v>
      </c>
      <c r="Q71" s="91">
        <f t="shared" si="65"/>
        <v>0.96198751076362832</v>
      </c>
      <c r="R71" s="91">
        <f t="shared" si="65"/>
        <v>1.0160533508150575</v>
      </c>
      <c r="S71" s="91">
        <f t="shared" si="65"/>
        <v>1.0888226001708723</v>
      </c>
      <c r="T71" s="91">
        <f t="shared" si="65"/>
        <v>1.1301009236941808</v>
      </c>
      <c r="U71" s="91">
        <f t="shared" si="65"/>
        <v>1.1109235817780256</v>
      </c>
      <c r="V71" s="91">
        <f t="shared" si="65"/>
        <v>0.92973986872383363</v>
      </c>
      <c r="W71" s="91">
        <f t="shared" si="65"/>
        <v>1.0098713810722069</v>
      </c>
      <c r="DA71" s="171"/>
    </row>
    <row r="72" spans="1:105" ht="11.45" customHeight="1" x14ac:dyDescent="0.25">
      <c r="A72" s="12" t="s">
        <v>34</v>
      </c>
      <c r="B72" s="24">
        <f t="shared" si="61"/>
        <v>1.021373345346948</v>
      </c>
      <c r="C72" s="24">
        <f t="shared" ref="C72:W72" si="66">IF(C10=0,0,C22/C62)</f>
        <v>1.0009800416571071</v>
      </c>
      <c r="D72" s="24">
        <f t="shared" si="66"/>
        <v>1.012414548106384</v>
      </c>
      <c r="E72" s="24">
        <f t="shared" si="66"/>
        <v>0.97742326300985427</v>
      </c>
      <c r="F72" s="24">
        <f t="shared" si="66"/>
        <v>0.96706114316533565</v>
      </c>
      <c r="G72" s="24">
        <f t="shared" si="66"/>
        <v>0.94723309173111792</v>
      </c>
      <c r="H72" s="24">
        <f t="shared" si="66"/>
        <v>0.94236832281707339</v>
      </c>
      <c r="I72" s="24">
        <f t="shared" si="66"/>
        <v>0.93009913315646919</v>
      </c>
      <c r="J72" s="24">
        <f t="shared" si="66"/>
        <v>0.93642543693035407</v>
      </c>
      <c r="K72" s="24">
        <f t="shared" si="66"/>
        <v>0.97509957240193845</v>
      </c>
      <c r="L72" s="24">
        <f t="shared" si="66"/>
        <v>0.89499630236966932</v>
      </c>
      <c r="M72" s="24">
        <f t="shared" si="66"/>
        <v>0.80995627297871331</v>
      </c>
      <c r="N72" s="24">
        <f t="shared" si="66"/>
        <v>0.8740261552145604</v>
      </c>
      <c r="O72" s="24">
        <f t="shared" si="66"/>
        <v>0.92589780050918569</v>
      </c>
      <c r="P72" s="24">
        <f t="shared" si="66"/>
        <v>0.90533705891109317</v>
      </c>
      <c r="Q72" s="24">
        <f t="shared" si="66"/>
        <v>0.88818637109915932</v>
      </c>
      <c r="R72" s="24">
        <f t="shared" si="66"/>
        <v>0.93726477076458348</v>
      </c>
      <c r="S72" s="24">
        <f t="shared" si="66"/>
        <v>1.0028499174338905</v>
      </c>
      <c r="T72" s="24">
        <f t="shared" si="66"/>
        <v>1.033463580799086</v>
      </c>
      <c r="U72" s="24">
        <f t="shared" si="66"/>
        <v>1.0212082198484953</v>
      </c>
      <c r="V72" s="24">
        <f t="shared" si="66"/>
        <v>0.85131568596873719</v>
      </c>
      <c r="W72" s="24">
        <f t="shared" si="66"/>
        <v>0.94349481973344207</v>
      </c>
      <c r="DA72" s="193"/>
    </row>
    <row r="73" spans="1:105" ht="11.45" customHeight="1" x14ac:dyDescent="0.25">
      <c r="A73" s="92" t="s">
        <v>27</v>
      </c>
      <c r="B73" s="93">
        <f t="shared" si="61"/>
        <v>1.1581114618551489</v>
      </c>
      <c r="C73" s="93">
        <f t="shared" ref="C73:W73" si="67">IF(C11=0,0,C23/C63)</f>
        <v>1.1558477120063955</v>
      </c>
      <c r="D73" s="93">
        <f t="shared" si="67"/>
        <v>1.1104526135168542</v>
      </c>
      <c r="E73" s="93">
        <f t="shared" si="67"/>
        <v>1.0559232310748521</v>
      </c>
      <c r="F73" s="93">
        <f t="shared" si="67"/>
        <v>1.0360000129217721</v>
      </c>
      <c r="G73" s="93">
        <f t="shared" si="67"/>
        <v>1.0726213133158053</v>
      </c>
      <c r="H73" s="93">
        <f t="shared" si="67"/>
        <v>1.0933170543253943</v>
      </c>
      <c r="I73" s="93">
        <f t="shared" si="67"/>
        <v>1.0903125242363221</v>
      </c>
      <c r="J73" s="93">
        <f t="shared" si="67"/>
        <v>1.1020731711506468</v>
      </c>
      <c r="K73" s="93">
        <f t="shared" si="67"/>
        <v>1.1542670254121139</v>
      </c>
      <c r="L73" s="93">
        <f t="shared" si="67"/>
        <v>1.1000101550589259</v>
      </c>
      <c r="M73" s="93">
        <f t="shared" si="67"/>
        <v>0.88228660488920663</v>
      </c>
      <c r="N73" s="93">
        <f t="shared" si="67"/>
        <v>0.9405684309496537</v>
      </c>
      <c r="O73" s="93">
        <f t="shared" si="67"/>
        <v>0.9621742935962776</v>
      </c>
      <c r="P73" s="93">
        <f t="shared" si="67"/>
        <v>1.2398299445377405</v>
      </c>
      <c r="Q73" s="93">
        <f t="shared" si="67"/>
        <v>1.277328600321987</v>
      </c>
      <c r="R73" s="93">
        <f t="shared" si="67"/>
        <v>1.3425653115966374</v>
      </c>
      <c r="S73" s="93">
        <f t="shared" si="67"/>
        <v>1.2071516203946389</v>
      </c>
      <c r="T73" s="93">
        <f t="shared" si="67"/>
        <v>1.1334763486395205</v>
      </c>
      <c r="U73" s="93">
        <f t="shared" si="67"/>
        <v>1.2734372675067309</v>
      </c>
      <c r="V73" s="93">
        <f t="shared" si="67"/>
        <v>1.3722496865202132</v>
      </c>
      <c r="W73" s="93">
        <f t="shared" si="67"/>
        <v>1.4359632938765081</v>
      </c>
      <c r="DA73" s="175"/>
    </row>
    <row r="74" spans="1:105" ht="11.45" customHeight="1" x14ac:dyDescent="0.25">
      <c r="A74" s="92" t="s">
        <v>173</v>
      </c>
      <c r="B74" s="93">
        <f t="shared" si="61"/>
        <v>1.1315807905864721</v>
      </c>
      <c r="C74" s="93">
        <f t="shared" ref="C74:W74" si="68">IF(C12=0,0,C24/C64)</f>
        <v>1.1060086097610327</v>
      </c>
      <c r="D74" s="93">
        <f t="shared" si="68"/>
        <v>1.1213707826964949</v>
      </c>
      <c r="E74" s="93">
        <f t="shared" si="68"/>
        <v>1.0809352254810463</v>
      </c>
      <c r="F74" s="93">
        <f t="shared" si="68"/>
        <v>1.0697812357040877</v>
      </c>
      <c r="G74" s="93">
        <f t="shared" si="68"/>
        <v>1.0885417636259294</v>
      </c>
      <c r="H74" s="93">
        <f t="shared" si="68"/>
        <v>1.1109843548214862</v>
      </c>
      <c r="I74" s="93">
        <f t="shared" si="68"/>
        <v>1.1262987245053737</v>
      </c>
      <c r="J74" s="93">
        <f t="shared" si="68"/>
        <v>1.1234168333138324</v>
      </c>
      <c r="K74" s="93">
        <f t="shared" si="68"/>
        <v>1.1574892893920448</v>
      </c>
      <c r="L74" s="93">
        <f t="shared" si="68"/>
        <v>1.1246467830028346</v>
      </c>
      <c r="M74" s="93">
        <f t="shared" si="68"/>
        <v>1.0511425184503851</v>
      </c>
      <c r="N74" s="93">
        <f t="shared" si="68"/>
        <v>1.1482744527914042</v>
      </c>
      <c r="O74" s="93">
        <f t="shared" si="68"/>
        <v>1.1774518025828604</v>
      </c>
      <c r="P74" s="93">
        <f t="shared" si="68"/>
        <v>1.126617386229402</v>
      </c>
      <c r="Q74" s="93">
        <f t="shared" si="68"/>
        <v>1.1118091117703941</v>
      </c>
      <c r="R74" s="93">
        <f t="shared" si="68"/>
        <v>1.1716020062687011</v>
      </c>
      <c r="S74" s="93">
        <f t="shared" si="68"/>
        <v>1.2599200721295662</v>
      </c>
      <c r="T74" s="93">
        <f t="shared" si="68"/>
        <v>1.2385050637642123</v>
      </c>
      <c r="U74" s="93">
        <f t="shared" si="68"/>
        <v>1.2490588415124684</v>
      </c>
      <c r="V74" s="93">
        <f t="shared" si="68"/>
        <v>1.0177813400347049</v>
      </c>
      <c r="W74" s="93">
        <f t="shared" si="68"/>
        <v>1.3330673110449718</v>
      </c>
      <c r="DA74" s="175"/>
    </row>
    <row r="75" spans="1:105" ht="11.45" customHeight="1" x14ac:dyDescent="0.25">
      <c r="A75" s="85" t="s">
        <v>174</v>
      </c>
      <c r="B75" s="94">
        <f t="shared" si="61"/>
        <v>1.024138512452142</v>
      </c>
      <c r="C75" s="94">
        <f t="shared" ref="C75:W75" si="69">IF(C13=0,0,C25/C65)</f>
        <v>1.0018290581889104</v>
      </c>
      <c r="D75" s="94">
        <f t="shared" si="69"/>
        <v>1.0154048909878779</v>
      </c>
      <c r="E75" s="94">
        <f t="shared" si="69"/>
        <v>0.97886652088002213</v>
      </c>
      <c r="F75" s="94">
        <f t="shared" si="69"/>
        <v>0.96674991253393372</v>
      </c>
      <c r="G75" s="94">
        <f t="shared" si="69"/>
        <v>0.94124704687172644</v>
      </c>
      <c r="H75" s="94">
        <f t="shared" si="69"/>
        <v>0.93353144248226871</v>
      </c>
      <c r="I75" s="94">
        <f t="shared" si="69"/>
        <v>0.91801735697840769</v>
      </c>
      <c r="J75" s="94">
        <f t="shared" si="69"/>
        <v>0.92333698392592223</v>
      </c>
      <c r="K75" s="94">
        <f t="shared" si="69"/>
        <v>0.95914834220298917</v>
      </c>
      <c r="L75" s="94">
        <f t="shared" si="69"/>
        <v>0.8764843714192363</v>
      </c>
      <c r="M75" s="94">
        <f t="shared" si="69"/>
        <v>0.79349478399204532</v>
      </c>
      <c r="N75" s="94">
        <f t="shared" si="69"/>
        <v>0.85385324776053784</v>
      </c>
      <c r="O75" s="94">
        <f t="shared" si="69"/>
        <v>0.90773494584349801</v>
      </c>
      <c r="P75" s="94">
        <f t="shared" si="69"/>
        <v>0.88396027707373037</v>
      </c>
      <c r="Q75" s="94">
        <f t="shared" si="69"/>
        <v>0.86578875968726554</v>
      </c>
      <c r="R75" s="94">
        <f t="shared" si="69"/>
        <v>0.91444801573355183</v>
      </c>
      <c r="S75" s="94">
        <f t="shared" si="69"/>
        <v>0.97994034015378495</v>
      </c>
      <c r="T75" s="94">
        <f t="shared" si="69"/>
        <v>1.0170908313247626</v>
      </c>
      <c r="U75" s="94">
        <f t="shared" si="69"/>
        <v>0.99983122360022303</v>
      </c>
      <c r="V75" s="94">
        <f t="shared" si="69"/>
        <v>0.83676588185145018</v>
      </c>
      <c r="W75" s="94">
        <f t="shared" si="69"/>
        <v>0.90888424296498627</v>
      </c>
      <c r="DA75" s="178"/>
    </row>
    <row r="76" spans="1:105" x14ac:dyDescent="0.25">
      <c r="A76" s="50"/>
      <c r="B76" s="50"/>
      <c r="C76" s="50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DA76" s="181"/>
    </row>
    <row r="77" spans="1:105" ht="11.45" customHeight="1" x14ac:dyDescent="0.25">
      <c r="A77" s="52" t="s">
        <v>78</v>
      </c>
      <c r="B77" s="50"/>
      <c r="C77" s="50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DA77" s="181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  <ignoredErrors>
    <ignoredError sqref="B5:W5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A59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25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322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X1" s="49"/>
      <c r="Y1" s="49"/>
      <c r="Z1" s="49"/>
      <c r="AA1" s="49"/>
      <c r="AB1" s="49"/>
      <c r="AC1" s="49"/>
      <c r="AD1" s="49"/>
      <c r="AE1" s="49"/>
      <c r="AF1" s="49"/>
      <c r="DA1" s="170" t="s">
        <v>155</v>
      </c>
    </row>
    <row r="2" spans="1:105" x14ac:dyDescent="0.25">
      <c r="A2" s="50"/>
      <c r="B2" s="50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DA2" s="181"/>
    </row>
    <row r="3" spans="1:105" ht="11.45" customHeight="1" x14ac:dyDescent="0.25">
      <c r="A3" s="53" t="s">
        <v>44</v>
      </c>
      <c r="B3" s="79">
        <f t="shared" ref="B3:C3" si="0">SUM(B4:B5)</f>
        <v>22726.408068000008</v>
      </c>
      <c r="C3" s="79">
        <f t="shared" si="0"/>
        <v>21673.915326000002</v>
      </c>
      <c r="D3" s="79">
        <f t="shared" ref="D3" si="1">SUM(D4:D5)</f>
        <v>21582.241632000005</v>
      </c>
      <c r="E3" s="79">
        <f t="shared" ref="E3" si="2">SUM(E4:E5)</f>
        <v>21442.203958680002</v>
      </c>
      <c r="F3" s="79">
        <f t="shared" ref="F3" si="3">SUM(F4:F5)</f>
        <v>23162.519896559999</v>
      </c>
      <c r="G3" s="79">
        <f t="shared" ref="G3" si="4">SUM(G4:G5)</f>
        <v>24928.870094279999</v>
      </c>
      <c r="H3" s="79">
        <f t="shared" ref="H3" si="5">SUM(H4:H5)</f>
        <v>26193.679952759994</v>
      </c>
      <c r="I3" s="79">
        <f t="shared" ref="I3" si="6">SUM(I4:I5)</f>
        <v>27147.680181719996</v>
      </c>
      <c r="J3" s="79">
        <f t="shared" ref="J3" si="7">SUM(J4:J5)</f>
        <v>27507.695448960003</v>
      </c>
      <c r="K3" s="79">
        <f t="shared" ref="K3" si="8">SUM(K4:K5)</f>
        <v>26766.061386480003</v>
      </c>
      <c r="L3" s="79">
        <f t="shared" ref="L3" si="9">SUM(L4:L5)</f>
        <v>26286.061725719999</v>
      </c>
      <c r="M3" s="79">
        <f t="shared" ref="M3" si="10">SUM(M4:M5)</f>
        <v>25227.401501519991</v>
      </c>
      <c r="N3" s="79">
        <f t="shared" ref="N3" si="11">SUM(N4:N5)</f>
        <v>26769.169908000007</v>
      </c>
      <c r="O3" s="79">
        <f t="shared" ref="O3" si="12">SUM(O4:O5)</f>
        <v>27123.123996000006</v>
      </c>
      <c r="P3" s="79">
        <f t="shared" ref="P3" si="13">SUM(P4:P5)</f>
        <v>26273.783503440005</v>
      </c>
      <c r="Q3" s="79">
        <f t="shared" ref="Q3" si="14">SUM(Q4:Q5)</f>
        <v>26310.680256959997</v>
      </c>
      <c r="R3" s="79">
        <f t="shared" ref="R3" si="15">SUM(R4:R5)</f>
        <v>28277.181507240006</v>
      </c>
      <c r="S3" s="79">
        <f t="shared" ref="S3" si="16">SUM(S4:S5)</f>
        <v>30705.1871598</v>
      </c>
      <c r="T3" s="79">
        <f t="shared" ref="T3" si="17">SUM(T4:T5)</f>
        <v>31536.094473719997</v>
      </c>
      <c r="U3" s="79">
        <f t="shared" ref="U3" si="18">SUM(U4:U5)</f>
        <v>31533.048297720004</v>
      </c>
      <c r="V3" s="79">
        <f t="shared" ref="V3:W3" si="19">SUM(V4:V5)</f>
        <v>14598.64999296</v>
      </c>
      <c r="W3" s="79">
        <f t="shared" si="19"/>
        <v>18873.078731999994</v>
      </c>
      <c r="DA3" s="172" t="s">
        <v>323</v>
      </c>
    </row>
    <row r="4" spans="1:105" ht="11.45" customHeight="1" x14ac:dyDescent="0.25">
      <c r="A4" s="95" t="s">
        <v>27</v>
      </c>
      <c r="B4" s="96">
        <f t="shared" ref="B4:C4" si="20">SUM(B7,B11)</f>
        <v>2794.8221280000002</v>
      </c>
      <c r="C4" s="96">
        <f t="shared" si="20"/>
        <v>2601.6134760000004</v>
      </c>
      <c r="D4" s="96">
        <f t="shared" ref="D4:V4" si="21">SUM(D7,D11)</f>
        <v>2541.6476820000007</v>
      </c>
      <c r="E4" s="96">
        <f t="shared" si="21"/>
        <v>2455.1396737200002</v>
      </c>
      <c r="F4" s="96">
        <f t="shared" si="21"/>
        <v>2433.6922615200001</v>
      </c>
      <c r="G4" s="96">
        <f t="shared" si="21"/>
        <v>2519.8258255199999</v>
      </c>
      <c r="H4" s="96">
        <f t="shared" si="21"/>
        <v>2593.7128440000001</v>
      </c>
      <c r="I4" s="96">
        <f t="shared" si="21"/>
        <v>2621.43989676</v>
      </c>
      <c r="J4" s="96">
        <f t="shared" si="21"/>
        <v>2618.3313752400004</v>
      </c>
      <c r="K4" s="96">
        <f t="shared" si="21"/>
        <v>2532.1663864799998</v>
      </c>
      <c r="L4" s="96">
        <f t="shared" si="21"/>
        <v>2366.053452000001</v>
      </c>
      <c r="M4" s="96">
        <f t="shared" si="21"/>
        <v>2181.35199276</v>
      </c>
      <c r="N4" s="96">
        <f t="shared" si="21"/>
        <v>2181.3831655200001</v>
      </c>
      <c r="O4" s="96">
        <f t="shared" si="21"/>
        <v>2042.9661110399995</v>
      </c>
      <c r="P4" s="96">
        <f t="shared" si="21"/>
        <v>2190.67729848</v>
      </c>
      <c r="Q4" s="96">
        <f t="shared" si="21"/>
        <v>2196.8008232400007</v>
      </c>
      <c r="R4" s="96">
        <f t="shared" si="21"/>
        <v>2338.4513422800001</v>
      </c>
      <c r="S4" s="96">
        <f t="shared" si="21"/>
        <v>2027.6419647599998</v>
      </c>
      <c r="T4" s="96">
        <f t="shared" si="21"/>
        <v>1959.9719824799997</v>
      </c>
      <c r="U4" s="96">
        <f t="shared" si="21"/>
        <v>2200.0340289600003</v>
      </c>
      <c r="V4" s="96">
        <f t="shared" si="21"/>
        <v>892.26674172000048</v>
      </c>
      <c r="W4" s="96">
        <f t="shared" ref="W4" si="22">SUM(W7,W11)</f>
        <v>756.89586323999993</v>
      </c>
      <c r="DA4" s="171" t="s">
        <v>324</v>
      </c>
    </row>
    <row r="5" spans="1:105" ht="11.45" customHeight="1" x14ac:dyDescent="0.25">
      <c r="A5" s="95" t="s">
        <v>116</v>
      </c>
      <c r="B5" s="96">
        <f t="shared" ref="B5:C5" si="23">SUM(B8:B9,B12:B13)</f>
        <v>19931.585940000008</v>
      </c>
      <c r="C5" s="96">
        <f t="shared" si="23"/>
        <v>19072.30185</v>
      </c>
      <c r="D5" s="96">
        <f t="shared" ref="D5:V5" si="24">SUM(D8:D9,D12:D13)</f>
        <v>19040.593950000002</v>
      </c>
      <c r="E5" s="96">
        <f t="shared" si="24"/>
        <v>18987.064284960001</v>
      </c>
      <c r="F5" s="96">
        <f t="shared" si="24"/>
        <v>20728.827635040001</v>
      </c>
      <c r="G5" s="96">
        <f t="shared" si="24"/>
        <v>22409.044268760001</v>
      </c>
      <c r="H5" s="96">
        <f t="shared" si="24"/>
        <v>23599.967108759993</v>
      </c>
      <c r="I5" s="96">
        <f t="shared" si="24"/>
        <v>24526.240284959997</v>
      </c>
      <c r="J5" s="96">
        <f t="shared" si="24"/>
        <v>24889.364073720004</v>
      </c>
      <c r="K5" s="96">
        <f t="shared" si="24"/>
        <v>24233.895000000004</v>
      </c>
      <c r="L5" s="96">
        <f t="shared" si="24"/>
        <v>23920.008273719999</v>
      </c>
      <c r="M5" s="96">
        <f t="shared" si="24"/>
        <v>23046.049508759992</v>
      </c>
      <c r="N5" s="96">
        <f t="shared" si="24"/>
        <v>24587.786742480006</v>
      </c>
      <c r="O5" s="96">
        <f t="shared" si="24"/>
        <v>25080.157884960005</v>
      </c>
      <c r="P5" s="96">
        <f t="shared" si="24"/>
        <v>24083.106204960004</v>
      </c>
      <c r="Q5" s="96">
        <f t="shared" si="24"/>
        <v>24113.879433719998</v>
      </c>
      <c r="R5" s="96">
        <f t="shared" si="24"/>
        <v>25938.730164960005</v>
      </c>
      <c r="S5" s="96">
        <f t="shared" si="24"/>
        <v>28677.545195039998</v>
      </c>
      <c r="T5" s="96">
        <f t="shared" si="24"/>
        <v>29576.122491239996</v>
      </c>
      <c r="U5" s="96">
        <f t="shared" si="24"/>
        <v>29333.014268760006</v>
      </c>
      <c r="V5" s="96">
        <f t="shared" si="24"/>
        <v>13706.383251239999</v>
      </c>
      <c r="W5" s="96">
        <f t="shared" ref="W5" si="25">SUM(W8:W9,W12:W13)</f>
        <v>18116.182868759995</v>
      </c>
      <c r="DA5" s="171" t="s">
        <v>325</v>
      </c>
    </row>
    <row r="6" spans="1:105" ht="11.45" customHeight="1" x14ac:dyDescent="0.25">
      <c r="A6" s="10" t="s">
        <v>33</v>
      </c>
      <c r="B6" s="21">
        <f t="shared" ref="B6:C6" si="26">SUM(B7:B9)</f>
        <v>20319.875115127696</v>
      </c>
      <c r="C6" s="21">
        <f t="shared" si="26"/>
        <v>19449.333690412772</v>
      </c>
      <c r="D6" s="21">
        <f t="shared" ref="D6:V6" si="27">SUM(D7:D9)</f>
        <v>19190.938426701923</v>
      </c>
      <c r="E6" s="21">
        <f t="shared" si="27"/>
        <v>18969.876265343246</v>
      </c>
      <c r="F6" s="21">
        <f t="shared" si="27"/>
        <v>20377.325619679497</v>
      </c>
      <c r="G6" s="21">
        <f t="shared" si="27"/>
        <v>21697.554235523377</v>
      </c>
      <c r="H6" s="21">
        <f t="shared" si="27"/>
        <v>22615.854641131205</v>
      </c>
      <c r="I6" s="21">
        <f t="shared" si="27"/>
        <v>23357.079538771352</v>
      </c>
      <c r="J6" s="21">
        <f t="shared" si="27"/>
        <v>23539.261677165567</v>
      </c>
      <c r="K6" s="21">
        <f t="shared" si="27"/>
        <v>23164.683752417754</v>
      </c>
      <c r="L6" s="21">
        <f t="shared" si="27"/>
        <v>22236.312903503847</v>
      </c>
      <c r="M6" s="21">
        <f t="shared" si="27"/>
        <v>21383.160795364463</v>
      </c>
      <c r="N6" s="21">
        <f t="shared" si="27"/>
        <v>22977.475125176807</v>
      </c>
      <c r="O6" s="21">
        <f t="shared" si="27"/>
        <v>23193.290061481821</v>
      </c>
      <c r="P6" s="21">
        <f t="shared" si="27"/>
        <v>22803.25853701232</v>
      </c>
      <c r="Q6" s="21">
        <f t="shared" si="27"/>
        <v>22827.344499217743</v>
      </c>
      <c r="R6" s="21">
        <f t="shared" si="27"/>
        <v>24775.45634454014</v>
      </c>
      <c r="S6" s="21">
        <f t="shared" si="27"/>
        <v>26672.601290690036</v>
      </c>
      <c r="T6" s="21">
        <f t="shared" si="27"/>
        <v>27365.469961429291</v>
      </c>
      <c r="U6" s="21">
        <f t="shared" si="27"/>
        <v>27610.629320113621</v>
      </c>
      <c r="V6" s="21">
        <f t="shared" si="27"/>
        <v>9768.2118366618888</v>
      </c>
      <c r="W6" s="21">
        <f t="shared" ref="W6" si="28">SUM(W7:W9)</f>
        <v>13049.250646979319</v>
      </c>
      <c r="DA6" s="189" t="s">
        <v>326</v>
      </c>
    </row>
    <row r="7" spans="1:105" ht="11.45" customHeight="1" x14ac:dyDescent="0.25">
      <c r="A7" s="83" t="s">
        <v>27</v>
      </c>
      <c r="B7" s="96">
        <v>2639.1900447530525</v>
      </c>
      <c r="C7" s="96">
        <v>2456.4354236588219</v>
      </c>
      <c r="D7" s="96">
        <v>2415.0357920789002</v>
      </c>
      <c r="E7" s="96">
        <v>2360.8110126871948</v>
      </c>
      <c r="F7" s="96">
        <v>2343.0973325582399</v>
      </c>
      <c r="G7" s="96">
        <v>2437.1553764289124</v>
      </c>
      <c r="H7" s="96">
        <v>2503.7212472464284</v>
      </c>
      <c r="I7" s="96">
        <v>2532.9969212453202</v>
      </c>
      <c r="J7" s="96">
        <v>2506.3097299961196</v>
      </c>
      <c r="K7" s="96">
        <v>2433.4071906594545</v>
      </c>
      <c r="L7" s="96">
        <v>2278.6321613170494</v>
      </c>
      <c r="M7" s="96">
        <v>2113.8803689218144</v>
      </c>
      <c r="N7" s="96">
        <v>2115.1296580549297</v>
      </c>
      <c r="O7" s="96">
        <v>1980.1474949651094</v>
      </c>
      <c r="P7" s="96">
        <v>2115.6642605543998</v>
      </c>
      <c r="Q7" s="96">
        <v>2120.4330407751481</v>
      </c>
      <c r="R7" s="96">
        <v>2263.5302987432042</v>
      </c>
      <c r="S7" s="96">
        <v>1950.9360263633168</v>
      </c>
      <c r="T7" s="96">
        <v>1888.0626307757341</v>
      </c>
      <c r="U7" s="96">
        <v>2128.4964056436816</v>
      </c>
      <c r="V7" s="96">
        <v>813.56482874404969</v>
      </c>
      <c r="W7" s="96">
        <v>668.17506760491722</v>
      </c>
      <c r="DA7" s="171" t="s">
        <v>327</v>
      </c>
    </row>
    <row r="8" spans="1:105" ht="11.45" customHeight="1" x14ac:dyDescent="0.25">
      <c r="A8" s="83" t="s">
        <v>173</v>
      </c>
      <c r="B8" s="96">
        <v>5193.3364241503023</v>
      </c>
      <c r="C8" s="96">
        <v>4902.3990372125363</v>
      </c>
      <c r="D8" s="96">
        <v>4686.548135683257</v>
      </c>
      <c r="E8" s="96">
        <v>4880.2524928951416</v>
      </c>
      <c r="F8" s="96">
        <v>5288.090257350681</v>
      </c>
      <c r="G8" s="96">
        <v>5693.0429875085611</v>
      </c>
      <c r="H8" s="96">
        <v>6069.1801003552628</v>
      </c>
      <c r="I8" s="96">
        <v>6396.9208470386529</v>
      </c>
      <c r="J8" s="96">
        <v>6332.909266796456</v>
      </c>
      <c r="K8" s="96">
        <v>6011.3662059961116</v>
      </c>
      <c r="L8" s="96">
        <v>5762.9394800329965</v>
      </c>
      <c r="M8" s="96">
        <v>5574.3058906335173</v>
      </c>
      <c r="N8" s="96">
        <v>5941.4700252849552</v>
      </c>
      <c r="O8" s="96">
        <v>6019.6358562335436</v>
      </c>
      <c r="P8" s="96">
        <v>5892.8585735760207</v>
      </c>
      <c r="Q8" s="96">
        <v>5933.7462154950399</v>
      </c>
      <c r="R8" s="96">
        <v>6733.6665701804286</v>
      </c>
      <c r="S8" s="96">
        <v>7599.1851385435493</v>
      </c>
      <c r="T8" s="96">
        <v>7736.0801466104331</v>
      </c>
      <c r="U8" s="96">
        <v>7447.7850501491703</v>
      </c>
      <c r="V8" s="96">
        <v>2248.4126479396964</v>
      </c>
      <c r="W8" s="96">
        <v>3482.7343932644635</v>
      </c>
      <c r="DA8" s="171" t="s">
        <v>328</v>
      </c>
    </row>
    <row r="9" spans="1:105" ht="11.45" customHeight="1" x14ac:dyDescent="0.25">
      <c r="A9" s="83" t="s">
        <v>174</v>
      </c>
      <c r="B9" s="96">
        <v>12487.348646224342</v>
      </c>
      <c r="C9" s="96">
        <v>12090.499229541414</v>
      </c>
      <c r="D9" s="96">
        <v>12089.354498939767</v>
      </c>
      <c r="E9" s="96">
        <v>11728.812759760909</v>
      </c>
      <c r="F9" s="96">
        <v>12746.138029770576</v>
      </c>
      <c r="G9" s="96">
        <v>13567.355871585904</v>
      </c>
      <c r="H9" s="96">
        <v>14042.953293529512</v>
      </c>
      <c r="I9" s="96">
        <v>14427.161770487379</v>
      </c>
      <c r="J9" s="96">
        <v>14700.042680372993</v>
      </c>
      <c r="K9" s="96">
        <v>14719.910355762189</v>
      </c>
      <c r="L9" s="96">
        <v>14194.741262153801</v>
      </c>
      <c r="M9" s="96">
        <v>13694.974535809131</v>
      </c>
      <c r="N9" s="96">
        <v>14920.875441836923</v>
      </c>
      <c r="O9" s="96">
        <v>15193.506710283167</v>
      </c>
      <c r="P9" s="96">
        <v>14794.735702881901</v>
      </c>
      <c r="Q9" s="96">
        <v>14773.165242947554</v>
      </c>
      <c r="R9" s="96">
        <v>15778.259475616507</v>
      </c>
      <c r="S9" s="96">
        <v>17122.480125783168</v>
      </c>
      <c r="T9" s="96">
        <v>17741.327184043126</v>
      </c>
      <c r="U9" s="96">
        <v>18034.347864320771</v>
      </c>
      <c r="V9" s="96">
        <v>6706.2343599781434</v>
      </c>
      <c r="W9" s="96">
        <v>8898.3411861099394</v>
      </c>
      <c r="DA9" s="171" t="s">
        <v>329</v>
      </c>
    </row>
    <row r="10" spans="1:105" ht="11.45" customHeight="1" x14ac:dyDescent="0.25">
      <c r="A10" s="12" t="s">
        <v>34</v>
      </c>
      <c r="B10" s="22">
        <f t="shared" ref="B10:C10" si="29">SUM(B11:B13)</f>
        <v>2406.5329528723114</v>
      </c>
      <c r="C10" s="22">
        <f t="shared" si="29"/>
        <v>2224.5816355872284</v>
      </c>
      <c r="D10" s="22">
        <f t="shared" ref="D10:V10" si="30">SUM(D11:D13)</f>
        <v>2391.3032052980775</v>
      </c>
      <c r="E10" s="22">
        <f t="shared" si="30"/>
        <v>2472.3276933367547</v>
      </c>
      <c r="F10" s="22">
        <f t="shared" si="30"/>
        <v>2785.1942768805015</v>
      </c>
      <c r="G10" s="22">
        <f t="shared" si="30"/>
        <v>3231.3158587566213</v>
      </c>
      <c r="H10" s="22">
        <f t="shared" si="30"/>
        <v>3577.825311628792</v>
      </c>
      <c r="I10" s="22">
        <f t="shared" si="30"/>
        <v>3790.6006429486483</v>
      </c>
      <c r="J10" s="22">
        <f t="shared" si="30"/>
        <v>3968.4337717944322</v>
      </c>
      <c r="K10" s="22">
        <f t="shared" si="30"/>
        <v>3601.3776340622508</v>
      </c>
      <c r="L10" s="22">
        <f t="shared" si="30"/>
        <v>4049.7488222161528</v>
      </c>
      <c r="M10" s="22">
        <f t="shared" si="30"/>
        <v>3844.2407061555327</v>
      </c>
      <c r="N10" s="22">
        <f t="shared" si="30"/>
        <v>3791.6947828231964</v>
      </c>
      <c r="O10" s="22">
        <f t="shared" si="30"/>
        <v>3929.8339345181821</v>
      </c>
      <c r="P10" s="22">
        <f t="shared" si="30"/>
        <v>3470.5249664276821</v>
      </c>
      <c r="Q10" s="22">
        <f t="shared" si="30"/>
        <v>3483.3357577422562</v>
      </c>
      <c r="R10" s="22">
        <f t="shared" si="30"/>
        <v>3501.7251626998659</v>
      </c>
      <c r="S10" s="22">
        <f t="shared" si="30"/>
        <v>4032.5858691099634</v>
      </c>
      <c r="T10" s="22">
        <f t="shared" si="30"/>
        <v>4170.6245122907048</v>
      </c>
      <c r="U10" s="22">
        <f t="shared" si="30"/>
        <v>3922.418977606384</v>
      </c>
      <c r="V10" s="22">
        <f t="shared" si="30"/>
        <v>4830.4381562981098</v>
      </c>
      <c r="W10" s="22">
        <f t="shared" ref="W10" si="31">SUM(W11:W13)</f>
        <v>5823.8280850206756</v>
      </c>
      <c r="DA10" s="193" t="s">
        <v>330</v>
      </c>
    </row>
    <row r="11" spans="1:105" ht="11.45" customHeight="1" x14ac:dyDescent="0.25">
      <c r="A11" s="92" t="s">
        <v>27</v>
      </c>
      <c r="B11" s="97">
        <v>155.63208324694787</v>
      </c>
      <c r="C11" s="97">
        <v>145.17805234117847</v>
      </c>
      <c r="D11" s="97">
        <v>126.61188992110037</v>
      </c>
      <c r="E11" s="97">
        <v>94.328661032805513</v>
      </c>
      <c r="F11" s="97">
        <v>90.594928961759933</v>
      </c>
      <c r="G11" s="97">
        <v>82.670449091087406</v>
      </c>
      <c r="H11" s="97">
        <v>89.991596753571812</v>
      </c>
      <c r="I11" s="97">
        <v>88.442975514679674</v>
      </c>
      <c r="J11" s="97">
        <v>112.0216452438806</v>
      </c>
      <c r="K11" s="97">
        <v>98.75919582054523</v>
      </c>
      <c r="L11" s="97">
        <v>87.421290682951408</v>
      </c>
      <c r="M11" s="97">
        <v>67.471623838185764</v>
      </c>
      <c r="N11" s="97">
        <v>66.253507465070697</v>
      </c>
      <c r="O11" s="97">
        <v>62.818616074890194</v>
      </c>
      <c r="P11" s="97">
        <v>75.013037925600173</v>
      </c>
      <c r="Q11" s="97">
        <v>76.367782464852354</v>
      </c>
      <c r="R11" s="97">
        <v>74.921043536795935</v>
      </c>
      <c r="S11" s="97">
        <v>76.705938396682924</v>
      </c>
      <c r="T11" s="97">
        <v>71.909351704265745</v>
      </c>
      <c r="U11" s="97">
        <v>71.537623316318644</v>
      </c>
      <c r="V11" s="97">
        <v>78.701912975950734</v>
      </c>
      <c r="W11" s="97">
        <v>88.720795635082709</v>
      </c>
      <c r="DA11" s="175" t="s">
        <v>331</v>
      </c>
    </row>
    <row r="12" spans="1:105" ht="11.45" customHeight="1" x14ac:dyDescent="0.25">
      <c r="A12" s="92" t="s">
        <v>173</v>
      </c>
      <c r="B12" s="97">
        <v>200.97535726029795</v>
      </c>
      <c r="C12" s="97">
        <v>192.36076169328138</v>
      </c>
      <c r="D12" s="97">
        <v>200.20240535426171</v>
      </c>
      <c r="E12" s="97">
        <v>191.79689261845482</v>
      </c>
      <c r="F12" s="97">
        <v>229.19734315774838</v>
      </c>
      <c r="G12" s="97">
        <v>256.60412920503825</v>
      </c>
      <c r="H12" s="97">
        <v>300.30855072190838</v>
      </c>
      <c r="I12" s="97">
        <v>336.38785354875813</v>
      </c>
      <c r="J12" s="97">
        <v>382.06683933293436</v>
      </c>
      <c r="K12" s="97">
        <v>393.6141149936085</v>
      </c>
      <c r="L12" s="97">
        <v>397.99888059209434</v>
      </c>
      <c r="M12" s="97">
        <v>361.95703454612692</v>
      </c>
      <c r="N12" s="97">
        <v>379.44679390874029</v>
      </c>
      <c r="O12" s="97">
        <v>385.32302299835141</v>
      </c>
      <c r="P12" s="97">
        <v>344.73110719626999</v>
      </c>
      <c r="Q12" s="97">
        <v>348.91703057081111</v>
      </c>
      <c r="R12" s="97">
        <v>348.51049378732898</v>
      </c>
      <c r="S12" s="97">
        <v>428.97433435666858</v>
      </c>
      <c r="T12" s="97">
        <v>432.14953735988036</v>
      </c>
      <c r="U12" s="97">
        <v>418.41764757217948</v>
      </c>
      <c r="V12" s="97">
        <v>387.21559115476543</v>
      </c>
      <c r="W12" s="97">
        <v>628.30097436437313</v>
      </c>
      <c r="DA12" s="175" t="s">
        <v>332</v>
      </c>
    </row>
    <row r="13" spans="1:105" ht="11.45" customHeight="1" x14ac:dyDescent="0.25">
      <c r="A13" s="85" t="s">
        <v>174</v>
      </c>
      <c r="B13" s="98">
        <v>2049.9255123650655</v>
      </c>
      <c r="C13" s="98">
        <v>1887.0428215527688</v>
      </c>
      <c r="D13" s="98">
        <v>2064.4889100227156</v>
      </c>
      <c r="E13" s="98">
        <v>2186.2021396854943</v>
      </c>
      <c r="F13" s="98">
        <v>2465.4020047609933</v>
      </c>
      <c r="G13" s="98">
        <v>2892.0412804604957</v>
      </c>
      <c r="H13" s="98">
        <v>3187.5251641533118</v>
      </c>
      <c r="I13" s="98">
        <v>3365.7698138852106</v>
      </c>
      <c r="J13" s="98">
        <v>3474.3452872176172</v>
      </c>
      <c r="K13" s="98">
        <v>3109.0043232480971</v>
      </c>
      <c r="L13" s="98">
        <v>3564.3286509411073</v>
      </c>
      <c r="M13" s="98">
        <v>3414.81204777122</v>
      </c>
      <c r="N13" s="98">
        <v>3345.9944814493856</v>
      </c>
      <c r="O13" s="98">
        <v>3481.6922954449406</v>
      </c>
      <c r="P13" s="98">
        <v>3050.780821305812</v>
      </c>
      <c r="Q13" s="98">
        <v>3058.0509447065929</v>
      </c>
      <c r="R13" s="98">
        <v>3078.2936253757412</v>
      </c>
      <c r="S13" s="98">
        <v>3526.905596356612</v>
      </c>
      <c r="T13" s="98">
        <v>3666.5656232265587</v>
      </c>
      <c r="U13" s="98">
        <v>3432.463706717886</v>
      </c>
      <c r="V13" s="98">
        <v>4364.5206521673936</v>
      </c>
      <c r="W13" s="98">
        <v>5106.8063150212201</v>
      </c>
      <c r="DA13" s="178" t="s">
        <v>333</v>
      </c>
    </row>
    <row r="14" spans="1:105" x14ac:dyDescent="0.25">
      <c r="A14" s="50"/>
      <c r="B14" s="50"/>
      <c r="C14" s="50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DA14" s="181"/>
    </row>
    <row r="15" spans="1:105" ht="11.45" customHeight="1" x14ac:dyDescent="0.25">
      <c r="A15" s="68" t="s">
        <v>36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DA15" s="179"/>
    </row>
    <row r="16" spans="1:105" x14ac:dyDescent="0.25">
      <c r="A16" s="50"/>
      <c r="B16" s="50"/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DA16" s="181"/>
    </row>
    <row r="17" spans="1:105" ht="11.45" customHeight="1" x14ac:dyDescent="0.25">
      <c r="A17" s="53" t="s">
        <v>48</v>
      </c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DA17" s="172"/>
    </row>
    <row r="18" spans="1:105" ht="11.45" customHeight="1" x14ac:dyDescent="0.25">
      <c r="A18" s="99" t="s">
        <v>27</v>
      </c>
      <c r="B18" s="97">
        <f>IF(B4=0,0,B4/TrAvia_ene!B4)</f>
        <v>3.0079538954338472</v>
      </c>
      <c r="C18" s="97">
        <f>IF(C4=0,0,C4/TrAvia_ene!C4)</f>
        <v>3.008070835601393</v>
      </c>
      <c r="D18" s="97">
        <f>IF(D4=0,0,D4/TrAvia_ene!D4)</f>
        <v>3.0084162709631914</v>
      </c>
      <c r="E18" s="97">
        <f>IF(E4=0,0,E4/TrAvia_ene!E4)</f>
        <v>3.0084855277214748</v>
      </c>
      <c r="F18" s="97">
        <f>IF(F4=0,0,F4/TrAvia_ene!F4)</f>
        <v>3.0087759293892113</v>
      </c>
      <c r="G18" s="97">
        <f>IF(G4=0,0,G4/TrAvia_ene!G4)</f>
        <v>3.0087296470227765</v>
      </c>
      <c r="H18" s="97">
        <f>IF(H4=0,0,H4/TrAvia_ene!H4)</f>
        <v>3.0088704801773356</v>
      </c>
      <c r="I18" s="97">
        <f>IF(I4=0,0,I4/TrAvia_ene!I4)</f>
        <v>3.0089805506922445</v>
      </c>
      <c r="J18" s="97">
        <f>IF(J4=0,0,J4/TrAvia_ene!J4)</f>
        <v>3.0088840011550109</v>
      </c>
      <c r="K18" s="97">
        <f>IF(K4=0,0,K4/TrAvia_ene!K4)</f>
        <v>3.0088355279874137</v>
      </c>
      <c r="L18" s="97">
        <f>IF(L4=0,0,L4/TrAvia_ene!L4)</f>
        <v>3.0089423057293496</v>
      </c>
      <c r="M18" s="97">
        <f>IF(M4=0,0,M4/TrAvia_ene!M4)</f>
        <v>3.0085986603978609</v>
      </c>
      <c r="N18" s="97">
        <f>IF(N4=0,0,N4/TrAvia_ene!N4)</f>
        <v>3.0087126605798122</v>
      </c>
      <c r="O18" s="97">
        <f>IF(O4=0,0,O4/TrAvia_ene!O4)</f>
        <v>3.0088479588384329</v>
      </c>
      <c r="P18" s="97">
        <f>IF(P4=0,0,P4/TrAvia_ene!P4)</f>
        <v>3.0089464416028062</v>
      </c>
      <c r="Q18" s="97">
        <f>IF(Q4=0,0,Q4/TrAvia_ene!Q4)</f>
        <v>3.0088370447940078</v>
      </c>
      <c r="R18" s="97">
        <f>IF(R4=0,0,R4/TrAvia_ene!R4)</f>
        <v>3.0092452220947621</v>
      </c>
      <c r="S18" s="97">
        <f>IF(S4=0,0,S4/TrAvia_ene!S4)</f>
        <v>3.0090821955225668</v>
      </c>
      <c r="T18" s="97">
        <f>IF(T4=0,0,T4/TrAvia_ene!T4)</f>
        <v>3.0091667387777603</v>
      </c>
      <c r="U18" s="97">
        <f>IF(U4=0,0,U4/TrAvia_ene!U4)</f>
        <v>3.0094044205786172</v>
      </c>
      <c r="V18" s="97">
        <f>IF(V4=0,0,V4/TrAvia_ene!V4)</f>
        <v>3.0089151170919979</v>
      </c>
      <c r="W18" s="97">
        <f>IF(W4=0,0,W4/TrAvia_ene!W4)</f>
        <v>3.0089944389915853</v>
      </c>
      <c r="DA18" s="175"/>
    </row>
    <row r="19" spans="1:105" ht="11.45" customHeight="1" x14ac:dyDescent="0.25">
      <c r="A19" s="100" t="s">
        <v>116</v>
      </c>
      <c r="B19" s="98">
        <f>IF(B5=0,0,B5/TrAvia_ene!B5)</f>
        <v>3.0103092000000022</v>
      </c>
      <c r="C19" s="98">
        <f>IF(C5=0,0,C5/TrAvia_ene!C5)</f>
        <v>3.0103091999999996</v>
      </c>
      <c r="D19" s="98">
        <f>IF(D5=0,0,D5/TrAvia_ene!D5)</f>
        <v>3.0103092000000009</v>
      </c>
      <c r="E19" s="98">
        <f>IF(E5=0,0,E5/TrAvia_ene!E5)</f>
        <v>3.0103091999999996</v>
      </c>
      <c r="F19" s="98">
        <f>IF(F5=0,0,F5/TrAvia_ene!F5)</f>
        <v>3.0103092</v>
      </c>
      <c r="G19" s="98">
        <f>IF(G5=0,0,G5/TrAvia_ene!G5)</f>
        <v>3.0103092</v>
      </c>
      <c r="H19" s="98">
        <f>IF(H5=0,0,H5/TrAvia_ene!H5)</f>
        <v>3.0103091999999991</v>
      </c>
      <c r="I19" s="98">
        <f>IF(I5=0,0,I5/TrAvia_ene!I5)</f>
        <v>3.0103091999999996</v>
      </c>
      <c r="J19" s="98">
        <f>IF(J5=0,0,J5/TrAvia_ene!J5)</f>
        <v>3.0103092000000009</v>
      </c>
      <c r="K19" s="98">
        <f>IF(K5=0,0,K5/TrAvia_ene!K5)</f>
        <v>3.0103092000000005</v>
      </c>
      <c r="L19" s="98">
        <f>IF(L5=0,0,L5/TrAvia_ene!L5)</f>
        <v>3.0103092</v>
      </c>
      <c r="M19" s="98">
        <f>IF(M5=0,0,M5/TrAvia_ene!M5)</f>
        <v>3.0103091999999996</v>
      </c>
      <c r="N19" s="98">
        <f>IF(N5=0,0,N5/TrAvia_ene!N5)</f>
        <v>3.0103092000000009</v>
      </c>
      <c r="O19" s="98">
        <f>IF(O5=0,0,O5/TrAvia_ene!O5)</f>
        <v>3.0103092000000014</v>
      </c>
      <c r="P19" s="98">
        <f>IF(P5=0,0,P5/TrAvia_ene!P5)</f>
        <v>3.0103092000000005</v>
      </c>
      <c r="Q19" s="98">
        <f>IF(Q5=0,0,Q5/TrAvia_ene!Q5)</f>
        <v>3.0103092000000005</v>
      </c>
      <c r="R19" s="98">
        <f>IF(R5=0,0,R5/TrAvia_ene!R5)</f>
        <v>3.0103092000000005</v>
      </c>
      <c r="S19" s="98">
        <f>IF(S5=0,0,S5/TrAvia_ene!S5)</f>
        <v>3.0103092</v>
      </c>
      <c r="T19" s="98">
        <f>IF(T5=0,0,T5/TrAvia_ene!T5)</f>
        <v>3.0103092000000005</v>
      </c>
      <c r="U19" s="98">
        <f>IF(U5=0,0,U5/TrAvia_ene!U5)</f>
        <v>3.0103092000000009</v>
      </c>
      <c r="V19" s="98">
        <f>IF(V5=0,0,V5/TrAvia_ene!V5)</f>
        <v>3.0103092000000005</v>
      </c>
      <c r="W19" s="98">
        <f>IF(W5=0,0,W5/TrAvia_ene!W5)</f>
        <v>3.0103091999999991</v>
      </c>
      <c r="DA19" s="178"/>
    </row>
    <row r="20" spans="1:105" x14ac:dyDescent="0.25">
      <c r="A20" s="50"/>
      <c r="B20" s="50"/>
      <c r="C20" s="50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DA20" s="181"/>
    </row>
    <row r="21" spans="1:105" ht="11.45" customHeight="1" x14ac:dyDescent="0.25">
      <c r="A21" s="53" t="s">
        <v>129</v>
      </c>
      <c r="B21" s="54">
        <f>IF(B3=0,0,B3/TrAvia_act!B13*1000)</f>
        <v>18486.45941955864</v>
      </c>
      <c r="C21" s="54">
        <f>IF(C3=0,0,C3/TrAvia_act!C13*1000)</f>
        <v>18177.226270738487</v>
      </c>
      <c r="D21" s="54">
        <f>IF(D3=0,0,D3/TrAvia_act!D13*1000)</f>
        <v>18430.514357608379</v>
      </c>
      <c r="E21" s="54">
        <f>IF(E3=0,0,E3/TrAvia_act!E13*1000)</f>
        <v>17617.787247414803</v>
      </c>
      <c r="F21" s="54">
        <f>IF(F3=0,0,F3/TrAvia_act!F13*1000)</f>
        <v>17421.286456986789</v>
      </c>
      <c r="G21" s="54">
        <f>IF(G3=0,0,G3/TrAvia_act!G13*1000)</f>
        <v>17587.815594580265</v>
      </c>
      <c r="H21" s="54">
        <f>IF(H3=0,0,H3/TrAvia_act!H13*1000)</f>
        <v>17700.712521973837</v>
      </c>
      <c r="I21" s="54">
        <f>IF(I3=0,0,I3/TrAvia_act!I13*1000)</f>
        <v>17459.449750642048</v>
      </c>
      <c r="J21" s="54">
        <f>IF(J3=0,0,J3/TrAvia_act!J13*1000)</f>
        <v>17501.844161271267</v>
      </c>
      <c r="K21" s="54">
        <f>IF(K3=0,0,K3/TrAvia_act!K13*1000)</f>
        <v>18138.318896561916</v>
      </c>
      <c r="L21" s="54">
        <f>IF(L3=0,0,L3/TrAvia_act!L13*1000)</f>
        <v>17027.892173027503</v>
      </c>
      <c r="M21" s="54">
        <f>IF(M3=0,0,M3/TrAvia_act!M13*1000)</f>
        <v>15440.845930231177</v>
      </c>
      <c r="N21" s="54">
        <f>IF(N3=0,0,N3/TrAvia_act!N13*1000)</f>
        <v>16671.609791784082</v>
      </c>
      <c r="O21" s="54">
        <f>IF(O3=0,0,O3/TrAvia_act!O13*1000)</f>
        <v>17373.924279274717</v>
      </c>
      <c r="P21" s="54">
        <f>IF(P3=0,0,P3/TrAvia_act!P13*1000)</f>
        <v>17098.00145861051</v>
      </c>
      <c r="Q21" s="54">
        <f>IF(Q3=0,0,Q3/TrAvia_act!Q13*1000)</f>
        <v>16870.753879450258</v>
      </c>
      <c r="R21" s="54">
        <f>IF(R3=0,0,R3/TrAvia_act!R13*1000)</f>
        <v>17840.892262730977</v>
      </c>
      <c r="S21" s="54">
        <f>IF(S3=0,0,S3/TrAvia_act!S13*1000)</f>
        <v>18654.864547867055</v>
      </c>
      <c r="T21" s="54">
        <f>IF(T3=0,0,T3/TrAvia_act!T13*1000)</f>
        <v>18438.074572189864</v>
      </c>
      <c r="U21" s="54">
        <f>IF(U3=0,0,U3/TrAvia_act!U13*1000)</f>
        <v>18472.639978740535</v>
      </c>
      <c r="V21" s="54">
        <f>IF(V3=0,0,V3/TrAvia_act!V13*1000)</f>
        <v>18049.25161098042</v>
      </c>
      <c r="W21" s="54">
        <f>IF(W3=0,0,W3/TrAvia_act!W13*1000)</f>
        <v>19352.24424794241</v>
      </c>
      <c r="DA21" s="172" t="s">
        <v>334</v>
      </c>
    </row>
    <row r="22" spans="1:105" ht="11.45" customHeight="1" x14ac:dyDescent="0.25">
      <c r="A22" s="10" t="s">
        <v>33</v>
      </c>
      <c r="B22" s="11">
        <f>IF(B6=0,0,B6/TrAvia_act!B14*1000)</f>
        <v>18169.952701774473</v>
      </c>
      <c r="C22" s="11">
        <f>IF(C6=0,0,C6/TrAvia_act!C14*1000)</f>
        <v>17887.476389880598</v>
      </c>
      <c r="D22" s="11">
        <f>IF(D6=0,0,D6/TrAvia_act!D14*1000)</f>
        <v>18107.975769777458</v>
      </c>
      <c r="E22" s="11">
        <f>IF(E6=0,0,E6/TrAvia_act!E14*1000)</f>
        <v>17263.376170884243</v>
      </c>
      <c r="F22" s="11">
        <f>IF(F6=0,0,F6/TrAvia_act!F14*1000)</f>
        <v>17060.89530323162</v>
      </c>
      <c r="G22" s="11">
        <f>IF(G6=0,0,G6/TrAvia_act!G14*1000)</f>
        <v>17230.648468837258</v>
      </c>
      <c r="H22" s="11">
        <f>IF(H6=0,0,H6/TrAvia_act!H14*1000)</f>
        <v>17344.504680897397</v>
      </c>
      <c r="I22" s="11">
        <f>IF(I6=0,0,I6/TrAvia_act!I14*1000)</f>
        <v>17107.866903870501</v>
      </c>
      <c r="J22" s="11">
        <f>IF(J6=0,0,J6/TrAvia_act!J14*1000)</f>
        <v>17148.917718166329</v>
      </c>
      <c r="K22" s="11">
        <f>IF(K6=0,0,K6/TrAvia_act!K14*1000)</f>
        <v>17824.257429439022</v>
      </c>
      <c r="L22" s="11">
        <f>IF(L6=0,0,L6/TrAvia_act!L14*1000)</f>
        <v>16703.2463735196</v>
      </c>
      <c r="M22" s="11">
        <f>IF(M6=0,0,M6/TrAvia_act!M14*1000)</f>
        <v>15124.00732733479</v>
      </c>
      <c r="N22" s="11">
        <f>IF(N6=0,0,N6/TrAvia_act!N14*1000)</f>
        <v>16356.732891781683</v>
      </c>
      <c r="O22" s="11">
        <f>IF(O6=0,0,O6/TrAvia_act!O14*1000)</f>
        <v>17029.428071547391</v>
      </c>
      <c r="P22" s="11">
        <f>IF(P6=0,0,P6/TrAvia_act!P14*1000)</f>
        <v>16811.182658326434</v>
      </c>
      <c r="Q22" s="11">
        <f>IF(Q6=0,0,Q6/TrAvia_act!Q14*1000)</f>
        <v>16590.564411661635</v>
      </c>
      <c r="R22" s="11">
        <f>IF(R6=0,0,R6/TrAvia_act!R14*1000)</f>
        <v>17558.71429285804</v>
      </c>
      <c r="S22" s="11">
        <f>IF(S6=0,0,S6/TrAvia_act!S14*1000)</f>
        <v>18313.485943962107</v>
      </c>
      <c r="T22" s="11">
        <f>IF(T6=0,0,T6/TrAvia_act!T14*1000)</f>
        <v>18013.185706781434</v>
      </c>
      <c r="U22" s="11">
        <f>IF(U6=0,0,U6/TrAvia_act!U14*1000)</f>
        <v>18095.116718570829</v>
      </c>
      <c r="V22" s="11">
        <f>IF(V6=0,0,V6/TrAvia_act!V14*1000)</f>
        <v>17673.421529432533</v>
      </c>
      <c r="W22" s="11">
        <f>IF(W6=0,0,W6/TrAvia_act!W14*1000)</f>
        <v>18901.132838425867</v>
      </c>
      <c r="DA22" s="189" t="s">
        <v>335</v>
      </c>
    </row>
    <row r="23" spans="1:105" ht="11.25" customHeight="1" x14ac:dyDescent="0.25">
      <c r="A23" s="83" t="s">
        <v>27</v>
      </c>
      <c r="B23" s="84">
        <f>IF(B7=0,0,B7/TrAvia_act!B15*1000)</f>
        <v>16953.689409871622</v>
      </c>
      <c r="C23" s="84">
        <f>IF(C7=0,0,C7/TrAvia_act!C15*1000)</f>
        <v>16921.208008647562</v>
      </c>
      <c r="D23" s="84">
        <f>IF(D7=0,0,D7/TrAvia_act!D15*1000)</f>
        <v>16258.506424847916</v>
      </c>
      <c r="E23" s="84">
        <f>IF(E7=0,0,E7/TrAvia_act!E15*1000)</f>
        <v>15460.479489228441</v>
      </c>
      <c r="F23" s="84">
        <f>IF(F7=0,0,F7/TrAvia_act!F15*1000)</f>
        <v>15170.234507680563</v>
      </c>
      <c r="G23" s="84">
        <f>IF(G7=0,0,G7/TrAvia_act!G15*1000)</f>
        <v>15722.36784677094</v>
      </c>
      <c r="H23" s="84">
        <f>IF(H7=0,0,H7/TrAvia_act!H15*1000)</f>
        <v>15764.095510667999</v>
      </c>
      <c r="I23" s="84">
        <f>IF(I7=0,0,I7/TrAvia_act!I15*1000)</f>
        <v>15583.064642689662</v>
      </c>
      <c r="J23" s="84">
        <f>IF(J7=0,0,J7/TrAvia_act!J15*1000)</f>
        <v>15900.080626173538</v>
      </c>
      <c r="K23" s="84">
        <f>IF(K7=0,0,K7/TrAvia_act!K15*1000)</f>
        <v>16603.20225103608</v>
      </c>
      <c r="L23" s="84">
        <f>IF(L7=0,0,L7/TrAvia_act!L15*1000)</f>
        <v>15902.342779965553</v>
      </c>
      <c r="M23" s="84">
        <f>IF(M7=0,0,M7/TrAvia_act!M15*1000)</f>
        <v>12914.962513260059</v>
      </c>
      <c r="N23" s="84">
        <f>IF(N7=0,0,N7/TrAvia_act!N15*1000)</f>
        <v>13765.007106894989</v>
      </c>
      <c r="O23" s="84">
        <f>IF(O7=0,0,O7/TrAvia_act!O15*1000)</f>
        <v>14136.054619023764</v>
      </c>
      <c r="P23" s="84">
        <f>IF(P7=0,0,P7/TrAvia_act!P15*1000)</f>
        <v>18160.486942139152</v>
      </c>
      <c r="Q23" s="84">
        <f>IF(Q7=0,0,Q7/TrAvia_act!Q15*1000)</f>
        <v>18725.018692292771</v>
      </c>
      <c r="R23" s="84">
        <f>IF(R7=0,0,R7/TrAvia_act!R15*1000)</f>
        <v>19540.263024212207</v>
      </c>
      <c r="S23" s="84">
        <f>IF(S7=0,0,S7/TrAvia_act!S15*1000)</f>
        <v>17622.968200809431</v>
      </c>
      <c r="T23" s="84">
        <f>IF(T7=0,0,T7/TrAvia_act!T15*1000)</f>
        <v>16509.00890405328</v>
      </c>
      <c r="U23" s="84">
        <f>IF(U7=0,0,U7/TrAvia_act!U15*1000)</f>
        <v>18458.027287416193</v>
      </c>
      <c r="V23" s="84">
        <f>IF(V7=0,0,V7/TrAvia_act!V15*1000)</f>
        <v>19906.12692436593</v>
      </c>
      <c r="W23" s="84">
        <f>IF(W7=0,0,W7/TrAvia_act!W15*1000)</f>
        <v>20699.816031177212</v>
      </c>
      <c r="DA23" s="171" t="s">
        <v>336</v>
      </c>
    </row>
    <row r="24" spans="1:105" ht="11.45" customHeight="1" x14ac:dyDescent="0.25">
      <c r="A24" s="83" t="s">
        <v>173</v>
      </c>
      <c r="B24" s="84">
        <f>IF(B8=0,0,B8/TrAvia_act!B16*1000)</f>
        <v>11980.808299517876</v>
      </c>
      <c r="C24" s="84">
        <f>IF(C8=0,0,C8/TrAvia_act!C16*1000)</f>
        <v>11717.762965177986</v>
      </c>
      <c r="D24" s="84">
        <f>IF(D8=0,0,D8/TrAvia_act!D16*1000)</f>
        <v>11878.380963583759</v>
      </c>
      <c r="E24" s="84">
        <f>IF(E8=0,0,E8/TrAvia_act!E16*1000)</f>
        <v>11452.572838330674</v>
      </c>
      <c r="F24" s="84">
        <f>IF(F8=0,0,F8/TrAvia_act!F16*1000)</f>
        <v>11306.05872968306</v>
      </c>
      <c r="G24" s="84">
        <f>IF(G8=0,0,G8/TrAvia_act!G16*1000)</f>
        <v>11429.370135758865</v>
      </c>
      <c r="H24" s="84">
        <f>IF(H8=0,0,H8/TrAvia_act!H16*1000)</f>
        <v>11706.441331633907</v>
      </c>
      <c r="I24" s="84">
        <f>IF(I8=0,0,I8/TrAvia_act!I16*1000)</f>
        <v>11863.050821824432</v>
      </c>
      <c r="J24" s="84">
        <f>IF(J8=0,0,J8/TrAvia_act!J16*1000)</f>
        <v>11861.680054327773</v>
      </c>
      <c r="K24" s="84">
        <f>IF(K8=0,0,K8/TrAvia_act!K16*1000)</f>
        <v>12282.090610432975</v>
      </c>
      <c r="L24" s="84">
        <f>IF(L8=0,0,L8/TrAvia_act!L16*1000)</f>
        <v>11833.136182745759</v>
      </c>
      <c r="M24" s="84">
        <f>IF(M8=0,0,M8/TrAvia_act!M16*1000)</f>
        <v>11030.176573386456</v>
      </c>
      <c r="N24" s="84">
        <f>IF(N8=0,0,N8/TrAvia_act!N16*1000)</f>
        <v>12074.077391593259</v>
      </c>
      <c r="O24" s="84">
        <f>IF(O8=0,0,O8/TrAvia_act!O16*1000)</f>
        <v>12375.009909994371</v>
      </c>
      <c r="P24" s="84">
        <f>IF(P8=0,0,P8/TrAvia_act!P16*1000)</f>
        <v>11819.164581138848</v>
      </c>
      <c r="Q24" s="84">
        <f>IF(Q8=0,0,Q8/TrAvia_act!Q16*1000)</f>
        <v>11671.150362059945</v>
      </c>
      <c r="R24" s="84">
        <f>IF(R8=0,0,R8/TrAvia_act!R16*1000)</f>
        <v>12208.243524633219</v>
      </c>
      <c r="S24" s="84">
        <f>IF(S8=0,0,S8/TrAvia_act!S16*1000)</f>
        <v>13030.989268488343</v>
      </c>
      <c r="T24" s="84">
        <f>IF(T8=0,0,T8/TrAvia_act!T16*1000)</f>
        <v>12674.815592291794</v>
      </c>
      <c r="U24" s="84">
        <f>IF(U8=0,0,U8/TrAvia_act!U16*1000)</f>
        <v>12644.000665789332</v>
      </c>
      <c r="V24" s="84">
        <f>IF(V8=0,0,V8/TrAvia_act!V16*1000)</f>
        <v>10950.253998970877</v>
      </c>
      <c r="W24" s="84">
        <f>IF(W8=0,0,W8/TrAvia_act!W16*1000)</f>
        <v>13269.570267003968</v>
      </c>
      <c r="DA24" s="171" t="s">
        <v>337</v>
      </c>
    </row>
    <row r="25" spans="1:105" ht="11.45" customHeight="1" x14ac:dyDescent="0.25">
      <c r="A25" s="83" t="s">
        <v>174</v>
      </c>
      <c r="B25" s="84">
        <f>IF(B9=0,0,B9/TrAvia_act!B17*1000)</f>
        <v>23597.494764682648</v>
      </c>
      <c r="C25" s="84">
        <f>IF(C9=0,0,C9/TrAvia_act!C17*1000)</f>
        <v>23083.455673506349</v>
      </c>
      <c r="D25" s="84">
        <f>IF(D9=0,0,D9/TrAvia_act!D17*1000)</f>
        <v>23396.260669612599</v>
      </c>
      <c r="E25" s="84">
        <f>IF(E9=0,0,E9/TrAvia_act!E17*1000)</f>
        <v>22554.36869226109</v>
      </c>
      <c r="F25" s="84">
        <f>IF(F9=0,0,F9/TrAvia_act!F17*1000)</f>
        <v>22275.186141721188</v>
      </c>
      <c r="G25" s="84">
        <f>IF(G9=0,0,G9/TrAvia_act!G17*1000)</f>
        <v>22383.816042819351</v>
      </c>
      <c r="H25" s="84">
        <f>IF(H9=0,0,H9/TrAvia_act!H17*1000)</f>
        <v>22409.626110171466</v>
      </c>
      <c r="I25" s="84">
        <f>IF(I9=0,0,I9/TrAvia_act!I17*1000)</f>
        <v>21743.8874454129</v>
      </c>
      <c r="J25" s="84">
        <f>IF(J9=0,0,J9/TrAvia_act!J17*1000)</f>
        <v>21582.381453022317</v>
      </c>
      <c r="K25" s="84">
        <f>IF(K9=0,0,K9/TrAvia_act!K17*1000)</f>
        <v>22181.517569369451</v>
      </c>
      <c r="L25" s="84">
        <f>IF(L9=0,0,L9/TrAvia_act!L17*1000)</f>
        <v>20250.69601258593</v>
      </c>
      <c r="M25" s="84">
        <f>IF(M9=0,0,M9/TrAvia_act!M17*1000)</f>
        <v>18387.206723102714</v>
      </c>
      <c r="N25" s="84">
        <f>IF(N9=0,0,N9/TrAvia_act!N17*1000)</f>
        <v>19657.898897953954</v>
      </c>
      <c r="O25" s="84">
        <f>IF(O9=0,0,O9/TrAvia_act!O17*1000)</f>
        <v>20659.044607197746</v>
      </c>
      <c r="P25" s="84">
        <f>IF(P9=0,0,P9/TrAvia_act!P17*1000)</f>
        <v>19956.460622844708</v>
      </c>
      <c r="Q25" s="84">
        <f>IF(Q9=0,0,Q9/TrAvia_act!Q17*1000)</f>
        <v>19586.011121243511</v>
      </c>
      <c r="R25" s="84">
        <f>IF(R9=0,0,R9/TrAvia_act!R17*1000)</f>
        <v>21218.751439182117</v>
      </c>
      <c r="S25" s="84">
        <f>IF(S9=0,0,S9/TrAvia_act!S17*1000)</f>
        <v>22453.380788041588</v>
      </c>
      <c r="T25" s="84">
        <f>IF(T9=0,0,T9/TrAvia_act!T17*1000)</f>
        <v>22330.884005815569</v>
      </c>
      <c r="U25" s="84">
        <f>IF(U9=0,0,U9/TrAvia_act!U17*1000)</f>
        <v>21952.728854788878</v>
      </c>
      <c r="V25" s="84">
        <f>IF(V9=0,0,V9/TrAvia_act!V17*1000)</f>
        <v>21879.580951950775</v>
      </c>
      <c r="W25" s="84">
        <f>IF(W9=0,0,W9/TrAvia_act!W17*1000)</f>
        <v>22490.114694293588</v>
      </c>
      <c r="DA25" s="171" t="s">
        <v>338</v>
      </c>
    </row>
    <row r="26" spans="1:105" ht="11.45" customHeight="1" x14ac:dyDescent="0.25">
      <c r="A26" s="12" t="s">
        <v>34</v>
      </c>
      <c r="B26" s="13">
        <f>IF(B10=0,0,B10/TrAvia_act!B18*1000)</f>
        <v>21674.358887576094</v>
      </c>
      <c r="C26" s="13">
        <f>IF(C10=0,0,C10/TrAvia_act!C18*1000)</f>
        <v>21176.247793865772</v>
      </c>
      <c r="D26" s="13">
        <f>IF(D10=0,0,D10/TrAvia_act!D18*1000)</f>
        <v>21504.507069679847</v>
      </c>
      <c r="E26" s="13">
        <f>IF(E10=0,0,E10/TrAvia_act!E18*1000)</f>
        <v>20911.855437313363</v>
      </c>
      <c r="F26" s="13">
        <f>IF(F10=0,0,F10/TrAvia_act!F18*1000)</f>
        <v>20605.889988467981</v>
      </c>
      <c r="G26" s="13">
        <f>IF(G10=0,0,G10/TrAvia_act!G18*1000)</f>
        <v>20431.652764644274</v>
      </c>
      <c r="H26" s="13">
        <f>IF(H10=0,0,H10/TrAvia_act!H18*1000)</f>
        <v>20341.39496340571</v>
      </c>
      <c r="I26" s="13">
        <f>IF(I10=0,0,I10/TrAvia_act!I18*1000)</f>
        <v>19990.935194111658</v>
      </c>
      <c r="J26" s="13">
        <f>IF(J10=0,0,J10/TrAvia_act!J18*1000)</f>
        <v>19935.430770646879</v>
      </c>
      <c r="K26" s="13">
        <f>IF(K10=0,0,K10/TrAvia_act!K18*1000)</f>
        <v>20456.770258950779</v>
      </c>
      <c r="L26" s="13">
        <f>IF(L10=0,0,L10/TrAvia_act!L18*1000)</f>
        <v>19062.199694412353</v>
      </c>
      <c r="M26" s="13">
        <f>IF(M10=0,0,M10/TrAvia_act!M18*1000)</f>
        <v>17477.471233217977</v>
      </c>
      <c r="N26" s="13">
        <f>IF(N10=0,0,N10/TrAvia_act!N18*1000)</f>
        <v>18873.327578822442</v>
      </c>
      <c r="O26" s="13">
        <f>IF(O10=0,0,O10/TrAvia_act!O18*1000)</f>
        <v>19729.447977339452</v>
      </c>
      <c r="P26" s="13">
        <f>IF(P10=0,0,P10/TrAvia_act!P18*1000)</f>
        <v>19256.705333230257</v>
      </c>
      <c r="Q26" s="13">
        <f>IF(Q10=0,0,Q10/TrAvia_act!Q18*1000)</f>
        <v>18970.297173888008</v>
      </c>
      <c r="R26" s="13">
        <f>IF(R10=0,0,R10/TrAvia_act!R18*1000)</f>
        <v>20129.688033648159</v>
      </c>
      <c r="S26" s="13">
        <f>IF(S10=0,0,S10/TrAvia_act!S18*1000)</f>
        <v>21278.393516561642</v>
      </c>
      <c r="T26" s="13">
        <f>IF(T10=0,0,T10/TrAvia_act!T18*1000)</f>
        <v>21814.26770117812</v>
      </c>
      <c r="U26" s="13">
        <f>IF(U10=0,0,U10/TrAvia_act!U18*1000)</f>
        <v>21652.540291648249</v>
      </c>
      <c r="V26" s="13">
        <f>IF(V10=0,0,V10/TrAvia_act!V18*1000)</f>
        <v>18860.302489709968</v>
      </c>
      <c r="W26" s="13">
        <f>IF(W10=0,0,W10/TrAvia_act!W18*1000)</f>
        <v>20445.630240836541</v>
      </c>
      <c r="DA26" s="193" t="s">
        <v>339</v>
      </c>
    </row>
    <row r="27" spans="1:105" ht="11.45" customHeight="1" x14ac:dyDescent="0.25">
      <c r="A27" s="92" t="s">
        <v>27</v>
      </c>
      <c r="B27" s="102">
        <f>IF(B11=0,0,B11/TrAvia_act!B19*1000)</f>
        <v>18651.747594032098</v>
      </c>
      <c r="C27" s="102">
        <f>IF(C11=0,0,C11/TrAvia_act!C19*1000)</f>
        <v>18616.012900391968</v>
      </c>
      <c r="D27" s="102">
        <f>IF(D11=0,0,D11/TrAvia_act!D19*1000)</f>
        <v>17886.936038573378</v>
      </c>
      <c r="E27" s="102">
        <f>IF(E11=0,0,E11/TrAvia_act!E19*1000)</f>
        <v>17008.97982405487</v>
      </c>
      <c r="F27" s="102">
        <f>IF(F11=0,0,F11/TrAvia_act!F19*1000)</f>
        <v>16689.664304855065</v>
      </c>
      <c r="G27" s="102">
        <f>IF(G11=0,0,G11/TrAvia_act!G19*1000)</f>
        <v>17300.792737981184</v>
      </c>
      <c r="H27" s="102">
        <f>IF(H11=0,0,H11/TrAvia_act!H19*1000)</f>
        <v>17361.373336106</v>
      </c>
      <c r="I27" s="102">
        <f>IF(I11=0,0,I11/TrAvia_act!I19*1000)</f>
        <v>17201.806417717984</v>
      </c>
      <c r="J27" s="102">
        <f>IF(J11=0,0,J11/TrAvia_act!J19*1000)</f>
        <v>17665.179762203243</v>
      </c>
      <c r="K27" s="102">
        <f>IF(K11=0,0,K11/TrAvia_act!K19*1000)</f>
        <v>18513.642955679832</v>
      </c>
      <c r="L27" s="102">
        <f>IF(L11=0,0,L11/TrAvia_act!L19*1000)</f>
        <v>17832.517101353933</v>
      </c>
      <c r="M27" s="102">
        <f>IF(M11=0,0,M11/TrAvia_act!M19*1000)</f>
        <v>14792.447296535289</v>
      </c>
      <c r="N27" s="102">
        <f>IF(N11=0,0,N11/TrAvia_act!N19*1000)</f>
        <v>16059.573012145574</v>
      </c>
      <c r="O27" s="102">
        <f>IF(O11=0,0,O11/TrAvia_act!O19*1000)</f>
        <v>16414.526158668945</v>
      </c>
      <c r="P27" s="102">
        <f>IF(P11=0,0,P11/TrAvia_act!P19*1000)</f>
        <v>20941.373591234529</v>
      </c>
      <c r="Q27" s="102">
        <f>IF(Q11=0,0,Q11/TrAvia_act!Q19*1000)</f>
        <v>21471.106989391978</v>
      </c>
      <c r="R27" s="102">
        <f>IF(R11=0,0,R11/TrAvia_act!R19*1000)</f>
        <v>22228.698904049706</v>
      </c>
      <c r="S27" s="102">
        <f>IF(S11=0,0,S11/TrAvia_act!S19*1000)</f>
        <v>19951.033925349217</v>
      </c>
      <c r="T27" s="102">
        <f>IF(T11=0,0,T11/TrAvia_act!T19*1000)</f>
        <v>18573.161606394482</v>
      </c>
      <c r="U27" s="102">
        <f>IF(U11=0,0,U11/TrAvia_act!U19*1000)</f>
        <v>20792.281270666448</v>
      </c>
      <c r="V27" s="102">
        <f>IF(V11=0,0,V11/TrAvia_act!V19*1000)</f>
        <v>22429.217812449919</v>
      </c>
      <c r="W27" s="102">
        <f>IF(W11=0,0,W11/TrAvia_act!W19*1000)</f>
        <v>23284.583702263491</v>
      </c>
      <c r="DA27" s="175" t="s">
        <v>340</v>
      </c>
    </row>
    <row r="28" spans="1:105" ht="11.45" customHeight="1" x14ac:dyDescent="0.25">
      <c r="A28" s="92" t="s">
        <v>173</v>
      </c>
      <c r="B28" s="102">
        <f>IF(B12=0,0,B12/TrAvia_act!B20*1000)</f>
        <v>12484.387331973165</v>
      </c>
      <c r="C28" s="102">
        <f>IF(C12=0,0,C12/TrAvia_act!C20*1000)</f>
        <v>12199.200609595475</v>
      </c>
      <c r="D28" s="102">
        <f>IF(D12=0,0,D12/TrAvia_act!D20*1000)</f>
        <v>12383.147072449483</v>
      </c>
      <c r="E28" s="102">
        <f>IF(E12=0,0,E12/TrAvia_act!E20*1000)</f>
        <v>11939.58103021934</v>
      </c>
      <c r="F28" s="102">
        <f>IF(F12=0,0,F12/TrAvia_act!F20*1000)</f>
        <v>11804.5918274907</v>
      </c>
      <c r="G28" s="102">
        <f>IF(G12=0,0,G12/TrAvia_act!G20*1000)</f>
        <v>12013.725115302659</v>
      </c>
      <c r="H28" s="102">
        <f>IF(H12=0,0,H12/TrAvia_act!H20*1000)</f>
        <v>12186.014915658263</v>
      </c>
      <c r="I28" s="102">
        <f>IF(I12=0,0,I12/TrAvia_act!I20*1000)</f>
        <v>12199.053963608925</v>
      </c>
      <c r="J28" s="102">
        <f>IF(J12=0,0,J12/TrAvia_act!J20*1000)</f>
        <v>12078.547218133783</v>
      </c>
      <c r="K28" s="102">
        <f>IF(K12=0,0,K12/TrAvia_act!K20*1000)</f>
        <v>12315.19295117106</v>
      </c>
      <c r="L28" s="102">
        <f>IF(L12=0,0,L12/TrAvia_act!L20*1000)</f>
        <v>11759.372102928701</v>
      </c>
      <c r="M28" s="102">
        <f>IF(M12=0,0,M12/TrAvia_act!M20*1000)</f>
        <v>11019.398070387268</v>
      </c>
      <c r="N28" s="102">
        <f>IF(N12=0,0,N12/TrAvia_act!N20*1000)</f>
        <v>12094.163321440637</v>
      </c>
      <c r="O28" s="102">
        <f>IF(O12=0,0,O12/TrAvia_act!O20*1000)</f>
        <v>12428.399152843425</v>
      </c>
      <c r="P28" s="102">
        <f>IF(P12=0,0,P12/TrAvia_act!P20*1000)</f>
        <v>11863.467469152869</v>
      </c>
      <c r="Q28" s="102">
        <f>IF(Q12=0,0,Q12/TrAvia_act!Q20*1000)</f>
        <v>11795.985383557267</v>
      </c>
      <c r="R28" s="102">
        <f>IF(R12=0,0,R12/TrAvia_act!R20*1000)</f>
        <v>12351.442421645415</v>
      </c>
      <c r="S28" s="102">
        <f>IF(S12=0,0,S12/TrAvia_act!S20*1000)</f>
        <v>13215.924703974748</v>
      </c>
      <c r="T28" s="102">
        <f>IF(T12=0,0,T12/TrAvia_act!T20*1000)</f>
        <v>12983.927729987772</v>
      </c>
      <c r="U28" s="102">
        <f>IF(U12=0,0,U12/TrAvia_act!U20*1000)</f>
        <v>13031.448943312467</v>
      </c>
      <c r="V28" s="102">
        <f>IF(V12=0,0,V12/TrAvia_act!V20*1000)</f>
        <v>10568.406933525612</v>
      </c>
      <c r="W28" s="102">
        <f>IF(W12=0,0,W12/TrAvia_act!W20*1000)</f>
        <v>13453.118756514279</v>
      </c>
      <c r="DA28" s="175" t="s">
        <v>341</v>
      </c>
    </row>
    <row r="29" spans="1:105" ht="11.45" customHeight="1" x14ac:dyDescent="0.25">
      <c r="A29" s="85" t="s">
        <v>174</v>
      </c>
      <c r="B29" s="86">
        <f>IF(B13=0,0,B13/TrAvia_act!B21*1000)</f>
        <v>23674.176325124638</v>
      </c>
      <c r="C29" s="86">
        <f>IF(C13=0,0,C13/TrAvia_act!C21*1000)</f>
        <v>23158.466831219885</v>
      </c>
      <c r="D29" s="86">
        <f>IF(D13=0,0,D13/TrAvia_act!D21*1000)</f>
        <v>23472.288307060728</v>
      </c>
      <c r="E29" s="86">
        <f>IF(E13=0,0,E13/TrAvia_act!E21*1000)</f>
        <v>22627.660548170079</v>
      </c>
      <c r="F29" s="86">
        <f>IF(F13=0,0,F13/TrAvia_act!F21*1000)</f>
        <v>22347.570776171418</v>
      </c>
      <c r="G29" s="86">
        <f>IF(G13=0,0,G13/TrAvia_act!G21*1000)</f>
        <v>21906.950956071356</v>
      </c>
      <c r="H29" s="86">
        <f>IF(H13=0,0,H13/TrAvia_act!H21*1000)</f>
        <v>21823.134986099078</v>
      </c>
      <c r="I29" s="86">
        <f>IF(I13=0,0,I13/TrAvia_act!I21*1000)</f>
        <v>21451.746972130917</v>
      </c>
      <c r="J29" s="86">
        <f>IF(J13=0,0,J13/TrAvia_act!J21*1000)</f>
        <v>21567.577294515999</v>
      </c>
      <c r="K29" s="86">
        <f>IF(K13=0,0,K13/TrAvia_act!K21*1000)</f>
        <v>22406.893904878616</v>
      </c>
      <c r="L29" s="86">
        <f>IF(L13=0,0,L13/TrAvia_act!L21*1000)</f>
        <v>20519.83958342527</v>
      </c>
      <c r="M29" s="86">
        <f>IF(M13=0,0,M13/TrAvia_act!M21*1000)</f>
        <v>18706.627272162856</v>
      </c>
      <c r="N29" s="86">
        <f>IF(N13=0,0,N13/TrAvia_act!N21*1000)</f>
        <v>20229.414792591</v>
      </c>
      <c r="O29" s="86">
        <f>IF(O13=0,0,O13/TrAvia_act!O21*1000)</f>
        <v>21183.877165224454</v>
      </c>
      <c r="P29" s="86">
        <f>IF(P13=0,0,P13/TrAvia_act!P21*1000)</f>
        <v>20671.490901459365</v>
      </c>
      <c r="Q29" s="86">
        <f>IF(Q13=0,0,Q13/TrAvia_act!Q21*1000)</f>
        <v>20321.375973243677</v>
      </c>
      <c r="R29" s="86">
        <f>IF(R13=0,0,R13/TrAvia_act!R21*1000)</f>
        <v>21621.542568831428</v>
      </c>
      <c r="S29" s="86">
        <f>IF(S13=0,0,S13/TrAvia_act!S21*1000)</f>
        <v>23019.786493915373</v>
      </c>
      <c r="T29" s="86">
        <f>IF(T13=0,0,T13/TrAvia_act!T21*1000)</f>
        <v>23803.794699044294</v>
      </c>
      <c r="U29" s="86">
        <f>IF(U13=0,0,U13/TrAvia_act!U21*1000)</f>
        <v>23573.974226778009</v>
      </c>
      <c r="V29" s="86">
        <f>IF(V13=0,0,V13/TrAvia_act!V21*1000)</f>
        <v>20209.032326833491</v>
      </c>
      <c r="W29" s="86">
        <f>IF(W13=0,0,W13/TrAvia_act!W21*1000)</f>
        <v>21793.098385691224</v>
      </c>
      <c r="DA29" s="178" t="s">
        <v>342</v>
      </c>
    </row>
    <row r="30" spans="1:105" x14ac:dyDescent="0.25">
      <c r="A30" s="50"/>
      <c r="B30" s="50"/>
      <c r="C30" s="50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DA30" s="181"/>
    </row>
    <row r="31" spans="1:105" ht="11.45" customHeight="1" x14ac:dyDescent="0.25">
      <c r="A31" s="53" t="s">
        <v>71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DA31" s="172"/>
    </row>
    <row r="32" spans="1:105" ht="11.45" customHeight="1" x14ac:dyDescent="0.25">
      <c r="A32" s="10" t="s">
        <v>164</v>
      </c>
      <c r="B32" s="14">
        <f>IF(B6=0,0,B6/TrAvia_act!B4*1000)</f>
        <v>136.07930249569173</v>
      </c>
      <c r="C32" s="14">
        <f>IF(C6=0,0,C6/TrAvia_act!C4*1000)</f>
        <v>131.79547769113699</v>
      </c>
      <c r="D32" s="14">
        <f>IF(D6=0,0,D6/TrAvia_act!D4*1000)</f>
        <v>132.6989878466463</v>
      </c>
      <c r="E32" s="14">
        <f>IF(E6=0,0,E6/TrAvia_act!E4*1000)</f>
        <v>127.22618360158172</v>
      </c>
      <c r="F32" s="14">
        <f>IF(F6=0,0,F6/TrAvia_act!F4*1000)</f>
        <v>120.31883819921117</v>
      </c>
      <c r="G32" s="14">
        <f>IF(G6=0,0,G6/TrAvia_act!G4*1000)</f>
        <v>118.75629411242635</v>
      </c>
      <c r="H32" s="14">
        <f>IF(H6=0,0,H6/TrAvia_act!H4*1000)</f>
        <v>120.14113934130667</v>
      </c>
      <c r="I32" s="14">
        <f>IF(I6=0,0,I6/TrAvia_act!I4*1000)</f>
        <v>118.18041961893542</v>
      </c>
      <c r="J32" s="14">
        <f>IF(J6=0,0,J6/TrAvia_act!J4*1000)</f>
        <v>119.20670139998357</v>
      </c>
      <c r="K32" s="14">
        <f>IF(K6=0,0,K6/TrAvia_act!K4*1000)</f>
        <v>121.54684700548069</v>
      </c>
      <c r="L32" s="14">
        <f>IF(L6=0,0,L6/TrAvia_act!L4*1000)</f>
        <v>108.92501362632512</v>
      </c>
      <c r="M32" s="14">
        <f>IF(M6=0,0,M6/TrAvia_act!M4*1000)</f>
        <v>100.47236203522228</v>
      </c>
      <c r="N32" s="14">
        <f>IF(N6=0,0,N6/TrAvia_act!N4*1000)</f>
        <v>106.2657260991493</v>
      </c>
      <c r="O32" s="14">
        <f>IF(O6=0,0,O6/TrAvia_act!O4*1000)</f>
        <v>106.69075789998108</v>
      </c>
      <c r="P32" s="14">
        <f>IF(P6=0,0,P6/TrAvia_act!P4*1000)</f>
        <v>102.64817675311555</v>
      </c>
      <c r="Q32" s="14">
        <f>IF(Q6=0,0,Q6/TrAvia_act!Q4*1000)</f>
        <v>99.535316262567463</v>
      </c>
      <c r="R32" s="14">
        <f>IF(R6=0,0,R6/TrAvia_act!R4*1000)</f>
        <v>104.84688568314635</v>
      </c>
      <c r="S32" s="14">
        <f>IF(S6=0,0,S6/TrAvia_act!S4*1000)</f>
        <v>107.14630638345683</v>
      </c>
      <c r="T32" s="14">
        <f>IF(T6=0,0,T6/TrAvia_act!T4*1000)</f>
        <v>105.53270559593646</v>
      </c>
      <c r="U32" s="14">
        <f>IF(U6=0,0,U6/TrAvia_act!U4*1000)</f>
        <v>103.79141344862713</v>
      </c>
      <c r="V32" s="14">
        <f>IF(V6=0,0,V6/TrAvia_act!V4*1000)</f>
        <v>129.54903369673113</v>
      </c>
      <c r="W32" s="14">
        <f>IF(W6=0,0,W6/TrAvia_act!W4*1000)</f>
        <v>141.38563651419841</v>
      </c>
      <c r="DA32" s="189" t="s">
        <v>343</v>
      </c>
    </row>
    <row r="33" spans="1:105" ht="11.45" customHeight="1" x14ac:dyDescent="0.25">
      <c r="A33" s="83" t="s">
        <v>27</v>
      </c>
      <c r="B33" s="87">
        <f>IF(B7=0,0,B7/TrAvia_act!B5*1000)</f>
        <v>239.76068078683872</v>
      </c>
      <c r="C33" s="87">
        <f>IF(C7=0,0,C7/TrAvia_act!C5*1000)</f>
        <v>237.07660044852514</v>
      </c>
      <c r="D33" s="87">
        <f>IF(D7=0,0,D7/TrAvia_act!D5*1000)</f>
        <v>227.43346191684677</v>
      </c>
      <c r="E33" s="87">
        <f>IF(E7=0,0,E7/TrAvia_act!E5*1000)</f>
        <v>215.6788832454375</v>
      </c>
      <c r="F33" s="87">
        <f>IF(F7=0,0,F7/TrAvia_act!F5*1000)</f>
        <v>213.59367904440677</v>
      </c>
      <c r="G33" s="87">
        <f>IF(G7=0,0,G7/TrAvia_act!G5*1000)</f>
        <v>219.40573937103204</v>
      </c>
      <c r="H33" s="87">
        <f>IF(H7=0,0,H7/TrAvia_act!H5*1000)</f>
        <v>214.34570450576243</v>
      </c>
      <c r="I33" s="87">
        <f>IF(I7=0,0,I7/TrAvia_act!I5*1000)</f>
        <v>202.03977307139274</v>
      </c>
      <c r="J33" s="87">
        <f>IF(J7=0,0,J7/TrAvia_act!J5*1000)</f>
        <v>198.81301929554775</v>
      </c>
      <c r="K33" s="87">
        <f>IF(K7=0,0,K7/TrAvia_act!K5*1000)</f>
        <v>200.50560116416057</v>
      </c>
      <c r="L33" s="87">
        <f>IF(L7=0,0,L7/TrAvia_act!L5*1000)</f>
        <v>184.8393707352038</v>
      </c>
      <c r="M33" s="87">
        <f>IF(M7=0,0,M7/TrAvia_act!M5*1000)</f>
        <v>174.94485806887263</v>
      </c>
      <c r="N33" s="87">
        <f>IF(N7=0,0,N7/TrAvia_act!N5*1000)</f>
        <v>181.65542494474747</v>
      </c>
      <c r="O33" s="87">
        <f>IF(O7=0,0,O7/TrAvia_act!O5*1000)</f>
        <v>177.48689917657822</v>
      </c>
      <c r="P33" s="87">
        <f>IF(P7=0,0,P7/TrAvia_act!P5*1000)</f>
        <v>189.71541372445407</v>
      </c>
      <c r="Q33" s="87">
        <f>IF(Q7=0,0,Q7/TrAvia_act!Q5*1000)</f>
        <v>188.70100122846739</v>
      </c>
      <c r="R33" s="87">
        <f>IF(R7=0,0,R7/TrAvia_act!R5*1000)</f>
        <v>193.91884437087984</v>
      </c>
      <c r="S33" s="87">
        <f>IF(S7=0,0,S7/TrAvia_act!S5*1000)</f>
        <v>167.9554478930487</v>
      </c>
      <c r="T33" s="87">
        <f>IF(T7=0,0,T7/TrAvia_act!T5*1000)</f>
        <v>163.12407618593411</v>
      </c>
      <c r="U33" s="87">
        <f>IF(U7=0,0,U7/TrAvia_act!U5*1000)</f>
        <v>186.87816420438281</v>
      </c>
      <c r="V33" s="87">
        <f>IF(V7=0,0,V7/TrAvia_act!V5*1000)</f>
        <v>289.55010872566362</v>
      </c>
      <c r="W33" s="87">
        <f>IF(W7=0,0,W7/TrAvia_act!W5*1000)</f>
        <v>286.72258974482008</v>
      </c>
      <c r="DA33" s="171" t="s">
        <v>344</v>
      </c>
    </row>
    <row r="34" spans="1:105" ht="11.45" customHeight="1" x14ac:dyDescent="0.25">
      <c r="A34" s="83" t="s">
        <v>173</v>
      </c>
      <c r="B34" s="87">
        <f>IF(B8=0,0,B8/TrAvia_act!B6*1000)</f>
        <v>111.0432135048888</v>
      </c>
      <c r="C34" s="87">
        <f>IF(C8=0,0,C8/TrAvia_act!C6*1000)</f>
        <v>106.56721029363456</v>
      </c>
      <c r="D34" s="87">
        <f>IF(D8=0,0,D8/TrAvia_act!D6*1000)</f>
        <v>107.62837441364495</v>
      </c>
      <c r="E34" s="87">
        <f>IF(E8=0,0,E8/TrAvia_act!E6*1000)</f>
        <v>104.81040700659416</v>
      </c>
      <c r="F34" s="87">
        <f>IF(F8=0,0,F8/TrAvia_act!F6*1000)</f>
        <v>103.16460751649694</v>
      </c>
      <c r="G34" s="87">
        <f>IF(G8=0,0,G8/TrAvia_act!G6*1000)</f>
        <v>102.72593709165174</v>
      </c>
      <c r="H34" s="87">
        <f>IF(H8=0,0,H8/TrAvia_act!H6*1000)</f>
        <v>107.09328920094821</v>
      </c>
      <c r="I34" s="87">
        <f>IF(I8=0,0,I8/TrAvia_act!I6*1000)</f>
        <v>113.56454399086235</v>
      </c>
      <c r="J34" s="87">
        <f>IF(J8=0,0,J8/TrAvia_act!J6*1000)</f>
        <v>118.51961479126861</v>
      </c>
      <c r="K34" s="87">
        <f>IF(K8=0,0,K8/TrAvia_act!K6*1000)</f>
        <v>119.19313078298347</v>
      </c>
      <c r="L34" s="87">
        <f>IF(L8=0,0,L8/TrAvia_act!L6*1000)</f>
        <v>109.41955337126045</v>
      </c>
      <c r="M34" s="87">
        <f>IF(M8=0,0,M8/TrAvia_act!M6*1000)</f>
        <v>98.861394743574579</v>
      </c>
      <c r="N34" s="87">
        <f>IF(N8=0,0,N8/TrAvia_act!N6*1000)</f>
        <v>104.73080791936668</v>
      </c>
      <c r="O34" s="87">
        <f>IF(O8=0,0,O8/TrAvia_act!O6*1000)</f>
        <v>103.84492658580768</v>
      </c>
      <c r="P34" s="87">
        <f>IF(P8=0,0,P8/TrAvia_act!P6*1000)</f>
        <v>96.347427229545715</v>
      </c>
      <c r="Q34" s="87">
        <f>IF(Q8=0,0,Q8/TrAvia_act!Q6*1000)</f>
        <v>94.088300016279504</v>
      </c>
      <c r="R34" s="87">
        <f>IF(R8=0,0,R8/TrAvia_act!R6*1000)</f>
        <v>97.654458473170678</v>
      </c>
      <c r="S34" s="87">
        <f>IF(S8=0,0,S8/TrAvia_act!S6*1000)</f>
        <v>102.37330375523491</v>
      </c>
      <c r="T34" s="87">
        <f>IF(T8=0,0,T8/TrAvia_act!T6*1000)</f>
        <v>98.905523427685409</v>
      </c>
      <c r="U34" s="87">
        <f>IF(U8=0,0,U8/TrAvia_act!U6*1000)</f>
        <v>96.47997366925911</v>
      </c>
      <c r="V34" s="87">
        <f>IF(V8=0,0,V8/TrAvia_act!V6*1000)</f>
        <v>105.26909336547708</v>
      </c>
      <c r="W34" s="87">
        <f>IF(W8=0,0,W8/TrAvia_act!W6*1000)</f>
        <v>113.71646809393567</v>
      </c>
      <c r="DA34" s="171" t="s">
        <v>345</v>
      </c>
    </row>
    <row r="35" spans="1:105" ht="11.45" customHeight="1" x14ac:dyDescent="0.25">
      <c r="A35" s="83" t="s">
        <v>174</v>
      </c>
      <c r="B35" s="87">
        <f>IF(B9=0,0,B9/TrAvia_act!B7*1000)</f>
        <v>136.40284695381163</v>
      </c>
      <c r="C35" s="87">
        <f>IF(C9=0,0,C9/TrAvia_act!C7*1000)</f>
        <v>132.55986049320654</v>
      </c>
      <c r="D35" s="87">
        <f>IF(D9=0,0,D9/TrAvia_act!D7*1000)</f>
        <v>133.64658849117293</v>
      </c>
      <c r="E35" s="87">
        <f>IF(E9=0,0,E9/TrAvia_act!E7*1000)</f>
        <v>128.05089406977996</v>
      </c>
      <c r="F35" s="87">
        <f>IF(F9=0,0,F9/TrAvia_act!F7*1000)</f>
        <v>118.97555392399782</v>
      </c>
      <c r="G35" s="87">
        <f>IF(G9=0,0,G9/TrAvia_act!G7*1000)</f>
        <v>116.77990650401186</v>
      </c>
      <c r="H35" s="87">
        <f>IF(H9=0,0,H9/TrAvia_act!H7*1000)</f>
        <v>117.13062541437857</v>
      </c>
      <c r="I35" s="87">
        <f>IF(I9=0,0,I9/TrAvia_act!I7*1000)</f>
        <v>112.03513995881036</v>
      </c>
      <c r="J35" s="87">
        <f>IF(J9=0,0,J9/TrAvia_act!J7*1000)</f>
        <v>111.85022678880244</v>
      </c>
      <c r="K35" s="87">
        <f>IF(K9=0,0,K9/TrAvia_act!K7*1000)</f>
        <v>114.98837215105799</v>
      </c>
      <c r="L35" s="87">
        <f>IF(L9=0,0,L9/TrAvia_act!L7*1000)</f>
        <v>102.01226499139422</v>
      </c>
      <c r="M35" s="87">
        <f>IF(M9=0,0,M9/TrAvia_act!M7*1000)</f>
        <v>94.868063900504552</v>
      </c>
      <c r="N35" s="87">
        <f>IF(N9=0,0,N9/TrAvia_act!N7*1000)</f>
        <v>100.91759043741803</v>
      </c>
      <c r="O35" s="87">
        <f>IF(O9=0,0,O9/TrAvia_act!O7*1000)</f>
        <v>102.47612855122628</v>
      </c>
      <c r="P35" s="87">
        <f>IF(P9=0,0,P9/TrAvia_act!P7*1000)</f>
        <v>98.739989812180951</v>
      </c>
      <c r="Q35" s="87">
        <f>IF(Q9=0,0,Q9/TrAvia_act!Q7*1000)</f>
        <v>95.288348229369603</v>
      </c>
      <c r="R35" s="87">
        <f>IF(R9=0,0,R9/TrAvia_act!R7*1000)</f>
        <v>101.35401625727229</v>
      </c>
      <c r="S35" s="87">
        <f>IF(S9=0,0,S9/TrAvia_act!S7*1000)</f>
        <v>104.98771213910365</v>
      </c>
      <c r="T35" s="87">
        <f>IF(T9=0,0,T9/TrAvia_act!T7*1000)</f>
        <v>104.65829083989077</v>
      </c>
      <c r="U35" s="87">
        <f>IF(U9=0,0,U9/TrAvia_act!U7*1000)</f>
        <v>101.63891214170158</v>
      </c>
      <c r="V35" s="87">
        <f>IF(V9=0,0,V9/TrAvia_act!V7*1000)</f>
        <v>130.89629608093378</v>
      </c>
      <c r="W35" s="87">
        <f>IF(W9=0,0,W9/TrAvia_act!W7*1000)</f>
        <v>149.95876747711526</v>
      </c>
      <c r="DA35" s="171" t="s">
        <v>346</v>
      </c>
    </row>
    <row r="36" spans="1:105" ht="11.45" customHeight="1" x14ac:dyDescent="0.25">
      <c r="A36" s="12" t="s">
        <v>163</v>
      </c>
      <c r="B36" s="15">
        <f>IF(B10=0,0,B10/TrAvia_act!B8*1000)</f>
        <v>298.76145170891601</v>
      </c>
      <c r="C36" s="15">
        <f>IF(C10=0,0,C10/TrAvia_act!C8*1000)</f>
        <v>279.64446203322774</v>
      </c>
      <c r="D36" s="15">
        <f>IF(D10=0,0,D10/TrAvia_act!D8*1000)</f>
        <v>296.00335450949842</v>
      </c>
      <c r="E36" s="15">
        <f>IF(E10=0,0,E10/TrAvia_act!E8*1000)</f>
        <v>306.72548172867675</v>
      </c>
      <c r="F36" s="15">
        <f>IF(F10=0,0,F10/TrAvia_act!F8*1000)</f>
        <v>312.55886608903683</v>
      </c>
      <c r="G36" s="15">
        <f>IF(G10=0,0,G10/TrAvia_act!G8*1000)</f>
        <v>323.49261325340677</v>
      </c>
      <c r="H36" s="15">
        <f>IF(H10=0,0,H10/TrAvia_act!H8*1000)</f>
        <v>336.23273953431539</v>
      </c>
      <c r="I36" s="15">
        <f>IF(I10=0,0,I10/TrAvia_act!I8*1000)</f>
        <v>336.78744697649699</v>
      </c>
      <c r="J36" s="15">
        <f>IF(J10=0,0,J10/TrAvia_act!J8*1000)</f>
        <v>348.2414682971966</v>
      </c>
      <c r="K36" s="15">
        <f>IF(K10=0,0,K10/TrAvia_act!K8*1000)</f>
        <v>324.43612259654708</v>
      </c>
      <c r="L36" s="15">
        <f>IF(L10=0,0,L10/TrAvia_act!L8*1000)</f>
        <v>289.58663952493663</v>
      </c>
      <c r="M36" s="15">
        <f>IF(M10=0,0,M10/TrAvia_act!M8*1000)</f>
        <v>252.82266690678767</v>
      </c>
      <c r="N36" s="15">
        <f>IF(N10=0,0,N10/TrAvia_act!N8*1000)</f>
        <v>257.607038968815</v>
      </c>
      <c r="O36" s="15">
        <f>IF(O10=0,0,O10/TrAvia_act!O8*1000)</f>
        <v>266.44068995663218</v>
      </c>
      <c r="P36" s="15">
        <f>IF(P10=0,0,P10/TrAvia_act!P8*1000)</f>
        <v>227.85203315738852</v>
      </c>
      <c r="Q36" s="15">
        <f>IF(Q10=0,0,Q10/TrAvia_act!Q8*1000)</f>
        <v>226.8375997221174</v>
      </c>
      <c r="R36" s="15">
        <f>IF(R10=0,0,R10/TrAvia_act!R8*1000)</f>
        <v>220.07447008913437</v>
      </c>
      <c r="S36" s="15">
        <f>IF(S10=0,0,S10/TrAvia_act!S8*1000)</f>
        <v>239.71311533136776</v>
      </c>
      <c r="T36" s="15">
        <f>IF(T10=0,0,T10/TrAvia_act!T8*1000)</f>
        <v>243.20631235044533</v>
      </c>
      <c r="U36" s="15">
        <f>IF(U10=0,0,U10/TrAvia_act!U8*1000)</f>
        <v>233.65522619143948</v>
      </c>
      <c r="V36" s="15">
        <f>IF(V10=0,0,V10/TrAvia_act!V8*1000)</f>
        <v>289.33562950055699</v>
      </c>
      <c r="W36" s="15">
        <f>IF(W10=0,0,W10/TrAvia_act!W8*1000)</f>
        <v>364.15589744730084</v>
      </c>
      <c r="DA36" s="193" t="s">
        <v>347</v>
      </c>
    </row>
    <row r="37" spans="1:105" ht="11.45" customHeight="1" x14ac:dyDescent="0.25">
      <c r="A37" s="92" t="s">
        <v>27</v>
      </c>
      <c r="B37" s="101">
        <f>IF(B11=0,0,B11/TrAvia_act!B9*1000)</f>
        <v>1797.4986282038444</v>
      </c>
      <c r="C37" s="101">
        <f>IF(C11=0,0,C11/TrAvia_act!C9*1000)</f>
        <v>1807.8389599835164</v>
      </c>
      <c r="D37" s="101">
        <f>IF(D11=0,0,D11/TrAvia_act!D9*1000)</f>
        <v>1689.1838520399888</v>
      </c>
      <c r="E37" s="101">
        <f>IF(E11=0,0,E11/TrAvia_act!E9*1000)</f>
        <v>1510.0982456738191</v>
      </c>
      <c r="F37" s="101">
        <f>IF(F11=0,0,F11/TrAvia_act!F9*1000)</f>
        <v>1573.5526250477765</v>
      </c>
      <c r="G37" s="101">
        <f>IF(G11=0,0,G11/TrAvia_act!G9*1000)</f>
        <v>1666.7885310717593</v>
      </c>
      <c r="H37" s="101">
        <f>IF(H11=0,0,H11/TrAvia_act!H9*1000)</f>
        <v>1738.8876526330641</v>
      </c>
      <c r="I37" s="101">
        <f>IF(I11=0,0,I11/TrAvia_act!I9*1000)</f>
        <v>1729.3265354071148</v>
      </c>
      <c r="J37" s="101">
        <f>IF(J11=0,0,J11/TrAvia_act!J9*1000)</f>
        <v>1845.8835341680046</v>
      </c>
      <c r="K37" s="101">
        <f>IF(K11=0,0,K11/TrAvia_act!K9*1000)</f>
        <v>1917.9729232425113</v>
      </c>
      <c r="L37" s="101">
        <f>IF(L11=0,0,L11/TrAvia_act!L9*1000)</f>
        <v>1727.2628472831916</v>
      </c>
      <c r="M37" s="101">
        <f>IF(M11=0,0,M11/TrAvia_act!M9*1000)</f>
        <v>1310.6107216532384</v>
      </c>
      <c r="N37" s="101">
        <f>IF(N11=0,0,N11/TrAvia_act!N9*1000)</f>
        <v>1385.1152706223322</v>
      </c>
      <c r="O37" s="101">
        <f>IF(O11=0,0,O11/TrAvia_act!O9*1000)</f>
        <v>1377.672135050514</v>
      </c>
      <c r="P37" s="101">
        <f>IF(P11=0,0,P11/TrAvia_act!P9*1000)</f>
        <v>1583.5961377197457</v>
      </c>
      <c r="Q37" s="101">
        <f>IF(Q11=0,0,Q11/TrAvia_act!Q9*1000)</f>
        <v>1581.9768662745548</v>
      </c>
      <c r="R37" s="101">
        <f>IF(R11=0,0,R11/TrAvia_act!R9*1000)</f>
        <v>1421.4719550825203</v>
      </c>
      <c r="S37" s="101">
        <f>IF(S11=0,0,S11/TrAvia_act!S9*1000)</f>
        <v>1385.8662302545356</v>
      </c>
      <c r="T37" s="101">
        <f>IF(T11=0,0,T11/TrAvia_act!T9*1000)</f>
        <v>1265.5816696951599</v>
      </c>
      <c r="U37" s="101">
        <f>IF(U11=0,0,U11/TrAvia_act!U9*1000)</f>
        <v>1284.8463550637532</v>
      </c>
      <c r="V37" s="101">
        <f>IF(V11=0,0,V11/TrAvia_act!V9*1000)</f>
        <v>1548.1916615397643</v>
      </c>
      <c r="W37" s="101">
        <f>IF(W11=0,0,W11/TrAvia_act!W9*1000)</f>
        <v>1564.9068999968792</v>
      </c>
      <c r="DA37" s="175" t="s">
        <v>348</v>
      </c>
    </row>
    <row r="38" spans="1:105" ht="11.45" customHeight="1" x14ac:dyDescent="0.25">
      <c r="A38" s="92" t="s">
        <v>173</v>
      </c>
      <c r="B38" s="101">
        <f>IF(B12=0,0,B12/TrAvia_act!B10*1000)</f>
        <v>472.3844202599177</v>
      </c>
      <c r="C38" s="101">
        <f>IF(C12=0,0,C12/TrAvia_act!C10*1000)</f>
        <v>438.38086237745438</v>
      </c>
      <c r="D38" s="101">
        <f>IF(D12=0,0,D12/TrAvia_act!D10*1000)</f>
        <v>472.87084751051719</v>
      </c>
      <c r="E38" s="101">
        <f>IF(E12=0,0,E12/TrAvia_act!E10*1000)</f>
        <v>445.29943935108707</v>
      </c>
      <c r="F38" s="101">
        <f>IF(F12=0,0,F12/TrAvia_act!F10*1000)</f>
        <v>491.70749707615579</v>
      </c>
      <c r="G38" s="101">
        <f>IF(G12=0,0,G12/TrAvia_act!G10*1000)</f>
        <v>512.75506546262898</v>
      </c>
      <c r="H38" s="101">
        <f>IF(H12=0,0,H12/TrAvia_act!H10*1000)</f>
        <v>607.99856330559942</v>
      </c>
      <c r="I38" s="101">
        <f>IF(I12=0,0,I12/TrAvia_act!I10*1000)</f>
        <v>622.53865208384161</v>
      </c>
      <c r="J38" s="101">
        <f>IF(J12=0,0,J12/TrAvia_act!J10*1000)</f>
        <v>629.15339298725007</v>
      </c>
      <c r="K38" s="101">
        <f>IF(K12=0,0,K12/TrAvia_act!K10*1000)</f>
        <v>626.5051135082615</v>
      </c>
      <c r="L38" s="101">
        <f>IF(L12=0,0,L12/TrAvia_act!L10*1000)</f>
        <v>592.91564403433085</v>
      </c>
      <c r="M38" s="101">
        <f>IF(M12=0,0,M12/TrAvia_act!M10*1000)</f>
        <v>533.17905077217245</v>
      </c>
      <c r="N38" s="101">
        <f>IF(N12=0,0,N12/TrAvia_act!N10*1000)</f>
        <v>541.11822880222746</v>
      </c>
      <c r="O38" s="101">
        <f>IF(O12=0,0,O12/TrAvia_act!O10*1000)</f>
        <v>559.37008374445043</v>
      </c>
      <c r="P38" s="101">
        <f>IF(P12=0,0,P12/TrAvia_act!P10*1000)</f>
        <v>462.81374650508252</v>
      </c>
      <c r="Q38" s="101">
        <f>IF(Q12=0,0,Q12/TrAvia_act!Q10*1000)</f>
        <v>469.48311682635676</v>
      </c>
      <c r="R38" s="101">
        <f>IF(R12=0,0,R12/TrAvia_act!R10*1000)</f>
        <v>450.25871280731729</v>
      </c>
      <c r="S38" s="101">
        <f>IF(S12=0,0,S12/TrAvia_act!S10*1000)</f>
        <v>529.22844045692727</v>
      </c>
      <c r="T38" s="101">
        <f>IF(T12=0,0,T12/TrAvia_act!T10*1000)</f>
        <v>514.53328036302332</v>
      </c>
      <c r="U38" s="101">
        <f>IF(U12=0,0,U12/TrAvia_act!U10*1000)</f>
        <v>491.21274761633299</v>
      </c>
      <c r="V38" s="101">
        <f>IF(V12=0,0,V12/TrAvia_act!V10*1000)</f>
        <v>477.31737132867084</v>
      </c>
      <c r="W38" s="101">
        <f>IF(W12=0,0,W12/TrAvia_act!W10*1000)</f>
        <v>649.81211979709951</v>
      </c>
      <c r="DA38" s="175" t="s">
        <v>349</v>
      </c>
    </row>
    <row r="39" spans="1:105" ht="11.45" customHeight="1" x14ac:dyDescent="0.25">
      <c r="A39" s="85" t="s">
        <v>174</v>
      </c>
      <c r="B39" s="88">
        <f>IF(B13=0,0,B13/TrAvia_act!B11*1000)</f>
        <v>271.76526874352459</v>
      </c>
      <c r="C39" s="88">
        <f>IF(C13=0,0,C13/TrAvia_act!C11*1000)</f>
        <v>253.77352648841816</v>
      </c>
      <c r="D39" s="88">
        <f>IF(D13=0,0,D13/TrAvia_act!D11*1000)</f>
        <v>272.34907335404159</v>
      </c>
      <c r="E39" s="88">
        <f>IF(E13=0,0,E13/TrAvia_act!E11*1000)</f>
        <v>288.90454974110799</v>
      </c>
      <c r="F39" s="88">
        <f>IF(F13=0,0,F13/TrAvia_act!F11*1000)</f>
        <v>293.94660911725151</v>
      </c>
      <c r="G39" s="88">
        <f>IF(G13=0,0,G13/TrAvia_act!G11*1000)</f>
        <v>306.39928210223195</v>
      </c>
      <c r="H39" s="88">
        <f>IF(H13=0,0,H13/TrAvia_act!H11*1000)</f>
        <v>315.74545774845251</v>
      </c>
      <c r="I39" s="88">
        <f>IF(I13=0,0,I13/TrAvia_act!I11*1000)</f>
        <v>315.62928323176067</v>
      </c>
      <c r="J39" s="88">
        <f>IF(J13=0,0,J13/TrAvia_act!J11*1000)</f>
        <v>323.8673633803752</v>
      </c>
      <c r="K39" s="88">
        <f>IF(K13=0,0,K13/TrAvia_act!K11*1000)</f>
        <v>298.35003317571892</v>
      </c>
      <c r="L39" s="88">
        <f>IF(L13=0,0,L13/TrAvia_act!L11*1000)</f>
        <v>268.74804569976646</v>
      </c>
      <c r="M39" s="88">
        <f>IF(M13=0,0,M13/TrAvia_act!M11*1000)</f>
        <v>235.9120306885014</v>
      </c>
      <c r="N39" s="88">
        <f>IF(N13=0,0,N13/TrAvia_act!N11*1000)</f>
        <v>239.51541576945402</v>
      </c>
      <c r="O39" s="88">
        <f>IF(O13=0,0,O13/TrAvia_act!O11*1000)</f>
        <v>248.42743477320283</v>
      </c>
      <c r="P39" s="88">
        <f>IF(P13=0,0,P13/TrAvia_act!P11*1000)</f>
        <v>211.2837733102821</v>
      </c>
      <c r="Q39" s="88">
        <f>IF(Q13=0,0,Q13/TrAvia_act!Q11*1000)</f>
        <v>209.96449443044062</v>
      </c>
      <c r="R39" s="88">
        <f>IF(R13=0,0,R13/TrAvia_act!R11*1000)</f>
        <v>204.06569149352515</v>
      </c>
      <c r="S39" s="88">
        <f>IF(S13=0,0,S13/TrAvia_act!S11*1000)</f>
        <v>221.03065174721976</v>
      </c>
      <c r="T39" s="88">
        <f>IF(T13=0,0,T13/TrAvia_act!T11*1000)</f>
        <v>225.60983494647829</v>
      </c>
      <c r="U39" s="88">
        <f>IF(U13=0,0,U13/TrAvia_act!U11*1000)</f>
        <v>216.15384939093414</v>
      </c>
      <c r="V39" s="88">
        <f>IF(V13=0,0,V13/TrAvia_act!V11*1000)</f>
        <v>275.66213237517826</v>
      </c>
      <c r="W39" s="88">
        <f>IF(W13=0,0,W13/TrAvia_act!W11*1000)</f>
        <v>341.1568132888425</v>
      </c>
      <c r="DA39" s="178" t="s">
        <v>350</v>
      </c>
    </row>
    <row r="40" spans="1:105" x14ac:dyDescent="0.25">
      <c r="A40" s="50"/>
      <c r="B40" s="50"/>
      <c r="C40" s="50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DA40" s="181"/>
    </row>
    <row r="41" spans="1:105" ht="11.45" customHeight="1" x14ac:dyDescent="0.25">
      <c r="A41" s="53" t="s">
        <v>72</v>
      </c>
      <c r="B41" s="54">
        <f>IF(B3=0,0,B3/TrAvia_act!B23*1000000)</f>
        <v>23969.009456229876</v>
      </c>
      <c r="C41" s="54">
        <f>IF(C3=0,0,C3/TrAvia_act!C23*1000000)</f>
        <v>23899.482980070086</v>
      </c>
      <c r="D41" s="54">
        <f>IF(D3=0,0,D3/TrAvia_act!D23*1000000)</f>
        <v>24258.922638035576</v>
      </c>
      <c r="E41" s="54">
        <f>IF(E3=0,0,E3/TrAvia_act!E23*1000000)</f>
        <v>23111.725687142087</v>
      </c>
      <c r="F41" s="54">
        <f>IF(F3=0,0,F3/TrAvia_act!F23*1000000)</f>
        <v>23360.806421465397</v>
      </c>
      <c r="G41" s="54">
        <f>IF(G3=0,0,G3/TrAvia_act!G23*1000000)</f>
        <v>24126.938899150049</v>
      </c>
      <c r="H41" s="54">
        <f>IF(H3=0,0,H3/TrAvia_act!H23*1000000)</f>
        <v>24514.532532419395</v>
      </c>
      <c r="I41" s="54">
        <f>IF(I3=0,0,I3/TrAvia_act!I23*1000000)</f>
        <v>24561.923667612129</v>
      </c>
      <c r="J41" s="54">
        <f>IF(J3=0,0,J3/TrAvia_act!J23*1000000)</f>
        <v>24729.508298213776</v>
      </c>
      <c r="K41" s="54">
        <f>IF(K3=0,0,K3/TrAvia_act!K23*1000000)</f>
        <v>25839.957316265063</v>
      </c>
      <c r="L41" s="54">
        <f>IF(L3=0,0,L3/TrAvia_act!L23*1000000)</f>
        <v>25308.61760518996</v>
      </c>
      <c r="M41" s="54">
        <f>IF(M3=0,0,M3/TrAvia_act!M23*1000000)</f>
        <v>22601.249335035536</v>
      </c>
      <c r="N41" s="54">
        <f>IF(N3=0,0,N3/TrAvia_act!N23*1000000)</f>
        <v>24698.13268945818</v>
      </c>
      <c r="O41" s="54">
        <f>IF(O3=0,0,O3/TrAvia_act!O23*1000000)</f>
        <v>26089.861135586249</v>
      </c>
      <c r="P41" s="54">
        <f>IF(P3=0,0,P3/TrAvia_act!P23*1000000)</f>
        <v>26722.643750517447</v>
      </c>
      <c r="Q41" s="54">
        <f>IF(Q3=0,0,Q3/TrAvia_act!Q23*1000000)</f>
        <v>26605.953124738342</v>
      </c>
      <c r="R41" s="54">
        <f>IF(R3=0,0,R3/TrAvia_act!R23*1000000)</f>
        <v>28115.573192529348</v>
      </c>
      <c r="S41" s="54">
        <f>IF(S3=0,0,S3/TrAvia_act!S23*1000000)</f>
        <v>29978.332509768163</v>
      </c>
      <c r="T41" s="54">
        <f>IF(T3=0,0,T3/TrAvia_act!T23*1000000)</f>
        <v>29704.709988781644</v>
      </c>
      <c r="U41" s="54">
        <f>IF(U3=0,0,U3/TrAvia_act!U23*1000000)</f>
        <v>29859.314294269047</v>
      </c>
      <c r="V41" s="54">
        <f>IF(V3=0,0,V3/TrAvia_act!V23*1000000)</f>
        <v>34690.960488950142</v>
      </c>
      <c r="W41" s="54">
        <f>IF(W3=0,0,W3/TrAvia_act!W23*1000000)</f>
        <v>40158.733540158551</v>
      </c>
      <c r="DA41" s="172" t="s">
        <v>351</v>
      </c>
    </row>
    <row r="42" spans="1:105" ht="11.45" customHeight="1" x14ac:dyDescent="0.25">
      <c r="A42" s="10" t="s">
        <v>33</v>
      </c>
      <c r="B42" s="11">
        <f>IF(B6=0,0,B6/TrAvia_act!B24*1000000)</f>
        <v>22792.52184778461</v>
      </c>
      <c r="C42" s="11">
        <f>IF(C6=0,0,C6/TrAvia_act!C24*1000000)</f>
        <v>22800.960944440852</v>
      </c>
      <c r="D42" s="11">
        <f>IF(D6=0,0,D6/TrAvia_act!D24*1000000)</f>
        <v>22965.255144434606</v>
      </c>
      <c r="E42" s="11">
        <f>IF(E6=0,0,E6/TrAvia_act!E24*1000000)</f>
        <v>21657.285509666777</v>
      </c>
      <c r="F42" s="11">
        <f>IF(F6=0,0,F6/TrAvia_act!F24*1000000)</f>
        <v>21835.99170131933</v>
      </c>
      <c r="G42" s="11">
        <f>IF(G6=0,0,G6/TrAvia_act!G24*1000000)</f>
        <v>22358.977508170065</v>
      </c>
      <c r="H42" s="11">
        <f>IF(H6=0,0,H6/TrAvia_act!H24*1000000)</f>
        <v>22639.920877023484</v>
      </c>
      <c r="I42" s="11">
        <f>IF(I6=0,0,I6/TrAvia_act!I24*1000000)</f>
        <v>22650.563172300939</v>
      </c>
      <c r="J42" s="11">
        <f>IF(J6=0,0,J6/TrAvia_act!J24*1000000)</f>
        <v>22847.529863032396</v>
      </c>
      <c r="K42" s="11">
        <f>IF(K6=0,0,K6/TrAvia_act!K24*1000000)</f>
        <v>24106.224675805359</v>
      </c>
      <c r="L42" s="11">
        <f>IF(L6=0,0,L6/TrAvia_act!L24*1000000)</f>
        <v>23214.914405346841</v>
      </c>
      <c r="M42" s="11">
        <f>IF(M6=0,0,M6/TrAvia_act!M24*1000000)</f>
        <v>20649.384902841975</v>
      </c>
      <c r="N42" s="11">
        <f>IF(N6=0,0,N6/TrAvia_act!N24*1000000)</f>
        <v>22780.966508078123</v>
      </c>
      <c r="O42" s="11">
        <f>IF(O6=0,0,O6/TrAvia_act!O24*1000000)</f>
        <v>24012.326506284684</v>
      </c>
      <c r="P42" s="11">
        <f>IF(P6=0,0,P6/TrAvia_act!P24*1000000)</f>
        <v>24901.781464596825</v>
      </c>
      <c r="Q42" s="11">
        <f>IF(Q6=0,0,Q6/TrAvia_act!Q24*1000000)</f>
        <v>24805.85988352793</v>
      </c>
      <c r="R42" s="11">
        <f>IF(R6=0,0,R6/TrAvia_act!R24*1000000)</f>
        <v>26306.773638008621</v>
      </c>
      <c r="S42" s="11">
        <f>IF(S6=0,0,S6/TrAvia_act!S24*1000000)</f>
        <v>27982.577682309682</v>
      </c>
      <c r="T42" s="11">
        <f>IF(T6=0,0,T6/TrAvia_act!T24*1000000)</f>
        <v>27655.82850490226</v>
      </c>
      <c r="U42" s="11">
        <f>IF(U6=0,0,U6/TrAvia_act!U24*1000000)</f>
        <v>27929.867708016245</v>
      </c>
      <c r="V42" s="11">
        <f>IF(V6=0,0,V6/TrAvia_act!V24*1000000)</f>
        <v>28766.161728588224</v>
      </c>
      <c r="W42" s="11">
        <f>IF(W6=0,0,W6/TrAvia_act!W24*1000000)</f>
        <v>34590.458971449487</v>
      </c>
      <c r="DA42" s="189" t="s">
        <v>352</v>
      </c>
    </row>
    <row r="43" spans="1:105" ht="11.45" customHeight="1" x14ac:dyDescent="0.25">
      <c r="A43" s="83" t="s">
        <v>27</v>
      </c>
      <c r="B43" s="84">
        <f>IF(B7=0,0,B7/TrAvia_act!B25*1000000)</f>
        <v>8006.0854146030078</v>
      </c>
      <c r="C43" s="84">
        <f>IF(C7=0,0,C7/TrAvia_act!C25*1000000)</f>
        <v>7990.7466369305548</v>
      </c>
      <c r="D43" s="84">
        <f>IF(D7=0,0,D7/TrAvia_act!D25*1000000)</f>
        <v>7677.7973221222201</v>
      </c>
      <c r="E43" s="84">
        <f>IF(E7=0,0,E7/TrAvia_act!E25*1000000)</f>
        <v>7300.9429599086907</v>
      </c>
      <c r="F43" s="84">
        <f>IF(F7=0,0,F7/TrAvia_act!F25*1000000)</f>
        <v>7163.8798076204857</v>
      </c>
      <c r="G43" s="84">
        <f>IF(G7=0,0,G7/TrAvia_act!G25*1000000)</f>
        <v>7413.6484458154109</v>
      </c>
      <c r="H43" s="84">
        <f>IF(H7=0,0,H7/TrAvia_act!H25*1000000)</f>
        <v>7611.8070546154104</v>
      </c>
      <c r="I43" s="84">
        <f>IF(I7=0,0,I7/TrAvia_act!I25*1000000)</f>
        <v>7620.7632844396048</v>
      </c>
      <c r="J43" s="84">
        <f>IF(J7=0,0,J7/TrAvia_act!J25*1000000)</f>
        <v>7668.0966745993401</v>
      </c>
      <c r="K43" s="84">
        <f>IF(K7=0,0,K7/TrAvia_act!K25*1000000)</f>
        <v>8040.7062962088266</v>
      </c>
      <c r="L43" s="84">
        <f>IF(L7=0,0,L7/TrAvia_act!L25*1000000)</f>
        <v>7644.3901157647788</v>
      </c>
      <c r="M43" s="84">
        <f>IF(M7=0,0,M7/TrAvia_act!M25*1000000)</f>
        <v>6096.8817874098731</v>
      </c>
      <c r="N43" s="84">
        <f>IF(N7=0,0,N7/TrAvia_act!N25*1000000)</f>
        <v>6501.2699231112265</v>
      </c>
      <c r="O43" s="84">
        <f>IF(O7=0,0,O7/TrAvia_act!O25*1000000)</f>
        <v>6639.7102048268753</v>
      </c>
      <c r="P43" s="84">
        <f>IF(P7=0,0,P7/TrAvia_act!P25*1000000)</f>
        <v>8567.4888356101237</v>
      </c>
      <c r="Q43" s="84">
        <f>IF(Q7=0,0,Q7/TrAvia_act!Q25*1000000)</f>
        <v>8823.0060365961308</v>
      </c>
      <c r="R43" s="84">
        <f>IF(R7=0,0,R7/TrAvia_act!R25*1000000)</f>
        <v>9305.0600545231991</v>
      </c>
      <c r="S43" s="84">
        <f>IF(S7=0,0,S7/TrAvia_act!S25*1000000)</f>
        <v>8354.5781521829977</v>
      </c>
      <c r="T43" s="84">
        <f>IF(T7=0,0,T7/TrAvia_act!T25*1000000)</f>
        <v>7853.1192269248822</v>
      </c>
      <c r="U43" s="84">
        <f>IF(U7=0,0,U7/TrAvia_act!U25*1000000)</f>
        <v>8839.7847285294065</v>
      </c>
      <c r="V43" s="84">
        <f>IF(V7=0,0,V7/TrAvia_act!V25*1000000)</f>
        <v>9520.0546320303492</v>
      </c>
      <c r="W43" s="84">
        <f>IF(W7=0,0,W7/TrAvia_act!W25*1000000)</f>
        <v>9990.8052991958193</v>
      </c>
      <c r="DA43" s="171" t="s">
        <v>353</v>
      </c>
    </row>
    <row r="44" spans="1:105" ht="11.45" customHeight="1" x14ac:dyDescent="0.25">
      <c r="A44" s="83" t="s">
        <v>173</v>
      </c>
      <c r="B44" s="84">
        <f>IF(B8=0,0,B8/TrAvia_act!B26*1000000)</f>
        <v>12511.561360379255</v>
      </c>
      <c r="C44" s="84">
        <f>IF(C8=0,0,C8/TrAvia_act!C26*1000000)</f>
        <v>12246.475957974017</v>
      </c>
      <c r="D44" s="84">
        <f>IF(D8=0,0,D8/TrAvia_act!D26*1000000)</f>
        <v>12405.659812542537</v>
      </c>
      <c r="E44" s="84">
        <f>IF(E8=0,0,E8/TrAvia_act!E26*1000000)</f>
        <v>11952.292475331651</v>
      </c>
      <c r="F44" s="84">
        <f>IF(F8=0,0,F8/TrAvia_act!F26*1000000)</f>
        <v>11819.391377334961</v>
      </c>
      <c r="G44" s="84">
        <f>IF(G8=0,0,G8/TrAvia_act!G26*1000000)</f>
        <v>11924.975623440394</v>
      </c>
      <c r="H44" s="84">
        <f>IF(H8=0,0,H8/TrAvia_act!H26*1000000)</f>
        <v>12104.902250889068</v>
      </c>
      <c r="I44" s="84">
        <f>IF(I8=0,0,I8/TrAvia_act!I26*1000000)</f>
        <v>12334.48095437449</v>
      </c>
      <c r="J44" s="84">
        <f>IF(J8=0,0,J8/TrAvia_act!J26*1000000)</f>
        <v>12255.314518481844</v>
      </c>
      <c r="K44" s="84">
        <f>IF(K8=0,0,K8/TrAvia_act!K26*1000000)</f>
        <v>12653.696325570469</v>
      </c>
      <c r="L44" s="84">
        <f>IF(L8=0,0,L8/TrAvia_act!L26*1000000)</f>
        <v>12362.313061829367</v>
      </c>
      <c r="M44" s="84">
        <f>IF(M8=0,0,M8/TrAvia_act!M26*1000000)</f>
        <v>11534.653566842107</v>
      </c>
      <c r="N44" s="84">
        <f>IF(N8=0,0,N8/TrAvia_act!N26*1000000)</f>
        <v>12574.779255657686</v>
      </c>
      <c r="O44" s="84">
        <f>IF(O8=0,0,O8/TrAvia_act!O26*1000000)</f>
        <v>13003.929187450543</v>
      </c>
      <c r="P44" s="84">
        <f>IF(P8=0,0,P8/TrAvia_act!P26*1000000)</f>
        <v>12743.520119320143</v>
      </c>
      <c r="Q44" s="84">
        <f>IF(Q8=0,0,Q8/TrAvia_act!Q26*1000000)</f>
        <v>12582.986191829912</v>
      </c>
      <c r="R44" s="84">
        <f>IF(R8=0,0,R8/TrAvia_act!R26*1000000)</f>
        <v>13517.998599110322</v>
      </c>
      <c r="S44" s="84">
        <f>IF(S8=0,0,S8/TrAvia_act!S26*1000000)</f>
        <v>14797.649917325913</v>
      </c>
      <c r="T44" s="84">
        <f>IF(T8=0,0,T8/TrAvia_act!T26*1000000)</f>
        <v>14626.707354704251</v>
      </c>
      <c r="U44" s="84">
        <f>IF(U8=0,0,U8/TrAvia_act!U26*1000000)</f>
        <v>14294.706411017625</v>
      </c>
      <c r="V44" s="84">
        <f>IF(V8=0,0,V8/TrAvia_act!V26*1000000)</f>
        <v>12570.374738294009</v>
      </c>
      <c r="W44" s="84">
        <f>IF(W8=0,0,W8/TrAvia_act!W26*1000000)</f>
        <v>16598.993371642122</v>
      </c>
      <c r="DA44" s="171" t="s">
        <v>354</v>
      </c>
    </row>
    <row r="45" spans="1:105" ht="11.45" customHeight="1" x14ac:dyDescent="0.25">
      <c r="A45" s="83" t="s">
        <v>174</v>
      </c>
      <c r="B45" s="84">
        <f>IF(B9=0,0,B9/TrAvia_act!B27*1000000)</f>
        <v>85072.955132877833</v>
      </c>
      <c r="C45" s="84">
        <f>IF(C9=0,0,C9/TrAvia_act!C27*1000000)</f>
        <v>83219.757368611929</v>
      </c>
      <c r="D45" s="84">
        <f>IF(D9=0,0,D9/TrAvia_act!D27*1000000)</f>
        <v>84347.472224127647</v>
      </c>
      <c r="E45" s="84">
        <f>IF(E9=0,0,E9/TrAvia_act!E27*1000000)</f>
        <v>81312.309418491641</v>
      </c>
      <c r="F45" s="84">
        <f>IF(F9=0,0,F9/TrAvia_act!F27*1000000)</f>
        <v>80305.809159340817</v>
      </c>
      <c r="G45" s="84">
        <f>IF(G9=0,0,G9/TrAvia_act!G27*1000000)</f>
        <v>82589.794316726344</v>
      </c>
      <c r="H45" s="84">
        <f>IF(H9=0,0,H9/TrAvia_act!H27*1000000)</f>
        <v>83277.213845361781</v>
      </c>
      <c r="I45" s="84">
        <f>IF(I9=0,0,I9/TrAvia_act!I27*1000000)</f>
        <v>80066.384208265605</v>
      </c>
      <c r="J45" s="84">
        <f>IF(J9=0,0,J9/TrAvia_act!J27*1000000)</f>
        <v>78745.025848504607</v>
      </c>
      <c r="K45" s="84">
        <f>IF(K9=0,0,K9/TrAvia_act!K27*1000000)</f>
        <v>80332.19286262778</v>
      </c>
      <c r="L45" s="84">
        <f>IF(L9=0,0,L9/TrAvia_act!L27*1000000)</f>
        <v>73321.080709689719</v>
      </c>
      <c r="M45" s="84">
        <f>IF(M9=0,0,M9/TrAvia_act!M27*1000000)</f>
        <v>66624.70463143081</v>
      </c>
      <c r="N45" s="84">
        <f>IF(N9=0,0,N9/TrAvia_act!N27*1000000)</f>
        <v>70784.15629399757</v>
      </c>
      <c r="O45" s="84">
        <f>IF(O9=0,0,O9/TrAvia_act!O27*1000000)</f>
        <v>74203.711333029714</v>
      </c>
      <c r="P45" s="84">
        <f>IF(P9=0,0,P9/TrAvia_act!P27*1000000)</f>
        <v>71691.383326219307</v>
      </c>
      <c r="Q45" s="84">
        <f>IF(Q9=0,0,Q9/TrAvia_act!Q27*1000000)</f>
        <v>70908.583730266982</v>
      </c>
      <c r="R45" s="84">
        <f>IF(R9=0,0,R9/TrAvia_act!R27*1000000)</f>
        <v>78731.472488929998</v>
      </c>
      <c r="S45" s="84">
        <f>IF(S9=0,0,S9/TrAvia_act!S27*1000000)</f>
        <v>83066.817991564341</v>
      </c>
      <c r="T45" s="84">
        <f>IF(T9=0,0,T9/TrAvia_act!T27*1000000)</f>
        <v>80577.202009479268</v>
      </c>
      <c r="U45" s="84">
        <f>IF(U9=0,0,U9/TrAvia_act!U27*1000000)</f>
        <v>79528.096523395245</v>
      </c>
      <c r="V45" s="84">
        <f>IF(V9=0,0,V9/TrAvia_act!V27*1000000)</f>
        <v>89120.577814697128</v>
      </c>
      <c r="W45" s="84">
        <f>IF(W9=0,0,W9/TrAvia_act!W27*1000000)</f>
        <v>88492.279708716029</v>
      </c>
      <c r="DA45" s="171" t="s">
        <v>355</v>
      </c>
    </row>
    <row r="46" spans="1:105" ht="11.45" customHeight="1" x14ac:dyDescent="0.25">
      <c r="A46" s="12" t="s">
        <v>34</v>
      </c>
      <c r="B46" s="13">
        <f>IF(B10=0,0,B10/TrAvia_act!B28*1000000)</f>
        <v>42485.972721648068</v>
      </c>
      <c r="C46" s="13">
        <f>IF(C10=0,0,C10/TrAvia_act!C28*1000000)</f>
        <v>41293.071401021443</v>
      </c>
      <c r="D46" s="13">
        <f>IF(D10=0,0,D10/TrAvia_act!D28*1000000)</f>
        <v>44274.373836775427</v>
      </c>
      <c r="E46" s="13">
        <f>IF(E10=0,0,E10/TrAvia_act!E28*1000000)</f>
        <v>47681.388851454256</v>
      </c>
      <c r="F46" s="13">
        <f>IF(F10=0,0,F10/TrAvia_act!F28*1000000)</f>
        <v>47762.836363769682</v>
      </c>
      <c r="G46" s="13">
        <f>IF(G10=0,0,G10/TrAvia_act!G28*1000000)</f>
        <v>51437.692753209507</v>
      </c>
      <c r="H46" s="13">
        <f>IF(H10=0,0,H10/TrAvia_act!H28*1000000)</f>
        <v>51435.835932500355</v>
      </c>
      <c r="I46" s="13">
        <f>IF(I10=0,0,I10/TrAvia_act!I28*1000000)</f>
        <v>51166.943063167644</v>
      </c>
      <c r="J46" s="13">
        <f>IF(J10=0,0,J10/TrAvia_act!J28*1000000)</f>
        <v>48356.02339301342</v>
      </c>
      <c r="K46" s="13">
        <f>IF(K10=0,0,K10/TrAvia_act!K28*1000000)</f>
        <v>48083.76237098789</v>
      </c>
      <c r="L46" s="13">
        <f>IF(L10=0,0,L10/TrAvia_act!L28*1000000)</f>
        <v>50136.166167949894</v>
      </c>
      <c r="M46" s="13">
        <f>IF(M10=0,0,M10/TrAvia_act!M28*1000000)</f>
        <v>47659.815350304147</v>
      </c>
      <c r="N46" s="13">
        <f>IF(N10=0,0,N10/TrAvia_act!N28*1000000)</f>
        <v>50402.706210761899</v>
      </c>
      <c r="O46" s="13">
        <f>IF(O10=0,0,O10/TrAvia_act!O28*1000000)</f>
        <v>53312.630533531155</v>
      </c>
      <c r="P46" s="13">
        <f>IF(P10=0,0,P10/TrAvia_act!P28*1000000)</f>
        <v>51434.234404263538</v>
      </c>
      <c r="Q46" s="13">
        <f>IF(Q10=0,0,Q10/TrAvia_act!Q28*1000000)</f>
        <v>50731.638427984275</v>
      </c>
      <c r="R46" s="13">
        <f>IF(R10=0,0,R10/TrAvia_act!R28*1000000)</f>
        <v>54750.385607740478</v>
      </c>
      <c r="S46" s="13">
        <f>IF(S10=0,0,S10/TrAvia_act!S28*1000000)</f>
        <v>56749.027147621215</v>
      </c>
      <c r="T46" s="13">
        <f>IF(T10=0,0,T10/TrAvia_act!T28*1000000)</f>
        <v>57803.311235872949</v>
      </c>
      <c r="U46" s="13">
        <f>IF(U10=0,0,U10/TrAvia_act!U28*1000000)</f>
        <v>58123.68824619738</v>
      </c>
      <c r="V46" s="13">
        <f>IF(V10=0,0,V10/TrAvia_act!V28*1000000)</f>
        <v>59453.741754133807</v>
      </c>
      <c r="W46" s="13">
        <f>IF(W10=0,0,W10/TrAvia_act!W28*1000000)</f>
        <v>62816.335372127396</v>
      </c>
      <c r="DA46" s="193" t="s">
        <v>356</v>
      </c>
    </row>
    <row r="47" spans="1:105" ht="11.45" customHeight="1" x14ac:dyDescent="0.25">
      <c r="A47" s="92" t="s">
        <v>27</v>
      </c>
      <c r="B47" s="102">
        <f>IF(B11=0,0,B11/TrAvia_act!B29*1000000)</f>
        <v>7696.9378460409434</v>
      </c>
      <c r="C47" s="102">
        <f>IF(C11=0,0,C11/TrAvia_act!C29*1000000)</f>
        <v>7682.1913610529409</v>
      </c>
      <c r="D47" s="102">
        <f>IF(D11=0,0,D11/TrAvia_act!D29*1000000)</f>
        <v>7381.3262940069008</v>
      </c>
      <c r="E47" s="102">
        <f>IF(E11=0,0,E11/TrAvia_act!E29*1000000)</f>
        <v>7019.0238137365513</v>
      </c>
      <c r="F47" s="102">
        <f>IF(F11=0,0,F11/TrAvia_act!F29*1000000)</f>
        <v>6887.2532280492578</v>
      </c>
      <c r="G47" s="102">
        <f>IF(G11=0,0,G11/TrAvia_act!G29*1000000)</f>
        <v>7127.377281755962</v>
      </c>
      <c r="H47" s="102">
        <f>IF(H11=0,0,H11/TrAvia_act!H29*1000000)</f>
        <v>7306.2918530138686</v>
      </c>
      <c r="I47" s="102">
        <f>IF(I11=0,0,I11/TrAvia_act!I29*1000000)</f>
        <v>7303.301033416983</v>
      </c>
      <c r="J47" s="102">
        <f>IF(J11=0,0,J11/TrAvia_act!J29*1000000)</f>
        <v>7337.0215643097063</v>
      </c>
      <c r="K47" s="102">
        <f>IF(K11=0,0,K11/TrAvia_act!K29*1000000)</f>
        <v>7681.3561344439004</v>
      </c>
      <c r="L47" s="102">
        <f>IF(L11=0,0,L11/TrAvia_act!L29*1000000)</f>
        <v>7291.1835431986156</v>
      </c>
      <c r="M47" s="102">
        <f>IF(M11=0,0,M11/TrAvia_act!M29*1000000)</f>
        <v>5778.6591159802811</v>
      </c>
      <c r="N47" s="102">
        <f>IF(N11=0,0,N11/TrAvia_act!N29*1000000)</f>
        <v>6123.2446825388815</v>
      </c>
      <c r="O47" s="102">
        <f>IF(O11=0,0,O11/TrAvia_act!O29*1000000)</f>
        <v>6266.8212365213685</v>
      </c>
      <c r="P47" s="102">
        <f>IF(P11=0,0,P11/TrAvia_act!P29*1000000)</f>
        <v>8103.3853219833818</v>
      </c>
      <c r="Q47" s="102">
        <f>IF(Q11=0,0,Q11/TrAvia_act!Q29*1000000)</f>
        <v>8362.6568621169899</v>
      </c>
      <c r="R47" s="102">
        <f>IF(R11=0,0,R11/TrAvia_act!R29*1000000)</f>
        <v>8838.1554248904013</v>
      </c>
      <c r="S47" s="102">
        <f>IF(S11=0,0,S11/TrAvia_act!S29*1000000)</f>
        <v>7952.0981128636658</v>
      </c>
      <c r="T47" s="102">
        <f>IF(T11=0,0,T11/TrAvia_act!T29*1000000)</f>
        <v>7490.5574691943484</v>
      </c>
      <c r="U47" s="102">
        <f>IF(U11=0,0,U11/TrAvia_act!U29*1000000)</f>
        <v>8418.1717246785884</v>
      </c>
      <c r="V47" s="102">
        <f>IF(V11=0,0,V11/TrAvia_act!V29*1000000)</f>
        <v>9065.9961958242984</v>
      </c>
      <c r="W47" s="102">
        <f>IF(W11=0,0,W11/TrAvia_act!W29*1000000)</f>
        <v>9514.2944380785739</v>
      </c>
      <c r="DA47" s="175" t="s">
        <v>357</v>
      </c>
    </row>
    <row r="48" spans="1:105" ht="11.45" customHeight="1" x14ac:dyDescent="0.25">
      <c r="A48" s="92" t="s">
        <v>173</v>
      </c>
      <c r="B48" s="102">
        <f>IF(B12=0,0,B12/TrAvia_act!B30*1000000)</f>
        <v>10115.021252216919</v>
      </c>
      <c r="C48" s="102">
        <f>IF(C12=0,0,C12/TrAvia_act!C30*1000000)</f>
        <v>9917.0367424489032</v>
      </c>
      <c r="D48" s="102">
        <f>IF(D12=0,0,D12/TrAvia_act!D30*1000000)</f>
        <v>9988.6446816475436</v>
      </c>
      <c r="E48" s="102">
        <f>IF(E12=0,0,E12/TrAvia_act!E30*1000000)</f>
        <v>9618.2183751293742</v>
      </c>
      <c r="F48" s="102">
        <f>IF(F12=0,0,F12/TrAvia_act!F30*1000000)</f>
        <v>9522.9077263481959</v>
      </c>
      <c r="G48" s="102">
        <f>IF(G12=0,0,G12/TrAvia_act!G30*1000000)</f>
        <v>9725.7477715675504</v>
      </c>
      <c r="H48" s="102">
        <f>IF(H12=0,0,H12/TrAvia_act!H30*1000000)</f>
        <v>9966.7634901565962</v>
      </c>
      <c r="I48" s="102">
        <f>IF(I12=0,0,I12/TrAvia_act!I30*1000000)</f>
        <v>10219.89529238214</v>
      </c>
      <c r="J48" s="102">
        <f>IF(J12=0,0,J12/TrAvia_act!J30*1000000)</f>
        <v>10317.207802250334</v>
      </c>
      <c r="K48" s="102">
        <f>IF(K12=0,0,K12/TrAvia_act!K30*1000000)</f>
        <v>10786.608067567578</v>
      </c>
      <c r="L48" s="102">
        <f>IF(L12=0,0,L12/TrAvia_act!L30*1000000)</f>
        <v>10738.731870705691</v>
      </c>
      <c r="M48" s="102">
        <f>IF(M12=0,0,M12/TrAvia_act!M30*1000000)</f>
        <v>10018.462579814746</v>
      </c>
      <c r="N48" s="102">
        <f>IF(N12=0,0,N12/TrAvia_act!N30*1000000)</f>
        <v>10862.752108692574</v>
      </c>
      <c r="O48" s="102">
        <f>IF(O12=0,0,O12/TrAvia_act!O30*1000000)</f>
        <v>11088.751417259529</v>
      </c>
      <c r="P48" s="102">
        <f>IF(P12=0,0,P12/TrAvia_act!P30*1000000)</f>
        <v>10580.740529642122</v>
      </c>
      <c r="Q48" s="102">
        <f>IF(Q12=0,0,Q12/TrAvia_act!Q30*1000000)</f>
        <v>10305.609787364832</v>
      </c>
      <c r="R48" s="102">
        <f>IF(R12=0,0,R12/TrAvia_act!R30*1000000)</f>
        <v>10937.093795302964</v>
      </c>
      <c r="S48" s="102">
        <f>IF(S12=0,0,S12/TrAvia_act!S30*1000000)</f>
        <v>11825.619141465708</v>
      </c>
      <c r="T48" s="102">
        <f>IF(T12=0,0,T12/TrAvia_act!T30*1000000)</f>
        <v>11610.992701573936</v>
      </c>
      <c r="U48" s="102">
        <f>IF(U12=0,0,U12/TrAvia_act!U30*1000000)</f>
        <v>11775.135013569525</v>
      </c>
      <c r="V48" s="102">
        <f>IF(V12=0,0,V12/TrAvia_act!V30*1000000)</f>
        <v>9648.0687485614544</v>
      </c>
      <c r="W48" s="102">
        <f>IF(W12=0,0,W12/TrAvia_act!W30*1000000)</f>
        <v>13241.327173116399</v>
      </c>
      <c r="DA48" s="175" t="s">
        <v>358</v>
      </c>
    </row>
    <row r="49" spans="1:105" ht="11.45" customHeight="1" x14ac:dyDescent="0.25">
      <c r="A49" s="85" t="s">
        <v>174</v>
      </c>
      <c r="B49" s="86">
        <f>IF(B13=0,0,B13/TrAvia_act!B31*1000000)</f>
        <v>123832.63938414073</v>
      </c>
      <c r="C49" s="86">
        <f>IF(C13=0,0,C13/TrAvia_act!C31*1000000)</f>
        <v>121135.11500531319</v>
      </c>
      <c r="D49" s="86">
        <f>IF(D13=0,0,D13/TrAvia_act!D31*1000000)</f>
        <v>122776.62265969168</v>
      </c>
      <c r="E49" s="86">
        <f>IF(E13=0,0,E13/TrAvia_act!E31*1000000)</f>
        <v>118358.62377161466</v>
      </c>
      <c r="F49" s="86">
        <f>IF(F13=0,0,F13/TrAvia_act!F31*1000000)</f>
        <v>116893.55671902676</v>
      </c>
      <c r="G49" s="86">
        <f>IF(G13=0,0,G13/TrAvia_act!G31*1000000)</f>
        <v>116440.84553128379</v>
      </c>
      <c r="H49" s="86">
        <f>IF(H13=0,0,H13/TrAvia_act!H31*1000000)</f>
        <v>117573.13135455395</v>
      </c>
      <c r="I49" s="86">
        <f>IF(I13=0,0,I13/TrAvia_act!I31*1000000)</f>
        <v>115829.36932635456</v>
      </c>
      <c r="J49" s="86">
        <f>IF(J13=0,0,J13/TrAvia_act!J31*1000000)</f>
        <v>116718.01952556917</v>
      </c>
      <c r="K49" s="86">
        <f>IF(K13=0,0,K13/TrAvia_act!K31*1000000)</f>
        <v>121683.14376704881</v>
      </c>
      <c r="L49" s="86">
        <f>IF(L13=0,0,L13/TrAvia_act!L31*1000000)</f>
        <v>112357.86813797899</v>
      </c>
      <c r="M49" s="86">
        <f>IF(M13=0,0,M13/TrAvia_act!M31*1000000)</f>
        <v>103935.84074786853</v>
      </c>
      <c r="N49" s="86">
        <f>IF(N13=0,0,N13/TrAvia_act!N31*1000000)</f>
        <v>113512.04265866221</v>
      </c>
      <c r="O49" s="86">
        <f>IF(O13=0,0,O13/TrAvia_act!O31*1000000)</f>
        <v>120307.26660141467</v>
      </c>
      <c r="P49" s="86">
        <f>IF(P13=0,0,P13/TrAvia_act!P31*1000000)</f>
        <v>118999.13489510521</v>
      </c>
      <c r="Q49" s="86">
        <f>IF(Q13=0,0,Q13/TrAvia_act!Q31*1000000)</f>
        <v>119115.4498775598</v>
      </c>
      <c r="R49" s="86">
        <f>IF(R13=0,0,R13/TrAvia_act!R31*1000000)</f>
        <v>130347.79917749581</v>
      </c>
      <c r="S49" s="86">
        <f>IF(S13=0,0,S13/TrAvia_act!S31*1000000)</f>
        <v>140296.17710953546</v>
      </c>
      <c r="T49" s="86">
        <f>IF(T13=0,0,T13/TrAvia_act!T31*1000000)</f>
        <v>144734.75795312671</v>
      </c>
      <c r="U49" s="86">
        <f>IF(U13=0,0,U13/TrAvia_act!U31*1000000)</f>
        <v>146361.23600195657</v>
      </c>
      <c r="V49" s="86">
        <f>IF(V13=0,0,V13/TrAvia_act!V31*1000000)</f>
        <v>134574.51443535375</v>
      </c>
      <c r="W49" s="86">
        <f>IF(W13=0,0,W13/TrAvia_act!W31*1000000)</f>
        <v>142104.41369678103</v>
      </c>
      <c r="DA49" s="178" t="s">
        <v>359</v>
      </c>
    </row>
    <row r="50" spans="1:105" x14ac:dyDescent="0.25">
      <c r="A50" s="50"/>
      <c r="B50" s="50"/>
      <c r="C50" s="50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DA50" s="181"/>
    </row>
    <row r="51" spans="1:105" ht="11.45" customHeight="1" x14ac:dyDescent="0.25">
      <c r="A51" s="53" t="s">
        <v>41</v>
      </c>
      <c r="B51" s="76">
        <f t="shared" ref="B51:C51" si="32">IF(B3=0,0,B3/B$3)</f>
        <v>1</v>
      </c>
      <c r="C51" s="76">
        <f t="shared" si="32"/>
        <v>1</v>
      </c>
      <c r="D51" s="76">
        <f t="shared" ref="D51:V51" si="33">IF(D3=0,0,D3/D$3)</f>
        <v>1</v>
      </c>
      <c r="E51" s="76">
        <f t="shared" si="33"/>
        <v>1</v>
      </c>
      <c r="F51" s="76">
        <f t="shared" si="33"/>
        <v>1</v>
      </c>
      <c r="G51" s="76">
        <f t="shared" si="33"/>
        <v>1</v>
      </c>
      <c r="H51" s="76">
        <f t="shared" si="33"/>
        <v>1</v>
      </c>
      <c r="I51" s="76">
        <f t="shared" si="33"/>
        <v>1</v>
      </c>
      <c r="J51" s="76">
        <f t="shared" si="33"/>
        <v>1</v>
      </c>
      <c r="K51" s="76">
        <f t="shared" si="33"/>
        <v>1</v>
      </c>
      <c r="L51" s="76">
        <f t="shared" si="33"/>
        <v>1</v>
      </c>
      <c r="M51" s="76">
        <f t="shared" si="33"/>
        <v>1</v>
      </c>
      <c r="N51" s="76">
        <f t="shared" si="33"/>
        <v>1</v>
      </c>
      <c r="O51" s="76">
        <f t="shared" si="33"/>
        <v>1</v>
      </c>
      <c r="P51" s="76">
        <f t="shared" si="33"/>
        <v>1</v>
      </c>
      <c r="Q51" s="76">
        <f t="shared" si="33"/>
        <v>1</v>
      </c>
      <c r="R51" s="76">
        <f t="shared" si="33"/>
        <v>1</v>
      </c>
      <c r="S51" s="76">
        <f t="shared" si="33"/>
        <v>1</v>
      </c>
      <c r="T51" s="76">
        <f t="shared" si="33"/>
        <v>1</v>
      </c>
      <c r="U51" s="76">
        <f t="shared" si="33"/>
        <v>1</v>
      </c>
      <c r="V51" s="76">
        <f t="shared" si="33"/>
        <v>1</v>
      </c>
      <c r="W51" s="76">
        <f t="shared" ref="W51" si="34">IF(W3=0,0,W3/W$3)</f>
        <v>1</v>
      </c>
      <c r="DA51" s="183"/>
    </row>
    <row r="52" spans="1:105" ht="11.45" customHeight="1" x14ac:dyDescent="0.25">
      <c r="A52" s="10" t="s">
        <v>33</v>
      </c>
      <c r="B52" s="16">
        <f t="shared" ref="B52:C52" si="35">IF(B6=0,0,B6/B$3)</f>
        <v>0.89410852143146902</v>
      </c>
      <c r="C52" s="16">
        <f t="shared" si="35"/>
        <v>0.8973613395583111</v>
      </c>
      <c r="D52" s="16">
        <f t="shared" ref="D52:V52" si="36">IF(D6=0,0,D6/D$3)</f>
        <v>0.88920042477179506</v>
      </c>
      <c r="E52" s="16">
        <f t="shared" si="36"/>
        <v>0.88469806097819836</v>
      </c>
      <c r="F52" s="16">
        <f t="shared" si="36"/>
        <v>0.87975426295071857</v>
      </c>
      <c r="G52" s="16">
        <f t="shared" si="36"/>
        <v>0.87037856723806928</v>
      </c>
      <c r="H52" s="16">
        <f t="shared" si="36"/>
        <v>0.86340883304364424</v>
      </c>
      <c r="I52" s="16">
        <f t="shared" si="36"/>
        <v>0.86037110288705032</v>
      </c>
      <c r="J52" s="16">
        <f t="shared" si="36"/>
        <v>0.8557336880816574</v>
      </c>
      <c r="K52" s="16">
        <f t="shared" si="36"/>
        <v>0.86544984777321898</v>
      </c>
      <c r="L52" s="16">
        <f t="shared" si="36"/>
        <v>0.84593550511777071</v>
      </c>
      <c r="M52" s="16">
        <f t="shared" si="36"/>
        <v>0.84761646157160075</v>
      </c>
      <c r="N52" s="16">
        <f t="shared" si="36"/>
        <v>0.85835590734212319</v>
      </c>
      <c r="O52" s="16">
        <f t="shared" si="36"/>
        <v>0.85511130889282005</v>
      </c>
      <c r="P52" s="16">
        <f t="shared" si="36"/>
        <v>0.86790920439862451</v>
      </c>
      <c r="Q52" s="16">
        <f t="shared" si="36"/>
        <v>0.86760753717795636</v>
      </c>
      <c r="R52" s="16">
        <f t="shared" si="36"/>
        <v>0.87616427889734005</v>
      </c>
      <c r="S52" s="16">
        <f t="shared" si="36"/>
        <v>0.8686676017272571</v>
      </c>
      <c r="T52" s="16">
        <f t="shared" si="36"/>
        <v>0.86775076045747468</v>
      </c>
      <c r="U52" s="16">
        <f t="shared" si="36"/>
        <v>0.87560926743990075</v>
      </c>
      <c r="V52" s="16">
        <f t="shared" si="36"/>
        <v>0.66911747602500748</v>
      </c>
      <c r="W52" s="16">
        <f t="shared" ref="W52" si="37">IF(W6=0,0,W6/W$3)</f>
        <v>0.69142140677100217</v>
      </c>
      <c r="DA52" s="190"/>
    </row>
    <row r="53" spans="1:105" ht="11.45" customHeight="1" x14ac:dyDescent="0.25">
      <c r="A53" s="83" t="s">
        <v>27</v>
      </c>
      <c r="B53" s="103">
        <f t="shared" ref="B53:C53" si="38">IF(B7=0,0,B7/B$3)</f>
        <v>0.11612878008950181</v>
      </c>
      <c r="C53" s="103">
        <f t="shared" si="38"/>
        <v>0.11333602566547286</v>
      </c>
      <c r="D53" s="103">
        <f t="shared" ref="D53:V53" si="39">IF(D7=0,0,D7/D$3)</f>
        <v>0.1118992101588801</v>
      </c>
      <c r="E53" s="103">
        <f t="shared" si="39"/>
        <v>0.11010113592971009</v>
      </c>
      <c r="F53" s="103">
        <f t="shared" si="39"/>
        <v>0.1011589992376532</v>
      </c>
      <c r="G53" s="103">
        <f t="shared" si="39"/>
        <v>9.7764373885045219E-2</v>
      </c>
      <c r="H53" s="103">
        <f t="shared" si="39"/>
        <v>9.5584936968072506E-2</v>
      </c>
      <c r="I53" s="103">
        <f t="shared" si="39"/>
        <v>9.3304359867585451E-2</v>
      </c>
      <c r="J53" s="103">
        <f t="shared" si="39"/>
        <v>9.111303906379685E-2</v>
      </c>
      <c r="K53" s="103">
        <f t="shared" si="39"/>
        <v>9.0913906066456607E-2</v>
      </c>
      <c r="L53" s="103">
        <f t="shared" si="39"/>
        <v>8.6685947293789048E-2</v>
      </c>
      <c r="M53" s="103">
        <f t="shared" si="39"/>
        <v>8.3793028338429928E-2</v>
      </c>
      <c r="N53" s="103">
        <f t="shared" si="39"/>
        <v>7.9013643879290399E-2</v>
      </c>
      <c r="O53" s="103">
        <f t="shared" si="39"/>
        <v>7.3005878498993426E-2</v>
      </c>
      <c r="P53" s="103">
        <f t="shared" si="39"/>
        <v>8.0523776116119619E-2</v>
      </c>
      <c r="Q53" s="103">
        <f t="shared" si="39"/>
        <v>8.0592102525141943E-2</v>
      </c>
      <c r="R53" s="103">
        <f t="shared" si="39"/>
        <v>8.0047946014833782E-2</v>
      </c>
      <c r="S53" s="103">
        <f t="shared" si="39"/>
        <v>6.3537669261222784E-2</v>
      </c>
      <c r="T53" s="103">
        <f t="shared" si="39"/>
        <v>5.9869893919461556E-2</v>
      </c>
      <c r="U53" s="103">
        <f t="shared" si="39"/>
        <v>6.7500496163499124E-2</v>
      </c>
      <c r="V53" s="103">
        <f t="shared" si="39"/>
        <v>5.5728771436836987E-2</v>
      </c>
      <c r="W53" s="103">
        <f t="shared" ref="W53" si="40">IF(W7=0,0,W7/W$3)</f>
        <v>3.5403607280671275E-2</v>
      </c>
      <c r="DA53" s="191"/>
    </row>
    <row r="54" spans="1:105" ht="11.45" customHeight="1" x14ac:dyDescent="0.25">
      <c r="A54" s="83" t="s">
        <v>173</v>
      </c>
      <c r="B54" s="103">
        <f t="shared" ref="B54:C54" si="41">IF(B8=0,0,B8/B$3)</f>
        <v>0.22851549653650707</v>
      </c>
      <c r="C54" s="103">
        <f t="shared" si="41"/>
        <v>0.22618889865882352</v>
      </c>
      <c r="D54" s="103">
        <f t="shared" ref="D54:V54" si="42">IF(D8=0,0,D8/D$3)</f>
        <v>0.21714834888765719</v>
      </c>
      <c r="E54" s="103">
        <f t="shared" si="42"/>
        <v>0.22760032048475923</v>
      </c>
      <c r="F54" s="103">
        <f t="shared" si="42"/>
        <v>0.22830375455548108</v>
      </c>
      <c r="G54" s="103">
        <f t="shared" si="42"/>
        <v>0.22837148117735373</v>
      </c>
      <c r="H54" s="103">
        <f t="shared" si="42"/>
        <v>0.23170398780549203</v>
      </c>
      <c r="I54" s="103">
        <f t="shared" si="42"/>
        <v>0.23563416115923033</v>
      </c>
      <c r="J54" s="103">
        <f t="shared" si="42"/>
        <v>0.23022318530998159</v>
      </c>
      <c r="K54" s="103">
        <f t="shared" si="42"/>
        <v>0.22458912124562921</v>
      </c>
      <c r="L54" s="103">
        <f t="shared" si="42"/>
        <v>0.21923936495949714</v>
      </c>
      <c r="M54" s="103">
        <f t="shared" si="42"/>
        <v>0.22096234882921478</v>
      </c>
      <c r="N54" s="103">
        <f t="shared" si="42"/>
        <v>0.22195197108108078</v>
      </c>
      <c r="O54" s="103">
        <f t="shared" si="42"/>
        <v>0.22193740872626957</v>
      </c>
      <c r="P54" s="103">
        <f t="shared" si="42"/>
        <v>0.22428663815413086</v>
      </c>
      <c r="Q54" s="103">
        <f t="shared" si="42"/>
        <v>0.22552614214242442</v>
      </c>
      <c r="R54" s="103">
        <f t="shared" si="42"/>
        <v>0.23813075459647068</v>
      </c>
      <c r="S54" s="103">
        <f t="shared" si="42"/>
        <v>0.24748864414976088</v>
      </c>
      <c r="T54" s="103">
        <f t="shared" si="42"/>
        <v>0.24530875733699833</v>
      </c>
      <c r="U54" s="103">
        <f t="shared" si="42"/>
        <v>0.23618982154312312</v>
      </c>
      <c r="V54" s="103">
        <f t="shared" si="42"/>
        <v>0.15401510749445757</v>
      </c>
      <c r="W54" s="103">
        <f t="shared" ref="W54" si="43">IF(W8=0,0,W8/W$3)</f>
        <v>0.1845345130341326</v>
      </c>
      <c r="DA54" s="191"/>
    </row>
    <row r="55" spans="1:105" ht="11.45" customHeight="1" x14ac:dyDescent="0.25">
      <c r="A55" s="83" t="s">
        <v>174</v>
      </c>
      <c r="B55" s="103">
        <f t="shared" ref="B55:C55" si="44">IF(B9=0,0,B9/B$3)</f>
        <v>0.54946424480546019</v>
      </c>
      <c r="C55" s="103">
        <f t="shared" si="44"/>
        <v>0.55783641523401473</v>
      </c>
      <c r="D55" s="103">
        <f t="shared" ref="D55:V55" si="45">IF(D9=0,0,D9/D$3)</f>
        <v>0.5601528657252578</v>
      </c>
      <c r="E55" s="103">
        <f t="shared" si="45"/>
        <v>0.54699660456372901</v>
      </c>
      <c r="F55" s="103">
        <f t="shared" si="45"/>
        <v>0.55029150915758429</v>
      </c>
      <c r="G55" s="103">
        <f t="shared" si="45"/>
        <v>0.54424271217567022</v>
      </c>
      <c r="H55" s="103">
        <f t="shared" si="45"/>
        <v>0.5361199082700796</v>
      </c>
      <c r="I55" s="103">
        <f t="shared" si="45"/>
        <v>0.53143258186023457</v>
      </c>
      <c r="J55" s="103">
        <f t="shared" si="45"/>
        <v>0.53439746370787911</v>
      </c>
      <c r="K55" s="103">
        <f t="shared" si="45"/>
        <v>0.54994682046113319</v>
      </c>
      <c r="L55" s="103">
        <f t="shared" si="45"/>
        <v>0.54001019286448448</v>
      </c>
      <c r="M55" s="103">
        <f t="shared" si="45"/>
        <v>0.54286108440395608</v>
      </c>
      <c r="N55" s="103">
        <f t="shared" si="45"/>
        <v>0.55739029238175208</v>
      </c>
      <c r="O55" s="103">
        <f t="shared" si="45"/>
        <v>0.56016802166755708</v>
      </c>
      <c r="P55" s="103">
        <f t="shared" si="45"/>
        <v>0.56309879012837405</v>
      </c>
      <c r="Q55" s="103">
        <f t="shared" si="45"/>
        <v>0.56148929251039004</v>
      </c>
      <c r="R55" s="103">
        <f t="shared" si="45"/>
        <v>0.55798557828603568</v>
      </c>
      <c r="S55" s="103">
        <f t="shared" si="45"/>
        <v>0.55764128831627335</v>
      </c>
      <c r="T55" s="103">
        <f t="shared" si="45"/>
        <v>0.56257210920101486</v>
      </c>
      <c r="U55" s="103">
        <f t="shared" si="45"/>
        <v>0.5719189497332785</v>
      </c>
      <c r="V55" s="103">
        <f t="shared" si="45"/>
        <v>0.459373597093713</v>
      </c>
      <c r="W55" s="103">
        <f t="shared" ref="W55" si="46">IF(W9=0,0,W9/W$3)</f>
        <v>0.47148328645619841</v>
      </c>
      <c r="DA55" s="191"/>
    </row>
    <row r="56" spans="1:105" ht="11.45" customHeight="1" x14ac:dyDescent="0.25">
      <c r="A56" s="12" t="s">
        <v>34</v>
      </c>
      <c r="B56" s="17">
        <f t="shared" ref="B56:C56" si="47">IF(B10=0,0,B10/B$3)</f>
        <v>0.10589147856853094</v>
      </c>
      <c r="C56" s="17">
        <f t="shared" si="47"/>
        <v>0.10263866044168878</v>
      </c>
      <c r="D56" s="17">
        <f t="shared" ref="D56:V56" si="48">IF(D10=0,0,D10/D$3)</f>
        <v>0.11079957522820477</v>
      </c>
      <c r="E56" s="17">
        <f t="shared" si="48"/>
        <v>0.11530193902180161</v>
      </c>
      <c r="F56" s="17">
        <f t="shared" si="48"/>
        <v>0.12024573704928136</v>
      </c>
      <c r="G56" s="17">
        <f t="shared" si="48"/>
        <v>0.12962143276193075</v>
      </c>
      <c r="H56" s="17">
        <f t="shared" si="48"/>
        <v>0.13659116695635587</v>
      </c>
      <c r="I56" s="17">
        <f t="shared" si="48"/>
        <v>0.13962889711294982</v>
      </c>
      <c r="J56" s="17">
        <f t="shared" si="48"/>
        <v>0.14426631191834244</v>
      </c>
      <c r="K56" s="17">
        <f t="shared" si="48"/>
        <v>0.13455015222678104</v>
      </c>
      <c r="L56" s="17">
        <f t="shared" si="48"/>
        <v>0.15406449488222931</v>
      </c>
      <c r="M56" s="17">
        <f t="shared" si="48"/>
        <v>0.15238353842839941</v>
      </c>
      <c r="N56" s="17">
        <f t="shared" si="48"/>
        <v>0.14164409265787664</v>
      </c>
      <c r="O56" s="17">
        <f t="shared" si="48"/>
        <v>0.14488869110717983</v>
      </c>
      <c r="P56" s="17">
        <f t="shared" si="48"/>
        <v>0.13209079560137538</v>
      </c>
      <c r="Q56" s="17">
        <f t="shared" si="48"/>
        <v>0.13239246282204373</v>
      </c>
      <c r="R56" s="17">
        <f t="shared" si="48"/>
        <v>0.12383572110265992</v>
      </c>
      <c r="S56" s="17">
        <f t="shared" si="48"/>
        <v>0.13133239827274285</v>
      </c>
      <c r="T56" s="17">
        <f t="shared" si="48"/>
        <v>0.13224923954252532</v>
      </c>
      <c r="U56" s="17">
        <f t="shared" si="48"/>
        <v>0.12439073256009932</v>
      </c>
      <c r="V56" s="17">
        <f t="shared" si="48"/>
        <v>0.3308825239749924</v>
      </c>
      <c r="W56" s="17">
        <f t="shared" ref="W56" si="49">IF(W10=0,0,W10/W$3)</f>
        <v>0.30857859322899778</v>
      </c>
      <c r="DA56" s="194"/>
    </row>
    <row r="57" spans="1:105" ht="11.45" customHeight="1" x14ac:dyDescent="0.25">
      <c r="A57" s="92" t="s">
        <v>27</v>
      </c>
      <c r="B57" s="104">
        <f t="shared" ref="B57:C57" si="50">IF(B11=0,0,B11/B$3)</f>
        <v>6.8480721978272548E-3</v>
      </c>
      <c r="C57" s="104">
        <f t="shared" si="50"/>
        <v>6.6982845580753495E-3</v>
      </c>
      <c r="D57" s="104">
        <f t="shared" ref="D57:V57" si="51">IF(D11=0,0,D11/D$3)</f>
        <v>5.8664846812470509E-3</v>
      </c>
      <c r="E57" s="104">
        <f t="shared" si="51"/>
        <v>4.3992054741471857E-3</v>
      </c>
      <c r="F57" s="104">
        <f t="shared" si="51"/>
        <v>3.9112725802866862E-3</v>
      </c>
      <c r="G57" s="104">
        <f t="shared" si="51"/>
        <v>3.3162533551834095E-3</v>
      </c>
      <c r="H57" s="104">
        <f t="shared" si="51"/>
        <v>3.4356225210001282E-3</v>
      </c>
      <c r="I57" s="104">
        <f t="shared" si="51"/>
        <v>3.2578465239999814E-3</v>
      </c>
      <c r="J57" s="104">
        <f t="shared" si="51"/>
        <v>4.0723747815128528E-3</v>
      </c>
      <c r="K57" s="104">
        <f t="shared" si="51"/>
        <v>3.6897171531718219E-3</v>
      </c>
      <c r="L57" s="104">
        <f t="shared" si="51"/>
        <v>3.3257660122365425E-3</v>
      </c>
      <c r="M57" s="104">
        <f t="shared" si="51"/>
        <v>2.6745372024986596E-3</v>
      </c>
      <c r="N57" s="104">
        <f t="shared" si="51"/>
        <v>2.4749929748576452E-3</v>
      </c>
      <c r="O57" s="104">
        <f t="shared" si="51"/>
        <v>2.3160538617953592E-3</v>
      </c>
      <c r="P57" s="104">
        <f t="shared" si="51"/>
        <v>2.8550527530905008E-3</v>
      </c>
      <c r="Q57" s="104">
        <f t="shared" si="51"/>
        <v>2.9025392623457805E-3</v>
      </c>
      <c r="R57" s="104">
        <f t="shared" si="51"/>
        <v>2.6495230268127456E-3</v>
      </c>
      <c r="S57" s="104">
        <f t="shared" si="51"/>
        <v>2.4981426752906512E-3</v>
      </c>
      <c r="T57" s="104">
        <f t="shared" si="51"/>
        <v>2.2802237532675465E-3</v>
      </c>
      <c r="U57" s="104">
        <f t="shared" si="51"/>
        <v>2.2686554956848613E-3</v>
      </c>
      <c r="V57" s="104">
        <f t="shared" si="51"/>
        <v>5.3910404738728348E-3</v>
      </c>
      <c r="W57" s="104">
        <f t="shared" ref="W57" si="52">IF(W11=0,0,W11/W$3)</f>
        <v>4.7009180057439887E-3</v>
      </c>
      <c r="DA57" s="195"/>
    </row>
    <row r="58" spans="1:105" ht="11.45" customHeight="1" x14ac:dyDescent="0.25">
      <c r="A58" s="92" t="s">
        <v>173</v>
      </c>
      <c r="B58" s="104">
        <f t="shared" ref="B58:C58" si="53">IF(B12=0,0,B12/B$3)</f>
        <v>8.8432521610523201E-3</v>
      </c>
      <c r="C58" s="104">
        <f t="shared" si="53"/>
        <v>8.8752197653243405E-3</v>
      </c>
      <c r="D58" s="104">
        <f t="shared" ref="D58:V58" si="54">IF(D12=0,0,D12/D$3)</f>
        <v>9.2762563207253439E-3</v>
      </c>
      <c r="E58" s="104">
        <f t="shared" si="54"/>
        <v>8.9448310905005483E-3</v>
      </c>
      <c r="F58" s="104">
        <f t="shared" si="54"/>
        <v>9.8951817065373714E-3</v>
      </c>
      <c r="G58" s="104">
        <f t="shared" si="54"/>
        <v>1.0293452059181647E-2</v>
      </c>
      <c r="H58" s="104">
        <f t="shared" si="54"/>
        <v>1.1464924029900016E-2</v>
      </c>
      <c r="I58" s="104">
        <f t="shared" si="54"/>
        <v>1.239103493547365E-2</v>
      </c>
      <c r="J58" s="104">
        <f t="shared" si="54"/>
        <v>1.3889452863903194E-2</v>
      </c>
      <c r="K58" s="104">
        <f t="shared" si="54"/>
        <v>1.4705716665225528E-2</v>
      </c>
      <c r="L58" s="104">
        <f t="shared" si="54"/>
        <v>1.5141061629733077E-2</v>
      </c>
      <c r="M58" s="104">
        <f t="shared" si="54"/>
        <v>1.4347773175303783E-2</v>
      </c>
      <c r="N58" s="104">
        <f t="shared" si="54"/>
        <v>1.4174768781132135E-2</v>
      </c>
      <c r="O58" s="104">
        <f t="shared" si="54"/>
        <v>1.4206439606852701E-2</v>
      </c>
      <c r="P58" s="104">
        <f t="shared" si="54"/>
        <v>1.3120725728410399E-2</v>
      </c>
      <c r="Q58" s="104">
        <f t="shared" si="54"/>
        <v>1.3261421869870189E-2</v>
      </c>
      <c r="R58" s="104">
        <f t="shared" si="54"/>
        <v>1.2324796009039917E-2</v>
      </c>
      <c r="S58" s="104">
        <f t="shared" si="54"/>
        <v>1.3970744816637773E-2</v>
      </c>
      <c r="T58" s="104">
        <f t="shared" si="54"/>
        <v>1.3703330883917916E-2</v>
      </c>
      <c r="U58" s="104">
        <f t="shared" si="54"/>
        <v>1.3269178533634921E-2</v>
      </c>
      <c r="V58" s="104">
        <f t="shared" si="54"/>
        <v>2.6524068413277591E-2</v>
      </c>
      <c r="W58" s="104">
        <f t="shared" ref="W58" si="55">IF(W12=0,0,W12/W$3)</f>
        <v>3.3290857484691454E-2</v>
      </c>
      <c r="DA58" s="195"/>
    </row>
    <row r="59" spans="1:105" ht="11.45" customHeight="1" x14ac:dyDescent="0.25">
      <c r="A59" s="85" t="s">
        <v>174</v>
      </c>
      <c r="B59" s="105">
        <f t="shared" ref="B59:C59" si="56">IF(B13=0,0,B13/B$3)</f>
        <v>9.0200154209651356E-2</v>
      </c>
      <c r="C59" s="105">
        <f t="shared" si="56"/>
        <v>8.7065156118289092E-2</v>
      </c>
      <c r="D59" s="105">
        <f t="shared" ref="D59:V59" si="57">IF(D13=0,0,D13/D$3)</f>
        <v>9.565683422623239E-2</v>
      </c>
      <c r="E59" s="105">
        <f t="shared" si="57"/>
        <v>0.10195790245715387</v>
      </c>
      <c r="F59" s="105">
        <f t="shared" si="57"/>
        <v>0.10643928276245732</v>
      </c>
      <c r="G59" s="105">
        <f t="shared" si="57"/>
        <v>0.11601172734756571</v>
      </c>
      <c r="H59" s="105">
        <f t="shared" si="57"/>
        <v>0.12169062040545572</v>
      </c>
      <c r="I59" s="105">
        <f t="shared" si="57"/>
        <v>0.1239800156534762</v>
      </c>
      <c r="J59" s="105">
        <f t="shared" si="57"/>
        <v>0.12630448427292637</v>
      </c>
      <c r="K59" s="105">
        <f t="shared" si="57"/>
        <v>0.11615471840838371</v>
      </c>
      <c r="L59" s="105">
        <f t="shared" si="57"/>
        <v>0.13559766724025971</v>
      </c>
      <c r="M59" s="105">
        <f t="shared" si="57"/>
        <v>0.13536122805059697</v>
      </c>
      <c r="N59" s="105">
        <f t="shared" si="57"/>
        <v>0.12499433090188687</v>
      </c>
      <c r="O59" s="105">
        <f t="shared" si="57"/>
        <v>0.12836619763853177</v>
      </c>
      <c r="P59" s="105">
        <f t="shared" si="57"/>
        <v>0.11611501711987449</v>
      </c>
      <c r="Q59" s="105">
        <f t="shared" si="57"/>
        <v>0.11622850168982776</v>
      </c>
      <c r="R59" s="105">
        <f t="shared" si="57"/>
        <v>0.10886140206680726</v>
      </c>
      <c r="S59" s="105">
        <f t="shared" si="57"/>
        <v>0.11486351078081443</v>
      </c>
      <c r="T59" s="105">
        <f t="shared" si="57"/>
        <v>0.11626568490533985</v>
      </c>
      <c r="U59" s="105">
        <f t="shared" si="57"/>
        <v>0.10885289853077953</v>
      </c>
      <c r="V59" s="105">
        <f t="shared" si="57"/>
        <v>0.29896741508784197</v>
      </c>
      <c r="W59" s="105">
        <f t="shared" ref="W59" si="58">IF(W13=0,0,W13/W$3)</f>
        <v>0.27058681773856236</v>
      </c>
      <c r="DA59" s="192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  <ignoredErrors>
    <ignoredError sqref="B5:W5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DA27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360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X1" s="49"/>
      <c r="Y1" s="49"/>
      <c r="Z1" s="49"/>
      <c r="AA1" s="49"/>
      <c r="AB1" s="49"/>
      <c r="AC1" s="49"/>
      <c r="AD1" s="49"/>
      <c r="AE1" s="49"/>
      <c r="AF1" s="49"/>
      <c r="DA1" s="170" t="s">
        <v>155</v>
      </c>
    </row>
    <row r="2" spans="1:105" ht="11.45" customHeight="1" x14ac:dyDescent="0.25">
      <c r="A2" s="50"/>
      <c r="B2" s="50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DA2" s="181"/>
    </row>
    <row r="3" spans="1:105" ht="11.45" customHeight="1" x14ac:dyDescent="0.25">
      <c r="A3" s="53" t="s">
        <v>67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DA3" s="172"/>
    </row>
    <row r="4" spans="1:105" ht="11.45" customHeight="1" x14ac:dyDescent="0.25">
      <c r="A4" s="10" t="s">
        <v>33</v>
      </c>
      <c r="B4" s="11">
        <f t="shared" ref="B4:C4" si="0">SUM(B5:B7)</f>
        <v>107950422</v>
      </c>
      <c r="C4" s="11">
        <f t="shared" si="0"/>
        <v>104751901</v>
      </c>
      <c r="D4" s="11">
        <f t="shared" ref="D4" si="1">SUM(D5:D7)</f>
        <v>101777613</v>
      </c>
      <c r="E4" s="11">
        <f t="shared" ref="E4" si="2">SUM(E5:E7)</f>
        <v>106532199</v>
      </c>
      <c r="F4" s="11">
        <f t="shared" ref="F4" si="3">SUM(F5:F7)</f>
        <v>113717313</v>
      </c>
      <c r="G4" s="11">
        <f t="shared" ref="G4" si="4">SUM(G5:G7)</f>
        <v>120105529</v>
      </c>
      <c r="H4" s="11">
        <f t="shared" ref="H4" si="5">SUM(H5:H7)</f>
        <v>125359675</v>
      </c>
      <c r="I4" s="11">
        <f t="shared" ref="I4" si="6">SUM(I5:I7)</f>
        <v>131250636</v>
      </c>
      <c r="J4" s="11">
        <f t="shared" ref="J4" si="7">SUM(J5:J7)</f>
        <v>133053431</v>
      </c>
      <c r="K4" s="11">
        <f t="shared" ref="K4" si="8">SUM(K5:K7)</f>
        <v>128666883</v>
      </c>
      <c r="L4" s="11">
        <f t="shared" ref="L4" si="9">SUM(L5:L7)</f>
        <v>132780039</v>
      </c>
      <c r="M4" s="11">
        <f t="shared" ref="M4" si="10">SUM(M5:M7)</f>
        <v>138351774</v>
      </c>
      <c r="N4" s="11">
        <f t="shared" ref="N4" si="11">SUM(N5:N7)</f>
        <v>137974696</v>
      </c>
      <c r="O4" s="11">
        <f t="shared" ref="O4" si="12">SUM(O5:O7)</f>
        <v>135236070</v>
      </c>
      <c r="P4" s="11">
        <f t="shared" ref="P4" si="13">SUM(P5:P7)</f>
        <v>138280627</v>
      </c>
      <c r="Q4" s="11">
        <f t="shared" ref="Q4" si="14">SUM(Q5:Q7)</f>
        <v>141760456</v>
      </c>
      <c r="R4" s="11">
        <f t="shared" ref="R4" si="15">SUM(R5:R7)</f>
        <v>148063836</v>
      </c>
      <c r="S4" s="11">
        <f t="shared" ref="S4" si="16">SUM(S5:S7)</f>
        <v>152279509</v>
      </c>
      <c r="T4" s="11">
        <f t="shared" ref="T4" si="17">SUM(T5:T7)</f>
        <v>157812587</v>
      </c>
      <c r="U4" s="11">
        <f t="shared" ref="U4" si="18">SUM(U5:U7)</f>
        <v>159897201</v>
      </c>
      <c r="V4" s="11">
        <f t="shared" ref="V4:W4" si="19">SUM(V5:V7)</f>
        <v>53012242</v>
      </c>
      <c r="W4" s="11">
        <f t="shared" si="19"/>
        <v>59670954</v>
      </c>
      <c r="DA4" s="189" t="s">
        <v>361</v>
      </c>
    </row>
    <row r="5" spans="1:105" ht="11.45" customHeight="1" x14ac:dyDescent="0.25">
      <c r="A5" s="83" t="s">
        <v>27</v>
      </c>
      <c r="B5" s="84">
        <v>35667467</v>
      </c>
      <c r="C5" s="84">
        <v>33426889</v>
      </c>
      <c r="D5" s="84">
        <v>34070118</v>
      </c>
      <c r="E5" s="84">
        <v>34952765</v>
      </c>
      <c r="F5" s="84">
        <v>34138776</v>
      </c>
      <c r="G5" s="84">
        <v>34203737</v>
      </c>
      <c r="H5" s="84">
        <v>34765686</v>
      </c>
      <c r="I5" s="84">
        <v>36111680</v>
      </c>
      <c r="J5" s="84">
        <v>36982747</v>
      </c>
      <c r="K5" s="84">
        <v>36184728</v>
      </c>
      <c r="L5" s="84">
        <v>36570694</v>
      </c>
      <c r="M5" s="84">
        <v>37089764</v>
      </c>
      <c r="N5" s="84">
        <v>35325074</v>
      </c>
      <c r="O5" s="84">
        <v>32399673</v>
      </c>
      <c r="P5" s="84">
        <v>32678059</v>
      </c>
      <c r="Q5" s="84">
        <v>32607093</v>
      </c>
      <c r="R5" s="84">
        <v>33912127</v>
      </c>
      <c r="S5" s="84">
        <v>33409982</v>
      </c>
      <c r="T5" s="84">
        <v>33565905</v>
      </c>
      <c r="U5" s="84">
        <v>33704091</v>
      </c>
      <c r="V5" s="84">
        <v>11241990</v>
      </c>
      <c r="W5" s="84">
        <v>8315531</v>
      </c>
      <c r="DA5" s="171" t="s">
        <v>362</v>
      </c>
    </row>
    <row r="6" spans="1:105" ht="11.45" customHeight="1" x14ac:dyDescent="0.25">
      <c r="A6" s="83" t="s">
        <v>173</v>
      </c>
      <c r="B6" s="84">
        <v>46801970</v>
      </c>
      <c r="C6" s="84">
        <v>45409843</v>
      </c>
      <c r="D6" s="84">
        <v>42584363</v>
      </c>
      <c r="E6" s="84">
        <v>46375553</v>
      </c>
      <c r="F6" s="84">
        <v>50836599</v>
      </c>
      <c r="G6" s="84">
        <v>55497879</v>
      </c>
      <c r="H6" s="84">
        <v>58946474</v>
      </c>
      <c r="I6" s="84">
        <v>61713675</v>
      </c>
      <c r="J6" s="84">
        <v>61417889</v>
      </c>
      <c r="K6" s="84">
        <v>57893960</v>
      </c>
      <c r="L6" s="84">
        <v>59273939</v>
      </c>
      <c r="M6" s="84">
        <v>62537903</v>
      </c>
      <c r="N6" s="84">
        <v>62587934</v>
      </c>
      <c r="O6" s="84">
        <v>63238747</v>
      </c>
      <c r="P6" s="84">
        <v>65141937</v>
      </c>
      <c r="Q6" s="84">
        <v>67551043</v>
      </c>
      <c r="R6" s="84">
        <v>72921343</v>
      </c>
      <c r="S6" s="84">
        <v>76174467</v>
      </c>
      <c r="T6" s="84">
        <v>78935285</v>
      </c>
      <c r="U6" s="84">
        <v>78808770</v>
      </c>
      <c r="V6" s="84">
        <v>26353756</v>
      </c>
      <c r="W6" s="84">
        <v>31074076</v>
      </c>
      <c r="DA6" s="171" t="s">
        <v>363</v>
      </c>
    </row>
    <row r="7" spans="1:105" ht="11.45" customHeight="1" x14ac:dyDescent="0.25">
      <c r="A7" s="85" t="s">
        <v>174</v>
      </c>
      <c r="B7" s="86">
        <v>25480985</v>
      </c>
      <c r="C7" s="86">
        <v>25915169</v>
      </c>
      <c r="D7" s="86">
        <v>25123132</v>
      </c>
      <c r="E7" s="86">
        <v>25203881</v>
      </c>
      <c r="F7" s="86">
        <v>28741938</v>
      </c>
      <c r="G7" s="86">
        <v>30403913</v>
      </c>
      <c r="H7" s="86">
        <v>31647515</v>
      </c>
      <c r="I7" s="86">
        <v>33425281</v>
      </c>
      <c r="J7" s="86">
        <v>34652795</v>
      </c>
      <c r="K7" s="86">
        <v>34588195</v>
      </c>
      <c r="L7" s="86">
        <v>36935406</v>
      </c>
      <c r="M7" s="86">
        <v>38724107</v>
      </c>
      <c r="N7" s="86">
        <v>40061688</v>
      </c>
      <c r="O7" s="86">
        <v>39597650</v>
      </c>
      <c r="P7" s="86">
        <v>40460631</v>
      </c>
      <c r="Q7" s="86">
        <v>41602320</v>
      </c>
      <c r="R7" s="86">
        <v>41230366</v>
      </c>
      <c r="S7" s="86">
        <v>42695060</v>
      </c>
      <c r="T7" s="86">
        <v>45311397</v>
      </c>
      <c r="U7" s="86">
        <v>47384340</v>
      </c>
      <c r="V7" s="86">
        <v>15416496</v>
      </c>
      <c r="W7" s="86">
        <v>20281347</v>
      </c>
      <c r="DA7" s="178" t="s">
        <v>364</v>
      </c>
    </row>
    <row r="8" spans="1:105" ht="11.45" customHeight="1" x14ac:dyDescent="0.25">
      <c r="A8" s="50"/>
      <c r="B8" s="50"/>
      <c r="C8" s="50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DA8" s="181"/>
    </row>
    <row r="9" spans="1:105" ht="11.45" customHeight="1" x14ac:dyDescent="0.25">
      <c r="A9" s="68" t="s">
        <v>36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DA9" s="179"/>
    </row>
    <row r="10" spans="1:105" ht="11.45" customHeight="1" x14ac:dyDescent="0.25">
      <c r="A10" s="50"/>
      <c r="B10" s="50"/>
      <c r="C10" s="50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DA10" s="181"/>
    </row>
    <row r="11" spans="1:105" ht="11.45" customHeight="1" x14ac:dyDescent="0.25">
      <c r="A11" s="53" t="s">
        <v>68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DA11" s="172"/>
    </row>
    <row r="12" spans="1:105" ht="11.45" customHeight="1" x14ac:dyDescent="0.25">
      <c r="A12" s="10" t="s">
        <v>33</v>
      </c>
      <c r="B12" s="14">
        <f>IF(B4=0,0,B4/TrAvia_act!B24)</f>
        <v>121.08648985154484</v>
      </c>
      <c r="C12" s="14">
        <f>IF(C4=0,0,C4/TrAvia_act!C24)</f>
        <v>122.80338450536632</v>
      </c>
      <c r="D12" s="14">
        <f>IF(D4=0,0,D4/TrAvia_act!D24)</f>
        <v>121.79440101190569</v>
      </c>
      <c r="E12" s="14">
        <f>IF(E4=0,0,E4/TrAvia_act!E24)</f>
        <v>121.62431728301473</v>
      </c>
      <c r="F12" s="14">
        <f>IF(F4=0,0,F4/TrAvia_act!F24)</f>
        <v>121.8575169926243</v>
      </c>
      <c r="G12" s="14">
        <f>IF(G4=0,0,G4/TrAvia_act!G24)</f>
        <v>123.7667984311915</v>
      </c>
      <c r="H12" s="14">
        <f>IF(H4=0,0,H4/TrAvia_act!H24)</f>
        <v>125.49307413780849</v>
      </c>
      <c r="I12" s="14">
        <f>IF(I4=0,0,I4/TrAvia_act!I24)</f>
        <v>127.280502564023</v>
      </c>
      <c r="J12" s="14">
        <f>IF(J4=0,0,J4/TrAvia_act!J24)</f>
        <v>129.1434829113752</v>
      </c>
      <c r="K12" s="14">
        <f>IF(K4=0,0,K4/TrAvia_act!K24)</f>
        <v>133.89661706950056</v>
      </c>
      <c r="L12" s="14">
        <f>IF(L4=0,0,L4/TrAvia_act!L24)</f>
        <v>138.62357727651417</v>
      </c>
      <c r="M12" s="14">
        <f>IF(M4=0,0,M4/TrAvia_act!M24)</f>
        <v>133.60415051157131</v>
      </c>
      <c r="N12" s="14">
        <f>IF(N4=0,0,N4/TrAvia_act!N24)</f>
        <v>136.79470487574184</v>
      </c>
      <c r="O12" s="14">
        <f>IF(O4=0,0,O4/TrAvia_act!O24)</f>
        <v>140.01173010205085</v>
      </c>
      <c r="P12" s="14">
        <f>IF(P4=0,0,P4/TrAvia_act!P24)</f>
        <v>151.00622346373595</v>
      </c>
      <c r="Q12" s="14">
        <f>IF(Q4=0,0,Q4/TrAvia_act!Q24)</f>
        <v>154.04726593062679</v>
      </c>
      <c r="R12" s="14">
        <f>IF(R4=0,0,R4/TrAvia_act!R24)</f>
        <v>157.21534099958589</v>
      </c>
      <c r="S12" s="14">
        <f>IF(S4=0,0,S4/TrAvia_act!S24)</f>
        <v>159.75844064012691</v>
      </c>
      <c r="T12" s="14">
        <f>IF(T4=0,0,T4/TrAvia_act!T24)</f>
        <v>159.48704144816426</v>
      </c>
      <c r="U12" s="14">
        <f>IF(U4=0,0,U4/TrAvia_act!U24)</f>
        <v>161.7459572918458</v>
      </c>
      <c r="V12" s="14">
        <f>IF(V4=0,0,V4/TrAvia_act!V24)</f>
        <v>156.11442016885911</v>
      </c>
      <c r="W12" s="14">
        <f>IF(W4=0,0,W4/TrAvia_act!W24)</f>
        <v>158.17350298210735</v>
      </c>
      <c r="DA12" s="189" t="s">
        <v>365</v>
      </c>
    </row>
    <row r="13" spans="1:105" ht="11.45" customHeight="1" x14ac:dyDescent="0.25">
      <c r="A13" s="83" t="s">
        <v>27</v>
      </c>
      <c r="B13" s="87">
        <f>IF(B5=0,0,B5/TrAvia_act!B25)</f>
        <v>108.19864522156968</v>
      </c>
      <c r="C13" s="87">
        <f>IF(C5=0,0,C5/TrAvia_act!C25)</f>
        <v>108.73715559025406</v>
      </c>
      <c r="D13" s="87">
        <f>IF(D5=0,0,D5/TrAvia_act!D25)</f>
        <v>108.31452751249412</v>
      </c>
      <c r="E13" s="87">
        <f>IF(E5=0,0,E5/TrAvia_act!E25)</f>
        <v>108.09342305872457</v>
      </c>
      <c r="F13" s="87">
        <f>IF(F5=0,0,F5/TrAvia_act!F25)</f>
        <v>104.37726365223453</v>
      </c>
      <c r="G13" s="87">
        <f>IF(G5=0,0,G5/TrAvia_act!G25)</f>
        <v>104.04526691387393</v>
      </c>
      <c r="H13" s="87">
        <f>IF(H5=0,0,H5/TrAvia_act!H25)</f>
        <v>105.69455135805622</v>
      </c>
      <c r="I13" s="87">
        <f>IF(I5=0,0,I5/TrAvia_act!I25)</f>
        <v>108.64544002214326</v>
      </c>
      <c r="J13" s="87">
        <f>IF(J5=0,0,J5/TrAvia_act!J25)</f>
        <v>113.14933501402788</v>
      </c>
      <c r="K13" s="87">
        <f>IF(K5=0,0,K5/TrAvia_act!K25)</f>
        <v>119.56518061301365</v>
      </c>
      <c r="L13" s="87">
        <f>IF(L5=0,0,L5/TrAvia_act!L25)</f>
        <v>122.68792501316766</v>
      </c>
      <c r="M13" s="87">
        <f>IF(M5=0,0,M5/TrAvia_act!M25)</f>
        <v>106.97478909190545</v>
      </c>
      <c r="N13" s="87">
        <f>IF(N5=0,0,N5/TrAvia_act!N25)</f>
        <v>108.5786113646912</v>
      </c>
      <c r="O13" s="87">
        <f>IF(O5=0,0,O5/TrAvia_act!O25)</f>
        <v>108.64061389272636</v>
      </c>
      <c r="P13" s="87">
        <f>IF(P5=0,0,P5/TrAvia_act!P25)</f>
        <v>132.33144354319452</v>
      </c>
      <c r="Q13" s="87">
        <f>IF(Q5=0,0,Q5/TrAvia_act!Q25)</f>
        <v>135.67633254275373</v>
      </c>
      <c r="R13" s="87">
        <f>IF(R5=0,0,R5/TrAvia_act!R25)</f>
        <v>139.40806468852</v>
      </c>
      <c r="S13" s="87">
        <f>IF(S5=0,0,S5/TrAvia_act!S25)</f>
        <v>143.07301823850085</v>
      </c>
      <c r="T13" s="87">
        <f>IF(T5=0,0,T5/TrAvia_act!T25)</f>
        <v>139.61245227142274</v>
      </c>
      <c r="U13" s="87">
        <f>IF(U5=0,0,U5/TrAvia_act!U25)</f>
        <v>139.97529341406891</v>
      </c>
      <c r="V13" s="87">
        <f>IF(V5=0,0,V5/TrAvia_act!V25)</f>
        <v>131.54988415361933</v>
      </c>
      <c r="W13" s="87">
        <f>IF(W5=0,0,W5/TrAvia_act!W25)</f>
        <v>124.33695180848996</v>
      </c>
      <c r="DA13" s="171" t="s">
        <v>366</v>
      </c>
    </row>
    <row r="14" spans="1:105" ht="11.45" customHeight="1" x14ac:dyDescent="0.25">
      <c r="A14" s="83" t="s">
        <v>173</v>
      </c>
      <c r="B14" s="87">
        <f>IF(B6=0,0,B6/TrAvia_act!B26)</f>
        <v>112.75328066916737</v>
      </c>
      <c r="C14" s="87">
        <f>IF(C6=0,0,C6/TrAvia_act!C26)</f>
        <v>113.43641069068799</v>
      </c>
      <c r="D14" s="87">
        <f>IF(D6=0,0,D6/TrAvia_act!D26)</f>
        <v>112.72414267751969</v>
      </c>
      <c r="E14" s="87">
        <f>IF(E6=0,0,E6/TrAvia_act!E26)</f>
        <v>113.57899493278408</v>
      </c>
      <c r="F14" s="87">
        <f>IF(F6=0,0,F6/TrAvia_act!F26)</f>
        <v>113.62469826198905</v>
      </c>
      <c r="G14" s="87">
        <f>IF(G6=0,0,G6/TrAvia_act!G26)</f>
        <v>116.24905269111132</v>
      </c>
      <c r="H14" s="87">
        <f>IF(H6=0,0,H6/TrAvia_act!H26)</f>
        <v>117.56799007543151</v>
      </c>
      <c r="I14" s="87">
        <f>IF(I6=0,0,I6/TrAvia_act!I26)</f>
        <v>118.99571170469379</v>
      </c>
      <c r="J14" s="87">
        <f>IF(J6=0,0,J6/TrAvia_act!J26)</f>
        <v>118.85462353023136</v>
      </c>
      <c r="K14" s="87">
        <f>IF(K6=0,0,K6/TrAvia_act!K26)</f>
        <v>121.86457517660629</v>
      </c>
      <c r="L14" s="87">
        <f>IF(L6=0,0,L6/TrAvia_act!L26)</f>
        <v>127.15090846686832</v>
      </c>
      <c r="M14" s="87">
        <f>IF(M6=0,0,M6/TrAvia_act!M26)</f>
        <v>129.40679253247694</v>
      </c>
      <c r="N14" s="87">
        <f>IF(N6=0,0,N6/TrAvia_act!N26)</f>
        <v>132.4637590980569</v>
      </c>
      <c r="O14" s="87">
        <f>IF(O6=0,0,O6/TrAvia_act!O26)</f>
        <v>136.61161697007404</v>
      </c>
      <c r="P14" s="87">
        <f>IF(P6=0,0,P6/TrAvia_act!P26)</f>
        <v>140.87179836512263</v>
      </c>
      <c r="Q14" s="87">
        <f>IF(Q6=0,0,Q6/TrAvia_act!Q26)</f>
        <v>143.24742084403343</v>
      </c>
      <c r="R14" s="87">
        <f>IF(R6=0,0,R6/TrAvia_act!R26)</f>
        <v>146.39136082035469</v>
      </c>
      <c r="S14" s="87">
        <f>IF(S6=0,0,S6/TrAvia_act!S26)</f>
        <v>148.33210071270008</v>
      </c>
      <c r="T14" s="87">
        <f>IF(T6=0,0,T6/TrAvia_act!T26)</f>
        <v>149.24397004354313</v>
      </c>
      <c r="U14" s="87">
        <f>IF(U6=0,0,U6/TrAvia_act!U26)</f>
        <v>151.25949825053692</v>
      </c>
      <c r="V14" s="87">
        <f>IF(V6=0,0,V6/TrAvia_act!V26)</f>
        <v>147.33798486017466</v>
      </c>
      <c r="W14" s="87">
        <f>IF(W6=0,0,W6/TrAvia_act!W26)</f>
        <v>148.1015556487589</v>
      </c>
      <c r="DA14" s="171" t="s">
        <v>367</v>
      </c>
    </row>
    <row r="15" spans="1:105" ht="11.45" customHeight="1" x14ac:dyDescent="0.25">
      <c r="A15" s="85" t="s">
        <v>174</v>
      </c>
      <c r="B15" s="88">
        <f>IF(B7=0,0,B7/TrAvia_act!B27)</f>
        <v>173.59511254632656</v>
      </c>
      <c r="C15" s="88">
        <f>IF(C7=0,0,C7/TrAvia_act!C27)</f>
        <v>178.3759326560392</v>
      </c>
      <c r="D15" s="88">
        <f>IF(D7=0,0,D7/TrAvia_act!D27)</f>
        <v>175.2841873185979</v>
      </c>
      <c r="E15" s="88">
        <f>IF(E7=0,0,E7/TrAvia_act!E27)</f>
        <v>174.73087962064281</v>
      </c>
      <c r="F15" s="88">
        <f>IF(F7=0,0,F7/TrAvia_act!F27)</f>
        <v>181.08579889112903</v>
      </c>
      <c r="G15" s="88">
        <f>IF(G7=0,0,G7/TrAvia_act!G27)</f>
        <v>185.08049356562816</v>
      </c>
      <c r="H15" s="88">
        <f>IF(H7=0,0,H7/TrAvia_act!H27)</f>
        <v>187.67539984225726</v>
      </c>
      <c r="I15" s="88">
        <f>IF(I7=0,0,I7/TrAvia_act!I27)</f>
        <v>185.50019978911149</v>
      </c>
      <c r="J15" s="88">
        <f>IF(J7=0,0,J7/TrAvia_act!J27)</f>
        <v>185.62770852640094</v>
      </c>
      <c r="K15" s="88">
        <f>IF(K7=0,0,K7/TrAvia_act!K27)</f>
        <v>188.76103755771183</v>
      </c>
      <c r="L15" s="88">
        <f>IF(L7=0,0,L7/TrAvia_act!L27)</f>
        <v>190.78501216444471</v>
      </c>
      <c r="M15" s="88">
        <f>IF(M7=0,0,M7/TrAvia_act!M27)</f>
        <v>188.38897321385136</v>
      </c>
      <c r="N15" s="88">
        <f>IF(N7=0,0,N7/TrAvia_act!N27)</f>
        <v>190.05136768598726</v>
      </c>
      <c r="O15" s="88">
        <f>IF(O7=0,0,O7/TrAvia_act!O27)</f>
        <v>193.39133789816071</v>
      </c>
      <c r="P15" s="88">
        <f>IF(P7=0,0,P7/TrAvia_act!P27)</f>
        <v>196.06153600139558</v>
      </c>
      <c r="Q15" s="88">
        <f>IF(Q7=0,0,Q7/TrAvia_act!Q27)</f>
        <v>199.68378763661497</v>
      </c>
      <c r="R15" s="88">
        <f>IF(R7=0,0,R7/TrAvia_act!R27)</f>
        <v>205.7341895951219</v>
      </c>
      <c r="S15" s="88">
        <f>IF(S7=0,0,S7/TrAvia_act!S27)</f>
        <v>207.12786653018256</v>
      </c>
      <c r="T15" s="88">
        <f>IF(T7=0,0,T7/TrAvia_act!T27)</f>
        <v>205.79438908519469</v>
      </c>
      <c r="U15" s="88">
        <f>IF(U7=0,0,U7/TrAvia_act!U27)</f>
        <v>208.95606503591793</v>
      </c>
      <c r="V15" s="88">
        <f>IF(V7=0,0,V7/TrAvia_act!V27)</f>
        <v>204.8731013036718</v>
      </c>
      <c r="W15" s="88">
        <f>IF(W7=0,0,W7/TrAvia_act!W27)</f>
        <v>201.69406792302721</v>
      </c>
      <c r="DA15" s="178" t="s">
        <v>368</v>
      </c>
    </row>
    <row r="16" spans="1:105" ht="11.45" customHeight="1" x14ac:dyDescent="0.25">
      <c r="A16" s="50"/>
      <c r="B16" s="50"/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DA16" s="181"/>
    </row>
    <row r="17" spans="1:105" ht="11.45" customHeight="1" x14ac:dyDescent="0.25">
      <c r="A17" s="53" t="s">
        <v>69</v>
      </c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DA17" s="183"/>
    </row>
    <row r="18" spans="1:105" ht="11.45" customHeight="1" x14ac:dyDescent="0.25">
      <c r="A18" s="10" t="s">
        <v>33</v>
      </c>
      <c r="B18" s="25">
        <f>IF(TrAvia_act!B34=0,0,(TrAvia_act!B34/TrAvia_act!B24)/TrAvia_png!B12)</f>
        <v>0.66890941843654861</v>
      </c>
      <c r="C18" s="25">
        <f>IF(TrAvia_act!C34=0,0,(TrAvia_act!C34/TrAvia_act!C24)/TrAvia_png!C12)</f>
        <v>0.66868511531833685</v>
      </c>
      <c r="D18" s="25">
        <f>IF(TrAvia_act!D34=0,0,(TrAvia_act!D34/TrAvia_act!D24)/TrAvia_png!D12)</f>
        <v>0.67849939652249458</v>
      </c>
      <c r="E18" s="25">
        <f>IF(TrAvia_act!E34=0,0,(TrAvia_act!E34/TrAvia_act!E24)/TrAvia_png!E12)</f>
        <v>0.68206372985880082</v>
      </c>
      <c r="F18" s="25">
        <f>IF(TrAvia_act!F34=0,0,(TrAvia_act!F34/TrAvia_act!F24)/TrAvia_png!F12)</f>
        <v>0.70364762311962115</v>
      </c>
      <c r="G18" s="25">
        <f>IF(TrAvia_act!G34=0,0,(TrAvia_act!G34/TrAvia_act!G24)/TrAvia_png!G12)</f>
        <v>0.70934303948655031</v>
      </c>
      <c r="H18" s="25">
        <f>IF(TrAvia_act!H34=0,0,(TrAvia_act!H34/TrAvia_act!H24)/TrAvia_png!H12)</f>
        <v>0.71511421037107825</v>
      </c>
      <c r="I18" s="25">
        <f>IF(TrAvia_act!I34=0,0,(TrAvia_act!I34/TrAvia_act!I24)/TrAvia_png!I12)</f>
        <v>0.7246767931852155</v>
      </c>
      <c r="J18" s="25">
        <f>IF(TrAvia_act!J34=0,0,(TrAvia_act!J34/TrAvia_act!J24)/TrAvia_png!J12)</f>
        <v>0.72391019364243225</v>
      </c>
      <c r="K18" s="25">
        <f>IF(TrAvia_act!K34=0,0,(TrAvia_act!K34/TrAvia_act!K24)/TrAvia_png!K12)</f>
        <v>0.71720968790391837</v>
      </c>
      <c r="L18" s="25">
        <f>IF(TrAvia_act!L34=0,0,(TrAvia_act!L34/TrAvia_act!L24)/TrAvia_png!L12)</f>
        <v>0.72792688364852798</v>
      </c>
      <c r="M18" s="25">
        <f>IF(TrAvia_act!M34=0,0,(TrAvia_act!M34/TrAvia_act!M24)/TrAvia_png!M12)</f>
        <v>0.72753014355999523</v>
      </c>
      <c r="N18" s="25">
        <f>IF(TrAvia_act!N34=0,0,(TrAvia_act!N34/TrAvia_act!N24)/TrAvia_png!N12)</f>
        <v>0.73763929873054412</v>
      </c>
      <c r="O18" s="25">
        <f>IF(TrAvia_act!O34=0,0,(TrAvia_act!O34/TrAvia_act!O24)/TrAvia_png!O12)</f>
        <v>0.75522646435969343</v>
      </c>
      <c r="P18" s="25">
        <f>IF(TrAvia_act!P34=0,0,(TrAvia_act!P34/TrAvia_act!P24)/TrAvia_png!P12)</f>
        <v>0.75853701473309065</v>
      </c>
      <c r="Q18" s="25">
        <f>IF(TrAvia_act!Q34=0,0,(TrAvia_act!Q34/TrAvia_act!Q24)/TrAvia_png!Q12)</f>
        <v>0.76673757313534596</v>
      </c>
      <c r="R18" s="25">
        <f>IF(TrAvia_act!R34=0,0,(TrAvia_act!R34/TrAvia_act!R24)/TrAvia_png!R12)</f>
        <v>0.75895124046360651</v>
      </c>
      <c r="S18" s="25">
        <f>IF(TrAvia_act!S34=0,0,(TrAvia_act!S34/TrAvia_act!S24)/TrAvia_png!S12)</f>
        <v>0.77511487116759747</v>
      </c>
      <c r="T18" s="25">
        <f>IF(TrAvia_act!T34=0,0,(TrAvia_act!T34/TrAvia_act!T24)/TrAvia_png!T12)</f>
        <v>0.77903569250784799</v>
      </c>
      <c r="U18" s="25">
        <f>IF(TrAvia_act!U34=0,0,(TrAvia_act!U34/TrAvia_act!U24)/TrAvia_png!U12)</f>
        <v>0.78061044983520389</v>
      </c>
      <c r="V18" s="25">
        <f>IF(TrAvia_act!V34=0,0,(TrAvia_act!V34/TrAvia_act!V24)/TrAvia_png!V12)</f>
        <v>0.59357033041537843</v>
      </c>
      <c r="W18" s="25">
        <f>IF(TrAvia_act!W34=0,0,(TrAvia_act!W34/TrAvia_act!W24)/TrAvia_png!W12)</f>
        <v>0.66027516503255501</v>
      </c>
      <c r="DA18" s="190"/>
    </row>
    <row r="19" spans="1:105" ht="11.45" customHeight="1" x14ac:dyDescent="0.25">
      <c r="A19" s="83" t="s">
        <v>27</v>
      </c>
      <c r="B19" s="89">
        <f>IF(TrAvia_act!B35=0,0,(TrAvia_act!B35/TrAvia_act!B25)/TrAvia_png!B13)</f>
        <v>0.63128068500070389</v>
      </c>
      <c r="C19" s="89">
        <f>IF(TrAvia_act!C35=0,0,(TrAvia_act!C35/TrAvia_act!C25)/TrAvia_png!C13)</f>
        <v>0.63404892390673862</v>
      </c>
      <c r="D19" s="89">
        <f>IF(TrAvia_act!D35=0,0,(TrAvia_act!D35/TrAvia_act!D25)/TrAvia_png!D13)</f>
        <v>0.63752561702310506</v>
      </c>
      <c r="E19" s="89">
        <f>IF(TrAvia_act!E35=0,0,(TrAvia_act!E35/TrAvia_act!E25)/TrAvia_png!E13)</f>
        <v>0.64058110996368955</v>
      </c>
      <c r="F19" s="89">
        <f>IF(TrAvia_act!F35=0,0,(TrAvia_act!F35/TrAvia_act!F25)/TrAvia_png!F13)</f>
        <v>0.65728853313311519</v>
      </c>
      <c r="G19" s="89">
        <f>IF(TrAvia_act!G35=0,0,(TrAvia_act!G35/TrAvia_act!G25)/TrAvia_png!G13)</f>
        <v>0.66528189595189557</v>
      </c>
      <c r="H19" s="89">
        <f>IF(TrAvia_act!H35=0,0,(TrAvia_act!H35/TrAvia_act!H25)/TrAvia_png!H13)</f>
        <v>0.67213999459121854</v>
      </c>
      <c r="I19" s="89">
        <f>IF(TrAvia_act!I35=0,0,(TrAvia_act!I35/TrAvia_act!I25)/TrAvia_png!I13)</f>
        <v>0.68574486149633584</v>
      </c>
      <c r="J19" s="89">
        <f>IF(TrAvia_act!J35=0,0,(TrAvia_act!J35/TrAvia_act!J25)/TrAvia_png!J13)</f>
        <v>0.68274820147892212</v>
      </c>
      <c r="K19" s="89">
        <f>IF(TrAvia_act!K35=0,0,(TrAvia_act!K35/TrAvia_act!K25)/TrAvia_png!K13)</f>
        <v>0.66898855782472655</v>
      </c>
      <c r="L19" s="89">
        <f>IF(TrAvia_act!L35=0,0,(TrAvia_act!L35/TrAvia_act!L25)/TrAvia_png!L13)</f>
        <v>0.67736518754607167</v>
      </c>
      <c r="M19" s="89">
        <f>IF(TrAvia_act!M35=0,0,(TrAvia_act!M35/TrAvia_act!M25)/TrAvia_png!M13)</f>
        <v>0.66617439248197974</v>
      </c>
      <c r="N19" s="89">
        <f>IF(TrAvia_act!N35=0,0,(TrAvia_act!N35/TrAvia_act!N25)/TrAvia_png!N13)</f>
        <v>0.67362253791740123</v>
      </c>
      <c r="O19" s="89">
        <f>IF(TrAvia_act!O35=0,0,(TrAvia_act!O35/TrAvia_act!O25)/TrAvia_png!O13)</f>
        <v>0.70590345155644019</v>
      </c>
      <c r="P19" s="89">
        <f>IF(TrAvia_act!P35=0,0,(TrAvia_act!P35/TrAvia_act!P25)/TrAvia_png!P13)</f>
        <v>0.70384823039826205</v>
      </c>
      <c r="Q19" s="89">
        <f>IF(TrAvia_act!Q35=0,0,(TrAvia_act!Q35/TrAvia_act!Q25)/TrAvia_png!Q13)</f>
        <v>0.71348614241692754</v>
      </c>
      <c r="R19" s="89">
        <f>IF(TrAvia_act!R35=0,0,(TrAvia_act!R35/TrAvia_act!R25)/TrAvia_png!R13)</f>
        <v>0.70540582724286216</v>
      </c>
      <c r="S19" s="89">
        <f>IF(TrAvia_act!S35=0,0,(TrAvia_act!S35/TrAvia_act!S25)/TrAvia_png!S13)</f>
        <v>0.71509990636929999</v>
      </c>
      <c r="T19" s="89">
        <f>IF(TrAvia_act!T35=0,0,(TrAvia_act!T35/TrAvia_act!T25)/TrAvia_png!T13)</f>
        <v>0.70574736477386801</v>
      </c>
      <c r="U19" s="89">
        <f>IF(TrAvia_act!U35=0,0,(TrAvia_act!U35/TrAvia_act!U25)/TrAvia_png!U13)</f>
        <v>0.68908489476841261</v>
      </c>
      <c r="V19" s="89">
        <f>IF(TrAvia_act!V35=0,0,(TrAvia_act!V35/TrAvia_act!V25)/TrAvia_png!V13)</f>
        <v>0.52542165577446687</v>
      </c>
      <c r="W19" s="89">
        <f>IF(TrAvia_act!W35=0,0,(TrAvia_act!W35/TrAvia_act!W25)/TrAvia_png!W13)</f>
        <v>0.57496520667170858</v>
      </c>
      <c r="DA19" s="191"/>
    </row>
    <row r="20" spans="1:105" ht="11.45" customHeight="1" x14ac:dyDescent="0.25">
      <c r="A20" s="83" t="s">
        <v>173</v>
      </c>
      <c r="B20" s="89">
        <f>IF(TrAvia_act!B36=0,0,(TrAvia_act!B36/TrAvia_act!B26)/TrAvia_png!B14)</f>
        <v>0.65638734865220416</v>
      </c>
      <c r="C20" s="89">
        <f>IF(TrAvia_act!C36=0,0,(TrAvia_act!C36/TrAvia_act!C26)/TrAvia_png!C14)</f>
        <v>0.65953782311028919</v>
      </c>
      <c r="D20" s="89">
        <f>IF(TrAvia_act!D36=0,0,(TrAvia_act!D36/TrAvia_act!D26)/TrAvia_png!D14)</f>
        <v>0.67134283539711503</v>
      </c>
      <c r="E20" s="89">
        <f>IF(TrAvia_act!E36=0,0,(TrAvia_act!E36/TrAvia_act!E26)/TrAvia_png!E14)</f>
        <v>0.67469172820429768</v>
      </c>
      <c r="F20" s="89">
        <f>IF(TrAvia_act!F36=0,0,(TrAvia_act!F36/TrAvia_act!F26)/TrAvia_png!F14)</f>
        <v>0.69586443027001088</v>
      </c>
      <c r="G20" s="89">
        <f>IF(TrAvia_act!G36=0,0,(TrAvia_act!G36/TrAvia_act!G26)/TrAvia_png!G14)</f>
        <v>0.70120234685004812</v>
      </c>
      <c r="H20" s="89">
        <f>IF(TrAvia_act!H36=0,0,(TrAvia_act!H36/TrAvia_act!H26)/TrAvia_png!H14)</f>
        <v>0.71546762915793738</v>
      </c>
      <c r="I20" s="89">
        <f>IF(TrAvia_act!I36=0,0,(TrAvia_act!I36/TrAvia_act!I26)/TrAvia_png!I14)</f>
        <v>0.71656781094303656</v>
      </c>
      <c r="J20" s="89">
        <f>IF(TrAvia_act!J36=0,0,(TrAvia_act!J36/TrAvia_act!J26)/TrAvia_png!J14)</f>
        <v>0.7189381907932394</v>
      </c>
      <c r="K20" s="89">
        <f>IF(TrAvia_act!K36=0,0,(TrAvia_act!K36/TrAvia_act!K26)/TrAvia_png!K14)</f>
        <v>0.71966913301491209</v>
      </c>
      <c r="L20" s="89">
        <f>IF(TrAvia_act!L36=0,0,(TrAvia_act!L36/TrAvia_act!L26)/TrAvia_png!L14)</f>
        <v>0.72828787369774761</v>
      </c>
      <c r="M20" s="89">
        <f>IF(TrAvia_act!M36=0,0,(TrAvia_act!M36/TrAvia_act!M26)/TrAvia_png!M14)</f>
        <v>0.73650093448128562</v>
      </c>
      <c r="N20" s="89">
        <f>IF(TrAvia_act!N36=0,0,(TrAvia_act!N36/TrAvia_act!N26)/TrAvia_png!N14)</f>
        <v>0.74494911431331157</v>
      </c>
      <c r="O20" s="89">
        <f>IF(TrAvia_act!O36=0,0,(TrAvia_act!O36/TrAvia_act!O26)/TrAvia_png!O14)</f>
        <v>0.75605424313672753</v>
      </c>
      <c r="P20" s="89">
        <f>IF(TrAvia_act!P36=0,0,(TrAvia_act!P36/TrAvia_act!P26)/TrAvia_png!P14)</f>
        <v>0.76748623547991823</v>
      </c>
      <c r="Q20" s="89">
        <f>IF(TrAvia_act!Q36=0,0,(TrAvia_act!Q36/TrAvia_act!Q26)/TrAvia_png!Q14)</f>
        <v>0.77556162974419218</v>
      </c>
      <c r="R20" s="89">
        <f>IF(TrAvia_act!R36=0,0,(TrAvia_act!R36/TrAvia_act!R26)/TrAvia_png!R14)</f>
        <v>0.77205397876448867</v>
      </c>
      <c r="S20" s="89">
        <f>IF(TrAvia_act!S36=0,0,(TrAvia_act!S36/TrAvia_act!S26)/TrAvia_png!S14)</f>
        <v>0.78713984306578733</v>
      </c>
      <c r="T20" s="89">
        <f>IF(TrAvia_act!T36=0,0,(TrAvia_act!T36/TrAvia_act!T26)/TrAvia_png!T14)</f>
        <v>0.79376999778996171</v>
      </c>
      <c r="U20" s="89">
        <f>IF(TrAvia_act!U36=0,0,(TrAvia_act!U36/TrAvia_act!U26)/TrAvia_png!U14)</f>
        <v>0.80068513948384179</v>
      </c>
      <c r="V20" s="89">
        <f>IF(TrAvia_act!V36=0,0,(TrAvia_act!V36/TrAvia_act!V26)/TrAvia_png!V14)</f>
        <v>0.61014794247924276</v>
      </c>
      <c r="W20" s="89">
        <f>IF(TrAvia_act!W36=0,0,(TrAvia_act!W36/TrAvia_act!W26)/TrAvia_png!W14)</f>
        <v>0.69241441000530479</v>
      </c>
      <c r="DA20" s="191"/>
    </row>
    <row r="21" spans="1:105" ht="11.45" customHeight="1" x14ac:dyDescent="0.25">
      <c r="A21" s="85" t="s">
        <v>174</v>
      </c>
      <c r="B21" s="90">
        <f>IF(TrAvia_act!B37=0,0,(TrAvia_act!B37/TrAvia_act!B27)/TrAvia_png!B15)</f>
        <v>0.74458071381463486</v>
      </c>
      <c r="C21" s="90">
        <f>IF(TrAvia_act!C37=0,0,(TrAvia_act!C37/TrAvia_act!C27)/TrAvia_png!C15)</f>
        <v>0.72938922373996484</v>
      </c>
      <c r="D21" s="90">
        <f>IF(TrAvia_act!D37=0,0,(TrAvia_act!D37/TrAvia_act!D27)/TrAvia_png!D15)</f>
        <v>0.7461955380404004</v>
      </c>
      <c r="E21" s="90">
        <f>IF(TrAvia_act!E37=0,0,(TrAvia_act!E37/TrAvia_act!E27)/TrAvia_png!E15)</f>
        <v>0.75315646824391835</v>
      </c>
      <c r="F21" s="90">
        <f>IF(TrAvia_act!F37=0,0,(TrAvia_act!F37/TrAvia_act!F27)/TrAvia_png!F15)</f>
        <v>0.7724778336102458</v>
      </c>
      <c r="G21" s="90">
        <f>IF(TrAvia_act!G37=0,0,(TrAvia_act!G37/TrAvia_act!G27)/TrAvia_png!G15)</f>
        <v>0.77377050118515989</v>
      </c>
      <c r="H21" s="90">
        <f>IF(TrAvia_act!H37=0,0,(TrAvia_act!H37/TrAvia_act!H27)/TrAvia_png!H15)</f>
        <v>0.76166432024757702</v>
      </c>
      <c r="I21" s="90">
        <f>IF(TrAvia_act!I37=0,0,(TrAvia_act!I37/TrAvia_act!I27)/TrAvia_png!I15)</f>
        <v>0.78170944920403207</v>
      </c>
      <c r="J21" s="90">
        <f>IF(TrAvia_act!J37=0,0,(TrAvia_act!J37/TrAvia_act!J27)/TrAvia_png!J15)</f>
        <v>0.77665207092241773</v>
      </c>
      <c r="K21" s="90">
        <f>IF(TrAvia_act!K37=0,0,(TrAvia_act!K37/TrAvia_act!K27)/TrAvia_png!K15)</f>
        <v>0.76353998813757129</v>
      </c>
      <c r="L21" s="90">
        <f>IF(TrAvia_act!L37=0,0,(TrAvia_act!L37/TrAvia_act!L27)/TrAvia_png!L15)</f>
        <v>0.77741000058318022</v>
      </c>
      <c r="M21" s="90">
        <f>IF(TrAvia_act!M37=0,0,(TrAvia_act!M37/TrAvia_act!M27)/TrAvia_png!M15)</f>
        <v>0.77180891479305125</v>
      </c>
      <c r="N21" s="90">
        <f>IF(TrAvia_act!N37=0,0,(TrAvia_act!N37/TrAvia_act!N27)/TrAvia_png!N15)</f>
        <v>0.78266712076635414</v>
      </c>
      <c r="O21" s="90">
        <f>IF(TrAvia_act!O37=0,0,(TrAvia_act!O37/TrAvia_act!O27)/TrAvia_png!O15)</f>
        <v>0.79426165441636054</v>
      </c>
      <c r="P21" s="90">
        <f>IF(TrAvia_act!P37=0,0,(TrAvia_act!P37/TrAvia_act!P27)/TrAvia_png!P15)</f>
        <v>0.78829813603253007</v>
      </c>
      <c r="Q21" s="90">
        <f>IF(TrAvia_act!Q37=0,0,(TrAvia_act!Q37/TrAvia_act!Q27)/TrAvia_png!Q15)</f>
        <v>0.79414710525759136</v>
      </c>
      <c r="R21" s="90">
        <f>IF(TrAvia_act!R37=0,0,(TrAvia_act!R37/TrAvia_act!R27)/TrAvia_png!R15)</f>
        <v>0.77981861718132695</v>
      </c>
      <c r="S21" s="90">
        <f>IF(TrAvia_act!S37=0,0,(TrAvia_act!S37/TrAvia_act!S27)/TrAvia_png!S15)</f>
        <v>0.80062374897704791</v>
      </c>
      <c r="T21" s="90">
        <f>IF(TrAvia_act!T37=0,0,(TrAvia_act!T37/TrAvia_act!T27)/TrAvia_png!T15)</f>
        <v>0.80765834697173433</v>
      </c>
      <c r="U21" s="90">
        <f>IF(TrAvia_act!U37=0,0,(TrAvia_act!U37/TrAvia_act!U27)/TrAvia_png!U15)</f>
        <v>0.81232396610356927</v>
      </c>
      <c r="V21" s="90">
        <f>IF(TrAvia_act!V37=0,0,(TrAvia_act!V37/TrAvia_act!V27)/TrAvia_png!V15)</f>
        <v>0.61492695875898129</v>
      </c>
      <c r="W21" s="90">
        <f>IF(TrAvia_act!W37=0,0,(TrAvia_act!W37/TrAvia_act!W27)/TrAvia_png!W15)</f>
        <v>0.64601083941811166</v>
      </c>
      <c r="DA21" s="192"/>
    </row>
    <row r="22" spans="1:105" ht="11.45" customHeight="1" x14ac:dyDescent="0.25">
      <c r="A22" s="50"/>
      <c r="B22" s="50"/>
      <c r="C22" s="5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DA22" s="181"/>
    </row>
    <row r="23" spans="1:105" ht="11.45" customHeight="1" x14ac:dyDescent="0.25">
      <c r="A23" s="53" t="s">
        <v>70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DA23" s="172"/>
    </row>
    <row r="24" spans="1:105" ht="11.45" customHeight="1" x14ac:dyDescent="0.25">
      <c r="A24" s="10" t="s">
        <v>33</v>
      </c>
      <c r="B24" s="23">
        <f>IF(TrAvia_ene!B6=0,0,TrAvia_ene!B6/(B12*TrAvia_act!B14))</f>
        <v>4.9852984989288758E-2</v>
      </c>
      <c r="C24" s="23">
        <f>IF(TrAvia_ene!C6=0,0,TrAvia_ene!C6/(C12*TrAvia_act!C14))</f>
        <v>4.8391428795993126E-2</v>
      </c>
      <c r="D24" s="23">
        <f>IF(TrAvia_ene!D6=0,0,TrAvia_ene!D6/(D12*TrAvia_act!D14))</f>
        <v>4.9393051953105942E-2</v>
      </c>
      <c r="E24" s="23">
        <f>IF(TrAvia_ene!E6=0,0,TrAvia_ene!E6/(E12*TrAvia_act!E14))</f>
        <v>4.7154915844132006E-2</v>
      </c>
      <c r="F24" s="23">
        <f>IF(TrAvia_ene!F6=0,0,TrAvia_ene!F6/(F12*TrAvia_act!F14))</f>
        <v>4.6511873669808003E-2</v>
      </c>
      <c r="G24" s="23">
        <f>IF(TrAvia_ene!G6=0,0,TrAvia_ene!G6/(G12*TrAvia_act!G14))</f>
        <v>4.6250024662191684E-2</v>
      </c>
      <c r="H24" s="23">
        <f>IF(TrAvia_ene!H6=0,0,TrAvia_ene!H6/(H12*TrAvia_act!H14))</f>
        <v>4.5914940602309967E-2</v>
      </c>
      <c r="I24" s="23">
        <f>IF(TrAvia_ene!I6=0,0,TrAvia_ene!I6/(I12*TrAvia_act!I14))</f>
        <v>4.4652283310988486E-2</v>
      </c>
      <c r="J24" s="23">
        <f>IF(TrAvia_ene!J6=0,0,TrAvia_ene!J6/(J12*TrAvia_act!J14))</f>
        <v>4.4113855667086373E-2</v>
      </c>
      <c r="K24" s="23">
        <f>IF(TrAvia_ene!K6=0,0,TrAvia_ene!K6/(K12*TrAvia_act!K14))</f>
        <v>4.4223496784124856E-2</v>
      </c>
      <c r="L24" s="23">
        <f>IF(TrAvia_ene!L6=0,0,TrAvia_ene!L6/(L12*TrAvia_act!L14))</f>
        <v>4.0028829947284253E-2</v>
      </c>
      <c r="M24" s="23">
        <f>IF(TrAvia_ene!M6=0,0,TrAvia_ene!M6/(M12*TrAvia_act!M14))</f>
        <v>3.7606267606569876E-2</v>
      </c>
      <c r="N24" s="23">
        <f>IF(TrAvia_ene!N6=0,0,TrAvia_ene!N6/(N12*TrAvia_act!N14))</f>
        <v>3.9722573949079458E-2</v>
      </c>
      <c r="O24" s="23">
        <f>IF(TrAvia_ene!O6=0,0,TrAvia_ene!O6/(O12*TrAvia_act!O14))</f>
        <v>4.0405691267247197E-2</v>
      </c>
      <c r="P24" s="23">
        <f>IF(TrAvia_ene!P6=0,0,TrAvia_ene!P6/(P12*TrAvia_act!P14))</f>
        <v>3.6983717515125109E-2</v>
      </c>
      <c r="Q24" s="23">
        <f>IF(TrAvia_ene!Q6=0,0,TrAvia_ene!Q6/(Q12*TrAvia_act!Q14))</f>
        <v>3.5777978450533814E-2</v>
      </c>
      <c r="R24" s="23">
        <f>IF(TrAvia_ene!R6=0,0,TrAvia_ene!R6/(R12*TrAvia_act!R14))</f>
        <v>3.7102289777423247E-2</v>
      </c>
      <c r="S24" s="23">
        <f>IF(TrAvia_ene!S6=0,0,TrAvia_ene!S6/(S12*TrAvia_act!S14))</f>
        <v>3.8081062194225072E-2</v>
      </c>
      <c r="T24" s="23">
        <f>IF(TrAvia_ene!T6=0,0,TrAvia_ene!T6/(T12*TrAvia_act!T14))</f>
        <v>3.7520221596737721E-2</v>
      </c>
      <c r="U24" s="23">
        <f>IF(TrAvia_ene!U6=0,0,TrAvia_ene!U6/(U12*TrAvia_act!U14))</f>
        <v>3.7164381865286943E-2</v>
      </c>
      <c r="V24" s="23">
        <f>IF(TrAvia_ene!V6=0,0,TrAvia_ene!V6/(V12*TrAvia_act!V14))</f>
        <v>3.7608262376874479E-2</v>
      </c>
      <c r="W24" s="23">
        <f>IF(TrAvia_ene!W6=0,0,TrAvia_ene!W6/(W12*TrAvia_act!W14))</f>
        <v>3.9696545247570318E-2</v>
      </c>
      <c r="DA24" s="189"/>
    </row>
    <row r="25" spans="1:105" ht="11.45" customHeight="1" x14ac:dyDescent="0.25">
      <c r="A25" s="83" t="s">
        <v>27</v>
      </c>
      <c r="B25" s="91">
        <f>IF(TrAvia_ene!B7=0,0,TrAvia_ene!B7/(B13*TrAvia_act!B15))</f>
        <v>5.2092023096881629E-2</v>
      </c>
      <c r="C25" s="91">
        <f>IF(TrAvia_ene!C7=0,0,TrAvia_ene!C7/(C13*TrAvia_act!C15))</f>
        <v>5.1732722805096255E-2</v>
      </c>
      <c r="D25" s="91">
        <f>IF(TrAvia_ene!D7=0,0,TrAvia_ene!D7/(D13*TrAvia_act!D15))</f>
        <v>4.989488299085696E-2</v>
      </c>
      <c r="E25" s="91">
        <f>IF(TrAvia_ene!E7=0,0,TrAvia_ene!E7/(E13*TrAvia_act!E15))</f>
        <v>4.7541815483995387E-2</v>
      </c>
      <c r="F25" s="91">
        <f>IF(TrAvia_ene!F7=0,0,TrAvia_ene!F7/(F13*TrAvia_act!F15))</f>
        <v>4.8305495476931651E-2</v>
      </c>
      <c r="G25" s="91">
        <f>IF(TrAvia_ene!G7=0,0,TrAvia_ene!G7/(G13*TrAvia_act!G15))</f>
        <v>5.0224134208647492E-2</v>
      </c>
      <c r="H25" s="91">
        <f>IF(TrAvia_ene!H7=0,0,TrAvia_ene!H7/(H13*TrAvia_act!H15))</f>
        <v>4.9569320355058219E-2</v>
      </c>
      <c r="I25" s="91">
        <f>IF(TrAvia_ene!I7=0,0,TrAvia_ene!I7/(I13*TrAvia_act!I15))</f>
        <v>4.7667457549700303E-2</v>
      </c>
      <c r="J25" s="91">
        <f>IF(TrAvia_ene!J7=0,0,TrAvia_ene!J7/(J13*TrAvia_act!J15))</f>
        <v>4.6702687804409442E-2</v>
      </c>
      <c r="K25" s="91">
        <f>IF(TrAvia_ene!K7=0,0,TrAvia_ene!K7/(K13*TrAvia_act!K15))</f>
        <v>4.6151804418106727E-2</v>
      </c>
      <c r="L25" s="91">
        <f>IF(TrAvia_ene!L7=0,0,TrAvia_ene!L7/(L13*TrAvia_act!L15))</f>
        <v>4.3076997856484507E-2</v>
      </c>
      <c r="M25" s="91">
        <f>IF(TrAvia_ene!M7=0,0,TrAvia_ene!M7/(M13*TrAvia_act!M15))</f>
        <v>4.0127994309090635E-2</v>
      </c>
      <c r="N25" s="91">
        <f>IF(TrAvia_ene!N7=0,0,TrAvia_ene!N7/(N13*TrAvia_act!N15))</f>
        <v>4.213581934619854E-2</v>
      </c>
      <c r="O25" s="91">
        <f>IF(TrAvia_ene!O7=0,0,TrAvia_ene!O7/(O13*TrAvia_act!O15))</f>
        <v>4.3244985988058947E-2</v>
      </c>
      <c r="P25" s="91">
        <f>IF(TrAvia_ene!P7=0,0,TrAvia_ene!P7/(P13*TrAvia_act!P15))</f>
        <v>4.5608940290911913E-2</v>
      </c>
      <c r="Q25" s="91">
        <f>IF(TrAvia_ene!Q7=0,0,TrAvia_ene!Q7/(Q13*TrAvia_act!Q15))</f>
        <v>4.5869023727138879E-2</v>
      </c>
      <c r="R25" s="91">
        <f>IF(TrAvia_ene!R7=0,0,TrAvia_ene!R7/(R13*TrAvia_act!R15))</f>
        <v>4.6578438748897118E-2</v>
      </c>
      <c r="S25" s="91">
        <f>IF(TrAvia_ene!S7=0,0,TrAvia_ene!S7/(S13*TrAvia_act!S15))</f>
        <v>4.0934290520551482E-2</v>
      </c>
      <c r="T25" s="91">
        <f>IF(TrAvia_ene!T7=0,0,TrAvia_ene!T7/(T13*TrAvia_act!T15))</f>
        <v>3.9296203439102791E-2</v>
      </c>
      <c r="U25" s="91">
        <f>IF(TrAvia_ene!U7=0,0,TrAvia_ene!U7/(U13*TrAvia_act!U15))</f>
        <v>4.3818079863773167E-2</v>
      </c>
      <c r="V25" s="91">
        <f>IF(TrAvia_ene!V7=0,0,TrAvia_ene!V7/(V13*TrAvia_act!V15))</f>
        <v>5.0290547377047815E-2</v>
      </c>
      <c r="W25" s="91">
        <f>IF(TrAvia_ene!W7=0,0,TrAvia_ene!W7/(W13*TrAvia_act!W15))</f>
        <v>5.532798889233375E-2</v>
      </c>
      <c r="DA25" s="171"/>
    </row>
    <row r="26" spans="1:105" ht="11.45" customHeight="1" x14ac:dyDescent="0.25">
      <c r="A26" s="92" t="s">
        <v>173</v>
      </c>
      <c r="B26" s="93">
        <f>IF(TrAvia_ene!B8=0,0,TrAvia_ene!B8/(B14*TrAvia_act!B16))</f>
        <v>3.5297652757152041E-2</v>
      </c>
      <c r="C26" s="93">
        <f>IF(TrAvia_ene!C8=0,0,TrAvia_ene!C8/(C14*TrAvia_act!C16))</f>
        <v>3.4314772693032125E-2</v>
      </c>
      <c r="D26" s="93">
        <f>IF(TrAvia_ene!D8=0,0,TrAvia_ene!D8/(D14*TrAvia_act!D16))</f>
        <v>3.5004929153144931E-2</v>
      </c>
      <c r="E26" s="93">
        <f>IF(TrAvia_ene!E8=0,0,TrAvia_ene!E8/(E14*TrAvia_act!E16))</f>
        <v>3.3496076166453233E-2</v>
      </c>
      <c r="F26" s="93">
        <f>IF(TrAvia_ene!F8=0,0,TrAvia_ene!F8/(F14*TrAvia_act!F16))</f>
        <v>3.3054256149344638E-2</v>
      </c>
      <c r="G26" s="93">
        <f>IF(TrAvia_ene!G8=0,0,TrAvia_ene!G8/(G14*TrAvia_act!G16))</f>
        <v>3.2660420278678333E-2</v>
      </c>
      <c r="H26" s="93">
        <f>IF(TrAvia_ene!H8=0,0,TrAvia_ene!H8/(H14*TrAvia_act!H16))</f>
        <v>3.3076891862850163E-2</v>
      </c>
      <c r="I26" s="93">
        <f>IF(TrAvia_ene!I8=0,0,TrAvia_ene!I8/(I14*TrAvia_act!I16))</f>
        <v>3.3117227710116763E-2</v>
      </c>
      <c r="J26" s="93">
        <f>IF(TrAvia_ene!J8=0,0,TrAvia_ene!J8/(J14*TrAvia_act!J16))</f>
        <v>3.3152708799265511E-2</v>
      </c>
      <c r="K26" s="93">
        <f>IF(TrAvia_ene!K8=0,0,TrAvia_ene!K8/(K14*TrAvia_act!K16))</f>
        <v>3.3479866092136795E-2</v>
      </c>
      <c r="L26" s="93">
        <f>IF(TrAvia_ene!L8=0,0,TrAvia_ene!L8/(L14*TrAvia_act!L16))</f>
        <v>3.0915002739356618E-2</v>
      </c>
      <c r="M26" s="93">
        <f>IF(TrAvia_ene!M8=0,0,TrAvia_ene!M8/(M14*TrAvia_act!M16))</f>
        <v>2.8314851348639525E-2</v>
      </c>
      <c r="N26" s="93">
        <f>IF(TrAvia_ene!N8=0,0,TrAvia_ene!N8/(N14*TrAvia_act!N16))</f>
        <v>3.0279296029334771E-2</v>
      </c>
      <c r="O26" s="93">
        <f>IF(TrAvia_ene!O8=0,0,TrAvia_ene!O8/(O14*TrAvia_act!O16))</f>
        <v>3.0091706531706258E-2</v>
      </c>
      <c r="P26" s="93">
        <f>IF(TrAvia_ene!P8=0,0,TrAvia_ene!P8/(P14*TrAvia_act!P16))</f>
        <v>2.7870939945332931E-2</v>
      </c>
      <c r="Q26" s="93">
        <f>IF(TrAvia_ene!Q8=0,0,TrAvia_ene!Q8/(Q14*TrAvia_act!Q16))</f>
        <v>2.7065480837830672E-2</v>
      </c>
      <c r="R26" s="93">
        <f>IF(TrAvia_ene!R8=0,0,TrAvia_ene!R8/(R14*TrAvia_act!R16))</f>
        <v>2.7702989028743373E-2</v>
      </c>
      <c r="S26" s="93">
        <f>IF(TrAvia_ene!S8=0,0,TrAvia_ene!S8/(S14*TrAvia_act!S16))</f>
        <v>2.918308055261629E-2</v>
      </c>
      <c r="T26" s="93">
        <f>IF(TrAvia_ene!T8=0,0,TrAvia_ene!T8/(T14*TrAvia_act!T16))</f>
        <v>2.8211991891879788E-2</v>
      </c>
      <c r="U26" s="93">
        <f>IF(TrAvia_ene!U8=0,0,TrAvia_ene!U8/(U14*TrAvia_act!U16))</f>
        <v>2.7768393097841709E-2</v>
      </c>
      <c r="V26" s="93">
        <f>IF(TrAvia_ene!V8=0,0,TrAvia_ene!V8/(V14*TrAvia_act!V16))</f>
        <v>2.4688707901763585E-2</v>
      </c>
      <c r="W26" s="93">
        <f>IF(TrAvia_ene!W8=0,0,TrAvia_ene!W8/(W14*TrAvia_act!W16))</f>
        <v>2.976364612213598E-2</v>
      </c>
      <c r="DA26" s="175"/>
    </row>
    <row r="27" spans="1:105" ht="11.45" customHeight="1" x14ac:dyDescent="0.25">
      <c r="A27" s="85" t="s">
        <v>174</v>
      </c>
      <c r="B27" s="94">
        <f>IF(TrAvia_ene!B9=0,0,TrAvia_ene!B9/(B15*TrAvia_act!B17))</f>
        <v>4.515619073520797E-2</v>
      </c>
      <c r="C27" s="94">
        <f>IF(TrAvia_ene!C9=0,0,TrAvia_ene!C9/(C15*TrAvia_act!C17))</f>
        <v>4.2988615858137416E-2</v>
      </c>
      <c r="D27" s="94">
        <f>IF(TrAvia_ene!D9=0,0,TrAvia_ene!D9/(D15*TrAvia_act!D17))</f>
        <v>4.4339685271050679E-2</v>
      </c>
      <c r="E27" s="94">
        <f>IF(TrAvia_ene!E9=0,0,TrAvia_ene!E9/(E15*TrAvia_act!E17))</f>
        <v>4.2879519135198219E-2</v>
      </c>
      <c r="F27" s="94">
        <f>IF(TrAvia_ene!F9=0,0,TrAvia_ene!F9/(F15*TrAvia_act!F17))</f>
        <v>4.086258552831095E-2</v>
      </c>
      <c r="G27" s="94">
        <f>IF(TrAvia_ene!G9=0,0,TrAvia_ene!G9/(G15*TrAvia_act!G17))</f>
        <v>4.0175600157183279E-2</v>
      </c>
      <c r="H27" s="94">
        <f>IF(TrAvia_ene!H9=0,0,TrAvia_ene!H9/(H15*TrAvia_act!H17))</f>
        <v>3.9665794265544611E-2</v>
      </c>
      <c r="I27" s="94">
        <f>IF(TrAvia_ene!I9=0,0,TrAvia_ene!I9/(I15*TrAvia_act!I17))</f>
        <v>3.893872291617119E-2</v>
      </c>
      <c r="J27" s="94">
        <f>IF(TrAvia_ene!J9=0,0,TrAvia_ene!J9/(J15*TrAvia_act!J17))</f>
        <v>3.862295113577234E-2</v>
      </c>
      <c r="K27" s="94">
        <f>IF(TrAvia_ene!K9=0,0,TrAvia_ene!K9/(K15*TrAvia_act!K17))</f>
        <v>3.9036223310819573E-2</v>
      </c>
      <c r="L27" s="94">
        <f>IF(TrAvia_ene!L9=0,0,TrAvia_ene!L9/(L15*TrAvia_act!L17))</f>
        <v>3.5260185640762873E-2</v>
      </c>
      <c r="M27" s="94">
        <f>IF(TrAvia_ene!M9=0,0,TrAvia_ene!M9/(M15*TrAvia_act!M17))</f>
        <v>3.2422699696611192E-2</v>
      </c>
      <c r="N27" s="94">
        <f>IF(TrAvia_ene!N9=0,0,TrAvia_ene!N9/(N15*TrAvia_act!N17))</f>
        <v>3.4360145320721805E-2</v>
      </c>
      <c r="O27" s="94">
        <f>IF(TrAvia_ene!O9=0,0,TrAvia_ene!O9/(O15*TrAvia_act!O17))</f>
        <v>3.548641356614575E-2</v>
      </c>
      <c r="P27" s="94">
        <f>IF(TrAvia_ene!P9=0,0,TrAvia_ene!P9/(P15*TrAvia_act!P17))</f>
        <v>3.3812712584804915E-2</v>
      </c>
      <c r="Q27" s="94">
        <f>IF(TrAvia_ene!Q9=0,0,TrAvia_ene!Q9/(Q15*TrAvia_act!Q17))</f>
        <v>3.2583076272302787E-2</v>
      </c>
      <c r="R27" s="94">
        <f>IF(TrAvia_ene!R9=0,0,TrAvia_ene!R9/(R15*TrAvia_act!R17))</f>
        <v>3.4261174696973422E-2</v>
      </c>
      <c r="S27" s="94">
        <f>IF(TrAvia_ene!S9=0,0,TrAvia_ene!S9/(S15*TrAvia_act!S17))</f>
        <v>3.6010744804824087E-2</v>
      </c>
      <c r="T27" s="94">
        <f>IF(TrAvia_ene!T9=0,0,TrAvia_ene!T9/(T15*TrAvia_act!T17))</f>
        <v>3.6046348742887147E-2</v>
      </c>
      <c r="U27" s="94">
        <f>IF(TrAvia_ene!U9=0,0,TrAvia_ene!U9/(U15*TrAvia_act!U17))</f>
        <v>3.489975885947464E-2</v>
      </c>
      <c r="V27" s="94">
        <f>IF(TrAvia_ene!V9=0,0,TrAvia_ene!V9/(V15*TrAvia_act!V17))</f>
        <v>3.5476678504833818E-2</v>
      </c>
      <c r="W27" s="94">
        <f>IF(TrAvia_ene!W9=0,0,TrAvia_ene!W9/(W15*TrAvia_act!W17))</f>
        <v>3.704140395685436E-2</v>
      </c>
      <c r="DA27" s="178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DA24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997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X1" s="49"/>
      <c r="Y1" s="49"/>
      <c r="Z1" s="49"/>
      <c r="AA1" s="49"/>
      <c r="AB1" s="49"/>
      <c r="AC1" s="49"/>
      <c r="AD1" s="49"/>
      <c r="AE1" s="49"/>
      <c r="AF1" s="49"/>
      <c r="DA1" s="170" t="s">
        <v>155</v>
      </c>
    </row>
    <row r="2" spans="1:105" ht="11.45" customHeight="1" x14ac:dyDescent="0.25">
      <c r="A2" s="50"/>
      <c r="B2" s="50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DA2" s="181"/>
    </row>
    <row r="3" spans="1:105" ht="11.45" customHeight="1" x14ac:dyDescent="0.25">
      <c r="A3" s="53" t="s">
        <v>150</v>
      </c>
      <c r="B3" s="54">
        <f t="shared" ref="B3:Q3" si="0">SUM(B4:B5)</f>
        <v>67515.293999999994</v>
      </c>
      <c r="C3" s="54">
        <f t="shared" si="0"/>
        <v>65708.618000000002</v>
      </c>
      <c r="D3" s="54">
        <f t="shared" si="0"/>
        <v>65134.722999999998</v>
      </c>
      <c r="E3" s="54">
        <f t="shared" si="0"/>
        <v>58862.468999999997</v>
      </c>
      <c r="F3" s="54">
        <f t="shared" si="0"/>
        <v>64381.502999999997</v>
      </c>
      <c r="G3" s="54">
        <f t="shared" si="0"/>
        <v>64717.701999999997</v>
      </c>
      <c r="H3" s="54">
        <f t="shared" si="0"/>
        <v>64765.351999999999</v>
      </c>
      <c r="I3" s="54">
        <f t="shared" si="0"/>
        <v>65659.342000000004</v>
      </c>
      <c r="J3" s="54">
        <f t="shared" si="0"/>
        <v>64945.385999999999</v>
      </c>
      <c r="K3" s="54">
        <f t="shared" si="0"/>
        <v>56266.493000000002</v>
      </c>
      <c r="L3" s="54">
        <f t="shared" si="0"/>
        <v>62813.163999999997</v>
      </c>
      <c r="M3" s="54">
        <f t="shared" si="0"/>
        <v>55651.266000000003</v>
      </c>
      <c r="N3" s="54">
        <f t="shared" si="0"/>
        <v>59284.47</v>
      </c>
      <c r="O3" s="54">
        <f t="shared" si="0"/>
        <v>60989.495000000003</v>
      </c>
      <c r="P3" s="54">
        <f t="shared" si="0"/>
        <v>59906.661</v>
      </c>
      <c r="Q3" s="54">
        <f t="shared" si="0"/>
        <v>55836.358</v>
      </c>
      <c r="R3" s="54">
        <f t="shared" ref="R3:V3" si="1">SUM(R4:R5)</f>
        <v>54921.758999999998</v>
      </c>
      <c r="S3" s="54">
        <f t="shared" si="1"/>
        <v>56267.218999999997</v>
      </c>
      <c r="T3" s="54">
        <f t="shared" si="1"/>
        <v>47503.855000000003</v>
      </c>
      <c r="U3" s="54">
        <f t="shared" si="1"/>
        <v>51457.434999999998</v>
      </c>
      <c r="V3" s="54">
        <f t="shared" si="1"/>
        <v>46957.044000000002</v>
      </c>
      <c r="W3" s="54">
        <f t="shared" ref="W3" si="2">SUM(W4:W5)</f>
        <v>48647.913</v>
      </c>
      <c r="X3" s="54"/>
      <c r="Y3" s="54"/>
      <c r="Z3" s="54"/>
      <c r="AA3" s="54"/>
      <c r="AB3" s="54"/>
      <c r="AC3" s="54"/>
      <c r="AD3" s="54"/>
      <c r="AE3" s="54"/>
      <c r="AF3" s="54"/>
      <c r="AG3" s="54"/>
      <c r="DA3" s="172" t="s">
        <v>384</v>
      </c>
    </row>
    <row r="4" spans="1:105" ht="11.45" customHeight="1" x14ac:dyDescent="0.25">
      <c r="A4" s="55" t="s">
        <v>30</v>
      </c>
      <c r="B4" s="56">
        <v>1050.2940000000001</v>
      </c>
      <c r="C4" s="56">
        <v>890.61800000000005</v>
      </c>
      <c r="D4" s="56">
        <v>968.72299999999996</v>
      </c>
      <c r="E4" s="56">
        <v>708.46900000000005</v>
      </c>
      <c r="F4" s="56">
        <v>714.50300000000004</v>
      </c>
      <c r="G4" s="56">
        <v>621.702</v>
      </c>
      <c r="H4" s="56">
        <v>790.35199999999998</v>
      </c>
      <c r="I4" s="56">
        <v>948.34199999999998</v>
      </c>
      <c r="J4" s="56">
        <v>889.38599999999997</v>
      </c>
      <c r="K4" s="56">
        <v>614.49300000000005</v>
      </c>
      <c r="L4" s="56">
        <v>535.16399999999999</v>
      </c>
      <c r="M4" s="56">
        <v>624.26599999999996</v>
      </c>
      <c r="N4" s="56">
        <v>796.47</v>
      </c>
      <c r="O4" s="56">
        <v>919.495</v>
      </c>
      <c r="P4" s="56">
        <v>813.66099999999994</v>
      </c>
      <c r="Q4" s="56">
        <v>521.35799999999995</v>
      </c>
      <c r="R4" s="56">
        <v>574.75900000000001</v>
      </c>
      <c r="S4" s="56">
        <v>749.21900000000005</v>
      </c>
      <c r="T4" s="56">
        <v>602.85500000000002</v>
      </c>
      <c r="U4" s="56">
        <v>538.43499999999995</v>
      </c>
      <c r="V4" s="56">
        <v>619.04399999999998</v>
      </c>
      <c r="W4" s="56">
        <v>450.91300000000001</v>
      </c>
      <c r="X4" s="56"/>
      <c r="Y4" s="56"/>
      <c r="Z4" s="56"/>
      <c r="AA4" s="56"/>
      <c r="AB4" s="56"/>
      <c r="AC4" s="56"/>
      <c r="AD4" s="56"/>
      <c r="AE4" s="56"/>
      <c r="AF4" s="56"/>
      <c r="AG4" s="56"/>
      <c r="DA4" s="181" t="s">
        <v>385</v>
      </c>
    </row>
    <row r="5" spans="1:105" ht="11.45" customHeight="1" x14ac:dyDescent="0.25">
      <c r="A5" s="57" t="s">
        <v>31</v>
      </c>
      <c r="B5" s="58">
        <v>66465</v>
      </c>
      <c r="C5" s="58">
        <v>64818</v>
      </c>
      <c r="D5" s="58">
        <v>64166</v>
      </c>
      <c r="E5" s="58">
        <v>58154</v>
      </c>
      <c r="F5" s="58">
        <v>63667</v>
      </c>
      <c r="G5" s="58">
        <v>64096</v>
      </c>
      <c r="H5" s="58">
        <v>63975</v>
      </c>
      <c r="I5" s="58">
        <v>64711</v>
      </c>
      <c r="J5" s="58">
        <v>64056</v>
      </c>
      <c r="K5" s="58">
        <v>55652</v>
      </c>
      <c r="L5" s="58">
        <v>62278</v>
      </c>
      <c r="M5" s="58">
        <v>55027</v>
      </c>
      <c r="N5" s="58">
        <v>58488</v>
      </c>
      <c r="O5" s="58">
        <v>60070</v>
      </c>
      <c r="P5" s="58">
        <v>59093</v>
      </c>
      <c r="Q5" s="58">
        <v>55315</v>
      </c>
      <c r="R5" s="58">
        <v>54347</v>
      </c>
      <c r="S5" s="58">
        <v>55518</v>
      </c>
      <c r="T5" s="58">
        <v>46901</v>
      </c>
      <c r="U5" s="58">
        <v>50919</v>
      </c>
      <c r="V5" s="58">
        <v>46338</v>
      </c>
      <c r="W5" s="58">
        <v>48197</v>
      </c>
      <c r="X5" s="58"/>
      <c r="Y5" s="58"/>
      <c r="Z5" s="58"/>
      <c r="AA5" s="58"/>
      <c r="AB5" s="58"/>
      <c r="AC5" s="58"/>
      <c r="AD5" s="58"/>
      <c r="AE5" s="58"/>
      <c r="AF5" s="58"/>
      <c r="AG5" s="58"/>
      <c r="DA5" s="182" t="s">
        <v>386</v>
      </c>
    </row>
    <row r="6" spans="1:105" ht="11.45" customHeight="1" x14ac:dyDescent="0.25">
      <c r="A6" s="50"/>
      <c r="B6" s="50"/>
      <c r="C6" s="5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DA6" s="181"/>
    </row>
    <row r="7" spans="1:105" ht="11.45" customHeight="1" x14ac:dyDescent="0.25">
      <c r="A7" s="53" t="s">
        <v>165</v>
      </c>
      <c r="B7" s="59">
        <f t="shared" ref="B7:Q7" si="3">SUM(B8:B9)</f>
        <v>102.43499999999999</v>
      </c>
      <c r="C7" s="59">
        <f t="shared" si="3"/>
        <v>97.875</v>
      </c>
      <c r="D7" s="59">
        <f t="shared" si="3"/>
        <v>83.006</v>
      </c>
      <c r="E7" s="59">
        <f t="shared" si="3"/>
        <v>87.044000000000011</v>
      </c>
      <c r="F7" s="59">
        <f t="shared" si="3"/>
        <v>102.6</v>
      </c>
      <c r="G7" s="59">
        <f t="shared" si="3"/>
        <v>112.791</v>
      </c>
      <c r="H7" s="59">
        <f t="shared" si="3"/>
        <v>94.045999999999992</v>
      </c>
      <c r="I7" s="59">
        <f t="shared" si="3"/>
        <v>100.575</v>
      </c>
      <c r="J7" s="59">
        <f t="shared" si="3"/>
        <v>98.22399999999999</v>
      </c>
      <c r="K7" s="59">
        <f t="shared" si="3"/>
        <v>81.174999999999997</v>
      </c>
      <c r="L7" s="59">
        <f t="shared" si="3"/>
        <v>71.035999999999987</v>
      </c>
      <c r="M7" s="59">
        <f t="shared" si="3"/>
        <v>89.812000000000012</v>
      </c>
      <c r="N7" s="59">
        <f t="shared" si="3"/>
        <v>89.408999999999992</v>
      </c>
      <c r="O7" s="59">
        <f t="shared" si="3"/>
        <v>87.85199999999999</v>
      </c>
      <c r="P7" s="59">
        <f t="shared" si="3"/>
        <v>85.664999999999992</v>
      </c>
      <c r="Q7" s="59">
        <f t="shared" si="3"/>
        <v>75.285999999999987</v>
      </c>
      <c r="R7" s="59">
        <f t="shared" ref="R7:V7" si="4">SUM(R8:R9)</f>
        <v>68.603999999999999</v>
      </c>
      <c r="S7" s="59">
        <f t="shared" si="4"/>
        <v>66.173999999999992</v>
      </c>
      <c r="T7" s="59">
        <f t="shared" si="4"/>
        <v>62.087000000000003</v>
      </c>
      <c r="U7" s="59">
        <f t="shared" si="4"/>
        <v>66.583999999999989</v>
      </c>
      <c r="V7" s="59">
        <f t="shared" si="4"/>
        <v>63.512999999999998</v>
      </c>
      <c r="W7" s="59">
        <f t="shared" ref="W7" si="5">SUM(W8:W9)</f>
        <v>75.268000000000001</v>
      </c>
      <c r="X7" s="59"/>
      <c r="Y7" s="59"/>
      <c r="Z7" s="59"/>
      <c r="AA7" s="59"/>
      <c r="AB7" s="59"/>
      <c r="AC7" s="59"/>
      <c r="AD7" s="59"/>
      <c r="AE7" s="59"/>
      <c r="AF7" s="59"/>
      <c r="AG7" s="59"/>
      <c r="DA7" s="172" t="s">
        <v>998</v>
      </c>
    </row>
    <row r="8" spans="1:105" ht="11.45" customHeight="1" x14ac:dyDescent="0.25">
      <c r="A8" s="55" t="s">
        <v>30</v>
      </c>
      <c r="B8" s="60">
        <v>0.47499999999999998</v>
      </c>
      <c r="C8" s="60">
        <v>0.38600000000000001</v>
      </c>
      <c r="D8" s="60">
        <v>0.39200000000000002</v>
      </c>
      <c r="E8" s="60">
        <v>0.28399999999999997</v>
      </c>
      <c r="F8" s="60">
        <v>0.28000000000000003</v>
      </c>
      <c r="G8" s="60">
        <v>0.24</v>
      </c>
      <c r="H8" s="60">
        <v>0.30599999999999999</v>
      </c>
      <c r="I8" s="60">
        <v>0.35699999999999998</v>
      </c>
      <c r="J8" s="60">
        <v>0.32900000000000001</v>
      </c>
      <c r="K8" s="60">
        <v>0.23</v>
      </c>
      <c r="L8" s="60">
        <v>0.19800000000000001</v>
      </c>
      <c r="M8" s="60">
        <v>0.251</v>
      </c>
      <c r="N8" s="60">
        <v>0.314</v>
      </c>
      <c r="O8" s="60">
        <v>0.36199999999999999</v>
      </c>
      <c r="P8" s="60">
        <v>0.32300000000000001</v>
      </c>
      <c r="Q8" s="60">
        <v>0.192</v>
      </c>
      <c r="R8" s="60">
        <v>0.20200000000000001</v>
      </c>
      <c r="S8" s="60">
        <v>0.26100000000000001</v>
      </c>
      <c r="T8" s="60">
        <v>0.215</v>
      </c>
      <c r="U8" s="60">
        <v>0.19800000000000001</v>
      </c>
      <c r="V8" s="60">
        <v>0.222</v>
      </c>
      <c r="W8" s="60">
        <v>0.16200000000000001</v>
      </c>
      <c r="X8" s="60"/>
      <c r="Y8" s="60"/>
      <c r="Z8" s="60"/>
      <c r="AA8" s="60"/>
      <c r="AB8" s="60"/>
      <c r="AC8" s="60"/>
      <c r="AD8" s="60"/>
      <c r="AE8" s="60"/>
      <c r="AF8" s="60"/>
      <c r="AG8" s="60"/>
      <c r="DA8" s="181" t="s">
        <v>999</v>
      </c>
    </row>
    <row r="9" spans="1:105" ht="11.45" customHeight="1" x14ac:dyDescent="0.25">
      <c r="A9" s="57" t="s">
        <v>31</v>
      </c>
      <c r="B9" s="61">
        <v>101.96</v>
      </c>
      <c r="C9" s="61">
        <v>97.489000000000004</v>
      </c>
      <c r="D9" s="61">
        <v>82.614000000000004</v>
      </c>
      <c r="E9" s="61">
        <v>86.76</v>
      </c>
      <c r="F9" s="61">
        <v>102.32</v>
      </c>
      <c r="G9" s="61">
        <v>112.551</v>
      </c>
      <c r="H9" s="61">
        <v>93.74</v>
      </c>
      <c r="I9" s="61">
        <v>100.218</v>
      </c>
      <c r="J9" s="61">
        <v>97.894999999999996</v>
      </c>
      <c r="K9" s="61">
        <v>80.944999999999993</v>
      </c>
      <c r="L9" s="61">
        <v>70.837999999999994</v>
      </c>
      <c r="M9" s="61">
        <v>89.561000000000007</v>
      </c>
      <c r="N9" s="61">
        <v>89.094999999999999</v>
      </c>
      <c r="O9" s="61">
        <v>87.49</v>
      </c>
      <c r="P9" s="61">
        <v>85.341999999999999</v>
      </c>
      <c r="Q9" s="61">
        <v>75.093999999999994</v>
      </c>
      <c r="R9" s="61">
        <v>68.402000000000001</v>
      </c>
      <c r="S9" s="61">
        <v>65.912999999999997</v>
      </c>
      <c r="T9" s="61">
        <v>61.872</v>
      </c>
      <c r="U9" s="61">
        <v>66.385999999999996</v>
      </c>
      <c r="V9" s="61">
        <v>63.290999999999997</v>
      </c>
      <c r="W9" s="61">
        <v>75.105999999999995</v>
      </c>
      <c r="X9" s="61"/>
      <c r="Y9" s="61"/>
      <c r="Z9" s="61"/>
      <c r="AA9" s="61"/>
      <c r="AB9" s="61"/>
      <c r="AC9" s="61"/>
      <c r="AD9" s="61"/>
      <c r="AE9" s="61"/>
      <c r="AF9" s="61"/>
      <c r="AG9" s="61"/>
      <c r="DA9" s="182" t="s">
        <v>1000</v>
      </c>
    </row>
    <row r="10" spans="1:105" ht="11.45" customHeight="1" x14ac:dyDescent="0.25">
      <c r="A10" s="50"/>
      <c r="B10" s="50"/>
      <c r="C10" s="50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DA10" s="181"/>
    </row>
    <row r="11" spans="1:105" ht="11.45" customHeight="1" x14ac:dyDescent="0.25">
      <c r="A11" s="68" t="s">
        <v>36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DA11" s="179"/>
    </row>
    <row r="12" spans="1:105" ht="11.45" customHeight="1" x14ac:dyDescent="0.25">
      <c r="A12" s="50"/>
      <c r="B12" s="50"/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DA12" s="181"/>
    </row>
    <row r="13" spans="1:105" ht="11.45" customHeight="1" x14ac:dyDescent="0.25">
      <c r="A13" s="53" t="s">
        <v>144</v>
      </c>
      <c r="B13" s="62">
        <f t="shared" ref="B13:E15" si="6">IF(B3=0,0,B3/B7)</f>
        <v>659.1037633621321</v>
      </c>
      <c r="C13" s="62">
        <f t="shared" si="6"/>
        <v>671.35241890166026</v>
      </c>
      <c r="D13" s="62">
        <f t="shared" si="6"/>
        <v>784.6989735681758</v>
      </c>
      <c r="E13" s="62">
        <f t="shared" si="6"/>
        <v>676.23809797343858</v>
      </c>
      <c r="F13" s="62">
        <f t="shared" ref="F13:V13" si="7">IF(F3=0,0,F3/F7)</f>
        <v>627.50002923976604</v>
      </c>
      <c r="G13" s="62">
        <f t="shared" si="7"/>
        <v>573.78427356792656</v>
      </c>
      <c r="H13" s="62">
        <f t="shared" si="7"/>
        <v>688.65610445951984</v>
      </c>
      <c r="I13" s="62">
        <f t="shared" si="7"/>
        <v>652.83959234402187</v>
      </c>
      <c r="J13" s="62">
        <f t="shared" si="7"/>
        <v>661.19671363414238</v>
      </c>
      <c r="K13" s="62">
        <f t="shared" si="7"/>
        <v>693.15051432091161</v>
      </c>
      <c r="L13" s="62">
        <f t="shared" si="7"/>
        <v>884.24410158229637</v>
      </c>
      <c r="M13" s="62">
        <f t="shared" si="7"/>
        <v>619.64176279339063</v>
      </c>
      <c r="N13" s="62">
        <f t="shared" si="7"/>
        <v>663.07049625876596</v>
      </c>
      <c r="O13" s="62">
        <f t="shared" si="7"/>
        <v>694.2300118380914</v>
      </c>
      <c r="P13" s="62">
        <f t="shared" si="7"/>
        <v>699.31315006128534</v>
      </c>
      <c r="Q13" s="62">
        <f t="shared" si="7"/>
        <v>741.65658953855973</v>
      </c>
      <c r="R13" s="62">
        <f t="shared" si="7"/>
        <v>800.56205177540664</v>
      </c>
      <c r="S13" s="62">
        <f t="shared" si="7"/>
        <v>850.29194245474059</v>
      </c>
      <c r="T13" s="62">
        <f t="shared" si="7"/>
        <v>765.11757694847552</v>
      </c>
      <c r="U13" s="62">
        <f t="shared" si="7"/>
        <v>772.8198215787578</v>
      </c>
      <c r="V13" s="62">
        <f t="shared" si="7"/>
        <v>739.32964904822643</v>
      </c>
      <c r="W13" s="62">
        <f t="shared" ref="W13" si="8">IF(W3=0,0,W3/W7)</f>
        <v>646.32929000372008</v>
      </c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DA13" s="172" t="s">
        <v>1001</v>
      </c>
    </row>
    <row r="14" spans="1:105" ht="11.45" customHeight="1" x14ac:dyDescent="0.25">
      <c r="A14" s="55" t="s">
        <v>30</v>
      </c>
      <c r="B14" s="63">
        <f t="shared" si="6"/>
        <v>2211.145263157895</v>
      </c>
      <c r="C14" s="63">
        <f t="shared" si="6"/>
        <v>2307.3005181347153</v>
      </c>
      <c r="D14" s="63">
        <f t="shared" si="6"/>
        <v>2471.2321428571427</v>
      </c>
      <c r="E14" s="63">
        <f t="shared" si="6"/>
        <v>2494.6091549295779</v>
      </c>
      <c r="F14" s="63">
        <f t="shared" ref="F14:V14" si="9">IF(F4=0,0,F4/F8)</f>
        <v>2551.7964285714284</v>
      </c>
      <c r="G14" s="63">
        <f t="shared" si="9"/>
        <v>2590.4250000000002</v>
      </c>
      <c r="H14" s="63">
        <f t="shared" si="9"/>
        <v>2582.8496732026142</v>
      </c>
      <c r="I14" s="63">
        <f t="shared" si="9"/>
        <v>2656.4201680672268</v>
      </c>
      <c r="J14" s="63">
        <f t="shared" si="9"/>
        <v>2703.3009118541031</v>
      </c>
      <c r="K14" s="63">
        <f t="shared" si="9"/>
        <v>2671.7086956521739</v>
      </c>
      <c r="L14" s="63">
        <f t="shared" si="9"/>
        <v>2702.8484848484845</v>
      </c>
      <c r="M14" s="63">
        <f t="shared" si="9"/>
        <v>2487.1155378486055</v>
      </c>
      <c r="N14" s="63">
        <f t="shared" si="9"/>
        <v>2536.5286624203823</v>
      </c>
      <c r="O14" s="63">
        <f t="shared" si="9"/>
        <v>2540.0414364640883</v>
      </c>
      <c r="P14" s="63">
        <f t="shared" si="9"/>
        <v>2519.0743034055727</v>
      </c>
      <c r="Q14" s="63">
        <f t="shared" si="9"/>
        <v>2715.4062499999995</v>
      </c>
      <c r="R14" s="63">
        <f t="shared" si="9"/>
        <v>2845.3415841584156</v>
      </c>
      <c r="S14" s="63">
        <f t="shared" si="9"/>
        <v>2870.5708812260536</v>
      </c>
      <c r="T14" s="63">
        <f t="shared" si="9"/>
        <v>2803.9767441860467</v>
      </c>
      <c r="U14" s="63">
        <f t="shared" si="9"/>
        <v>2719.3686868686864</v>
      </c>
      <c r="V14" s="63">
        <f t="shared" si="9"/>
        <v>2788.4864864864862</v>
      </c>
      <c r="W14" s="63">
        <f t="shared" ref="W14" si="10">IF(W4=0,0,W4/W8)</f>
        <v>2783.4135802469136</v>
      </c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DA14" s="181" t="s">
        <v>1002</v>
      </c>
    </row>
    <row r="15" spans="1:105" ht="11.45" customHeight="1" x14ac:dyDescent="0.25">
      <c r="A15" s="57" t="s">
        <v>31</v>
      </c>
      <c r="B15" s="64">
        <f t="shared" si="6"/>
        <v>651.87328364064342</v>
      </c>
      <c r="C15" s="64">
        <f t="shared" si="6"/>
        <v>664.87501153976348</v>
      </c>
      <c r="D15" s="64">
        <f t="shared" si="6"/>
        <v>776.69644370203594</v>
      </c>
      <c r="E15" s="64">
        <f t="shared" si="6"/>
        <v>670.28584601198702</v>
      </c>
      <c r="F15" s="64">
        <f t="shared" ref="F15:V15" si="11">IF(F5=0,0,F5/F9)</f>
        <v>622.23416731821737</v>
      </c>
      <c r="G15" s="64">
        <f t="shared" si="11"/>
        <v>569.48405611678265</v>
      </c>
      <c r="H15" s="64">
        <f t="shared" si="11"/>
        <v>682.4727970983572</v>
      </c>
      <c r="I15" s="64">
        <f t="shared" si="11"/>
        <v>645.70236883593759</v>
      </c>
      <c r="J15" s="64">
        <f t="shared" si="11"/>
        <v>654.33372490934164</v>
      </c>
      <c r="K15" s="64">
        <f t="shared" si="11"/>
        <v>687.52856878127125</v>
      </c>
      <c r="L15" s="64">
        <f t="shared" si="11"/>
        <v>879.16090234055173</v>
      </c>
      <c r="M15" s="64">
        <f t="shared" si="11"/>
        <v>614.40805707841582</v>
      </c>
      <c r="N15" s="64">
        <f t="shared" si="11"/>
        <v>656.46781525338122</v>
      </c>
      <c r="O15" s="64">
        <f t="shared" si="11"/>
        <v>686.59275345753804</v>
      </c>
      <c r="P15" s="64">
        <f t="shared" si="11"/>
        <v>692.42576925780975</v>
      </c>
      <c r="Q15" s="64">
        <f t="shared" si="11"/>
        <v>736.61011532212967</v>
      </c>
      <c r="R15" s="64">
        <f t="shared" si="11"/>
        <v>794.52355194292568</v>
      </c>
      <c r="S15" s="64">
        <f t="shared" si="11"/>
        <v>842.29211232988939</v>
      </c>
      <c r="T15" s="64">
        <f t="shared" si="11"/>
        <v>758.0327126971813</v>
      </c>
      <c r="U15" s="64">
        <f t="shared" si="11"/>
        <v>767.01412948513246</v>
      </c>
      <c r="V15" s="64">
        <f t="shared" si="11"/>
        <v>732.1420107124236</v>
      </c>
      <c r="W15" s="64">
        <f t="shared" ref="W15" si="12">IF(W5=0,0,W5/W9)</f>
        <v>641.71970282001439</v>
      </c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DA15" s="182" t="s">
        <v>1003</v>
      </c>
    </row>
    <row r="16" spans="1:105" ht="11.45" customHeight="1" x14ac:dyDescent="0.25">
      <c r="A16" s="50"/>
      <c r="B16" s="50"/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DA16" s="181"/>
    </row>
    <row r="17" spans="1:105" ht="11.45" customHeight="1" x14ac:dyDescent="0.25">
      <c r="A17" s="53" t="s">
        <v>65</v>
      </c>
      <c r="B17" s="65">
        <f t="shared" ref="B17:E17" si="13">IF(B3=0,0,B3/B$3)</f>
        <v>1</v>
      </c>
      <c r="C17" s="65">
        <f t="shared" si="13"/>
        <v>1</v>
      </c>
      <c r="D17" s="65">
        <f t="shared" si="13"/>
        <v>1</v>
      </c>
      <c r="E17" s="65">
        <f t="shared" si="13"/>
        <v>1</v>
      </c>
      <c r="F17" s="65">
        <f t="shared" ref="F17:V17" si="14">IF(F3=0,0,F3/F$3)</f>
        <v>1</v>
      </c>
      <c r="G17" s="65">
        <f t="shared" si="14"/>
        <v>1</v>
      </c>
      <c r="H17" s="65">
        <f t="shared" si="14"/>
        <v>1</v>
      </c>
      <c r="I17" s="65">
        <f t="shared" si="14"/>
        <v>1</v>
      </c>
      <c r="J17" s="65">
        <f t="shared" si="14"/>
        <v>1</v>
      </c>
      <c r="K17" s="65">
        <f t="shared" si="14"/>
        <v>1</v>
      </c>
      <c r="L17" s="65">
        <f t="shared" si="14"/>
        <v>1</v>
      </c>
      <c r="M17" s="65">
        <f t="shared" si="14"/>
        <v>1</v>
      </c>
      <c r="N17" s="65">
        <f t="shared" si="14"/>
        <v>1</v>
      </c>
      <c r="O17" s="65">
        <f t="shared" si="14"/>
        <v>1</v>
      </c>
      <c r="P17" s="65">
        <f t="shared" si="14"/>
        <v>1</v>
      </c>
      <c r="Q17" s="65">
        <f t="shared" si="14"/>
        <v>1</v>
      </c>
      <c r="R17" s="65">
        <f t="shared" si="14"/>
        <v>1</v>
      </c>
      <c r="S17" s="65">
        <f t="shared" si="14"/>
        <v>1</v>
      </c>
      <c r="T17" s="65">
        <f t="shared" si="14"/>
        <v>1</v>
      </c>
      <c r="U17" s="65">
        <f t="shared" si="14"/>
        <v>1</v>
      </c>
      <c r="V17" s="65">
        <f t="shared" si="14"/>
        <v>1</v>
      </c>
      <c r="W17" s="65">
        <f t="shared" ref="W17" si="15">IF(W3=0,0,W3/W$3)</f>
        <v>1</v>
      </c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DA17" s="172"/>
    </row>
    <row r="18" spans="1:105" ht="11.45" customHeight="1" x14ac:dyDescent="0.25">
      <c r="A18" s="55" t="s">
        <v>30</v>
      </c>
      <c r="B18" s="66">
        <f t="shared" ref="B18:E18" si="16">IF(B4=0,0,B4/B$3)</f>
        <v>1.5556386379654959E-2</v>
      </c>
      <c r="C18" s="66">
        <f t="shared" si="16"/>
        <v>1.3554051616182219E-2</v>
      </c>
      <c r="D18" s="66">
        <f t="shared" si="16"/>
        <v>1.4872604893092122E-2</v>
      </c>
      <c r="E18" s="66">
        <f t="shared" si="16"/>
        <v>1.2036005489338208E-2</v>
      </c>
      <c r="F18" s="66">
        <f t="shared" ref="F18:V18" si="17">IF(F4=0,0,F4/F$3)</f>
        <v>1.1097954640791783E-2</v>
      </c>
      <c r="G18" s="66">
        <f t="shared" si="17"/>
        <v>9.6063670493121041E-3</v>
      </c>
      <c r="H18" s="66">
        <f t="shared" si="17"/>
        <v>1.2203315130596372E-2</v>
      </c>
      <c r="I18" s="66">
        <f t="shared" si="17"/>
        <v>1.4443367403834171E-2</v>
      </c>
      <c r="J18" s="66">
        <f t="shared" si="17"/>
        <v>1.3694367756933494E-2</v>
      </c>
      <c r="K18" s="66">
        <f t="shared" si="17"/>
        <v>1.0921117831175296E-2</v>
      </c>
      <c r="L18" s="66">
        <f t="shared" si="17"/>
        <v>8.5199338151474117E-3</v>
      </c>
      <c r="M18" s="66">
        <f t="shared" si="17"/>
        <v>1.1217462689887412E-2</v>
      </c>
      <c r="N18" s="66">
        <f t="shared" si="17"/>
        <v>1.3434715702105459E-2</v>
      </c>
      <c r="O18" s="66">
        <f t="shared" si="17"/>
        <v>1.5076284858564578E-2</v>
      </c>
      <c r="P18" s="66">
        <f t="shared" si="17"/>
        <v>1.3582145731674145E-2</v>
      </c>
      <c r="Q18" s="66">
        <f t="shared" si="17"/>
        <v>9.337249395814819E-3</v>
      </c>
      <c r="R18" s="66">
        <f t="shared" si="17"/>
        <v>1.0465050837137245E-2</v>
      </c>
      <c r="S18" s="66">
        <f t="shared" si="17"/>
        <v>1.3315372846132666E-2</v>
      </c>
      <c r="T18" s="66">
        <f t="shared" si="17"/>
        <v>1.2690654263743436E-2</v>
      </c>
      <c r="U18" s="66">
        <f t="shared" si="17"/>
        <v>1.0463696839922161E-2</v>
      </c>
      <c r="V18" s="66">
        <f t="shared" si="17"/>
        <v>1.3183197817988712E-2</v>
      </c>
      <c r="W18" s="66">
        <f t="shared" ref="W18" si="18">IF(W4=0,0,W4/W$3)</f>
        <v>9.2689073835500405E-3</v>
      </c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DA18" s="181"/>
    </row>
    <row r="19" spans="1:105" ht="11.45" customHeight="1" x14ac:dyDescent="0.25">
      <c r="A19" s="57" t="s">
        <v>31</v>
      </c>
      <c r="B19" s="67">
        <f t="shared" ref="B19:E19" si="19">IF(B5=0,0,B5/B$3)</f>
        <v>0.98444361362034516</v>
      </c>
      <c r="C19" s="67">
        <f t="shared" si="19"/>
        <v>0.98644594838381772</v>
      </c>
      <c r="D19" s="67">
        <f t="shared" si="19"/>
        <v>0.98512739510690794</v>
      </c>
      <c r="E19" s="67">
        <f t="shared" si="19"/>
        <v>0.98796399451066186</v>
      </c>
      <c r="F19" s="67">
        <f t="shared" ref="F19:V19" si="20">IF(F5=0,0,F5/F$3)</f>
        <v>0.98890204535920823</v>
      </c>
      <c r="G19" s="67">
        <f t="shared" si="20"/>
        <v>0.99039363295068794</v>
      </c>
      <c r="H19" s="67">
        <f t="shared" si="20"/>
        <v>0.98779668486940364</v>
      </c>
      <c r="I19" s="67">
        <f t="shared" si="20"/>
        <v>0.98555663259616577</v>
      </c>
      <c r="J19" s="67">
        <f t="shared" si="20"/>
        <v>0.98630563224306655</v>
      </c>
      <c r="K19" s="67">
        <f t="shared" si="20"/>
        <v>0.98907888216882467</v>
      </c>
      <c r="L19" s="67">
        <f t="shared" si="20"/>
        <v>0.99148006618485263</v>
      </c>
      <c r="M19" s="67">
        <f t="shared" si="20"/>
        <v>0.98878253731011256</v>
      </c>
      <c r="N19" s="67">
        <f t="shared" si="20"/>
        <v>0.98656528429789447</v>
      </c>
      <c r="O19" s="67">
        <f t="shared" si="20"/>
        <v>0.9849237151414354</v>
      </c>
      <c r="P19" s="67">
        <f t="shared" si="20"/>
        <v>0.98641785426832584</v>
      </c>
      <c r="Q19" s="67">
        <f t="shared" si="20"/>
        <v>0.99066275060418518</v>
      </c>
      <c r="R19" s="67">
        <f t="shared" si="20"/>
        <v>0.98953494916286278</v>
      </c>
      <c r="S19" s="67">
        <f t="shared" si="20"/>
        <v>0.9866846271538674</v>
      </c>
      <c r="T19" s="67">
        <f t="shared" si="20"/>
        <v>0.98730934573625651</v>
      </c>
      <c r="U19" s="67">
        <f t="shared" si="20"/>
        <v>0.9895363031600779</v>
      </c>
      <c r="V19" s="67">
        <f t="shared" si="20"/>
        <v>0.98681680218201129</v>
      </c>
      <c r="W19" s="67">
        <f t="shared" ref="W19" si="21">IF(W5=0,0,W5/W$3)</f>
        <v>0.99073109261644998</v>
      </c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DA19" s="182"/>
    </row>
    <row r="20" spans="1:105" ht="11.45" customHeight="1" x14ac:dyDescent="0.25">
      <c r="A20" s="50"/>
      <c r="B20" s="50"/>
      <c r="C20" s="50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DA20" s="181"/>
    </row>
    <row r="21" spans="1:105" ht="11.45" customHeight="1" x14ac:dyDescent="0.25">
      <c r="A21" s="53" t="s">
        <v>66</v>
      </c>
      <c r="B21" s="65">
        <f t="shared" ref="B21:E21" si="22">IF(B7=0,0,B7/B$7)</f>
        <v>1</v>
      </c>
      <c r="C21" s="65">
        <f t="shared" si="22"/>
        <v>1</v>
      </c>
      <c r="D21" s="65">
        <f t="shared" si="22"/>
        <v>1</v>
      </c>
      <c r="E21" s="65">
        <f t="shared" si="22"/>
        <v>1</v>
      </c>
      <c r="F21" s="65">
        <f t="shared" ref="F21:V21" si="23">IF(F7=0,0,F7/F$7)</f>
        <v>1</v>
      </c>
      <c r="G21" s="65">
        <f t="shared" si="23"/>
        <v>1</v>
      </c>
      <c r="H21" s="65">
        <f t="shared" si="23"/>
        <v>1</v>
      </c>
      <c r="I21" s="65">
        <f t="shared" si="23"/>
        <v>1</v>
      </c>
      <c r="J21" s="65">
        <f t="shared" si="23"/>
        <v>1</v>
      </c>
      <c r="K21" s="65">
        <f t="shared" si="23"/>
        <v>1</v>
      </c>
      <c r="L21" s="65">
        <f t="shared" si="23"/>
        <v>1</v>
      </c>
      <c r="M21" s="65">
        <f t="shared" si="23"/>
        <v>1</v>
      </c>
      <c r="N21" s="65">
        <f t="shared" si="23"/>
        <v>1</v>
      </c>
      <c r="O21" s="65">
        <f t="shared" si="23"/>
        <v>1</v>
      </c>
      <c r="P21" s="65">
        <f t="shared" si="23"/>
        <v>1</v>
      </c>
      <c r="Q21" s="65">
        <f t="shared" si="23"/>
        <v>1</v>
      </c>
      <c r="R21" s="65">
        <f t="shared" si="23"/>
        <v>1</v>
      </c>
      <c r="S21" s="65">
        <f t="shared" si="23"/>
        <v>1</v>
      </c>
      <c r="T21" s="65">
        <f t="shared" si="23"/>
        <v>1</v>
      </c>
      <c r="U21" s="65">
        <f t="shared" si="23"/>
        <v>1</v>
      </c>
      <c r="V21" s="65">
        <f t="shared" si="23"/>
        <v>1</v>
      </c>
      <c r="W21" s="65">
        <f t="shared" ref="W21" si="24">IF(W7=0,0,W7/W$7)</f>
        <v>1</v>
      </c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DA21" s="172"/>
    </row>
    <row r="22" spans="1:105" ht="11.45" customHeight="1" x14ac:dyDescent="0.25">
      <c r="A22" s="55" t="s">
        <v>30</v>
      </c>
      <c r="B22" s="66">
        <f t="shared" ref="B22:E22" si="25">IF(B8=0,0,B8/B$7)</f>
        <v>4.6370869331771375E-3</v>
      </c>
      <c r="C22" s="66">
        <f t="shared" si="25"/>
        <v>3.943805874840358E-3</v>
      </c>
      <c r="D22" s="66">
        <f t="shared" si="25"/>
        <v>4.7225501770956314E-3</v>
      </c>
      <c r="E22" s="66">
        <f t="shared" si="25"/>
        <v>3.2627177059877757E-3</v>
      </c>
      <c r="F22" s="66">
        <f t="shared" ref="F22:V22" si="26">IF(F8=0,0,F8/F$7)</f>
        <v>2.7290448343079924E-3</v>
      </c>
      <c r="G22" s="66">
        <f t="shared" si="26"/>
        <v>2.1278293480862837E-3</v>
      </c>
      <c r="H22" s="66">
        <f t="shared" si="26"/>
        <v>3.2537268996023225E-3</v>
      </c>
      <c r="I22" s="66">
        <f t="shared" si="26"/>
        <v>3.5495898583146903E-3</v>
      </c>
      <c r="J22" s="66">
        <f t="shared" si="26"/>
        <v>3.3494868871151657E-3</v>
      </c>
      <c r="K22" s="66">
        <f t="shared" si="26"/>
        <v>2.8333846627656301E-3</v>
      </c>
      <c r="L22" s="66">
        <f t="shared" si="26"/>
        <v>2.7873191058055075E-3</v>
      </c>
      <c r="M22" s="66">
        <f t="shared" si="26"/>
        <v>2.7947267625707027E-3</v>
      </c>
      <c r="N22" s="66">
        <f t="shared" si="26"/>
        <v>3.5119506984755454E-3</v>
      </c>
      <c r="O22" s="66">
        <f t="shared" si="26"/>
        <v>4.1205664071392797E-3</v>
      </c>
      <c r="P22" s="66">
        <f t="shared" si="26"/>
        <v>3.7705013716220165E-3</v>
      </c>
      <c r="Q22" s="66">
        <f t="shared" si="26"/>
        <v>2.550274951518211E-3</v>
      </c>
      <c r="R22" s="66">
        <f t="shared" si="26"/>
        <v>2.9444347268380855E-3</v>
      </c>
      <c r="S22" s="66">
        <f t="shared" si="26"/>
        <v>3.9441472481639324E-3</v>
      </c>
      <c r="T22" s="66">
        <f t="shared" si="26"/>
        <v>3.462882729073719E-3</v>
      </c>
      <c r="U22" s="66">
        <f t="shared" si="26"/>
        <v>2.9736873723417044E-3</v>
      </c>
      <c r="V22" s="66">
        <f t="shared" si="26"/>
        <v>3.4953474091918191E-3</v>
      </c>
      <c r="W22" s="66">
        <f t="shared" ref="W22" si="27">IF(W8=0,0,W8/W$7)</f>
        <v>2.1523090822128926E-3</v>
      </c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DA22" s="181"/>
    </row>
    <row r="23" spans="1:105" ht="11.45" customHeight="1" x14ac:dyDescent="0.25">
      <c r="A23" s="57" t="s">
        <v>31</v>
      </c>
      <c r="B23" s="67">
        <f t="shared" ref="B23:E23" si="28">IF(B9=0,0,B9/B$7)</f>
        <v>0.9953629130668229</v>
      </c>
      <c r="C23" s="67">
        <f t="shared" si="28"/>
        <v>0.99605619412515967</v>
      </c>
      <c r="D23" s="67">
        <f t="shared" si="28"/>
        <v>0.99527744982290445</v>
      </c>
      <c r="E23" s="67">
        <f t="shared" si="28"/>
        <v>0.99673728229401215</v>
      </c>
      <c r="F23" s="67">
        <f t="shared" ref="F23:V23" si="29">IF(F9=0,0,F9/F$7)</f>
        <v>0.99727095516569197</v>
      </c>
      <c r="G23" s="67">
        <f t="shared" si="29"/>
        <v>0.9978721706519138</v>
      </c>
      <c r="H23" s="67">
        <f t="shared" si="29"/>
        <v>0.99674627310039765</v>
      </c>
      <c r="I23" s="67">
        <f t="shared" si="29"/>
        <v>0.99645041014168534</v>
      </c>
      <c r="J23" s="67">
        <f t="shared" si="29"/>
        <v>0.99665051311288488</v>
      </c>
      <c r="K23" s="67">
        <f t="shared" si="29"/>
        <v>0.99716661533723427</v>
      </c>
      <c r="L23" s="67">
        <f t="shared" si="29"/>
        <v>0.99721268089419457</v>
      </c>
      <c r="M23" s="67">
        <f t="shared" si="29"/>
        <v>0.99720527323742925</v>
      </c>
      <c r="N23" s="67">
        <f t="shared" si="29"/>
        <v>0.99648804930152457</v>
      </c>
      <c r="O23" s="67">
        <f t="shared" si="29"/>
        <v>0.9958794335928608</v>
      </c>
      <c r="P23" s="67">
        <f t="shared" si="29"/>
        <v>0.99622949862837806</v>
      </c>
      <c r="Q23" s="67">
        <f t="shared" si="29"/>
        <v>0.99744972504848184</v>
      </c>
      <c r="R23" s="67">
        <f t="shared" si="29"/>
        <v>0.99705556527316197</v>
      </c>
      <c r="S23" s="67">
        <f t="shared" si="29"/>
        <v>0.99605585275183617</v>
      </c>
      <c r="T23" s="67">
        <f t="shared" si="29"/>
        <v>0.9965371172709262</v>
      </c>
      <c r="U23" s="67">
        <f t="shared" si="29"/>
        <v>0.9970263126276584</v>
      </c>
      <c r="V23" s="67">
        <f t="shared" si="29"/>
        <v>0.99650465259080812</v>
      </c>
      <c r="W23" s="67">
        <f t="shared" ref="W23" si="30">IF(W9=0,0,W9/W$7)</f>
        <v>0.99784769091778702</v>
      </c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DA23" s="182"/>
    </row>
    <row r="24" spans="1:105" ht="11.45" customHeight="1" x14ac:dyDescent="0.2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DA29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1004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X1" s="49"/>
      <c r="Y1" s="49"/>
      <c r="Z1" s="49"/>
      <c r="AA1" s="49"/>
      <c r="AB1" s="49"/>
      <c r="AC1" s="49"/>
      <c r="AD1" s="49"/>
      <c r="AE1" s="49"/>
      <c r="AF1" s="49"/>
      <c r="DA1" s="170" t="s">
        <v>155</v>
      </c>
    </row>
    <row r="2" spans="1:105" ht="11.45" customHeight="1" x14ac:dyDescent="0.25">
      <c r="A2" s="50"/>
      <c r="B2" s="50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DA2" s="181"/>
    </row>
    <row r="3" spans="1:105" ht="11.45" customHeight="1" x14ac:dyDescent="0.25">
      <c r="A3" s="53" t="s">
        <v>32</v>
      </c>
      <c r="B3" s="62">
        <f>SUM(B4,B10)</f>
        <v>283.46233877901977</v>
      </c>
      <c r="C3" s="62">
        <f t="shared" ref="C3:V3" si="0">SUM(C4,C10)</f>
        <v>273.19191745485819</v>
      </c>
      <c r="D3" s="62">
        <f t="shared" si="0"/>
        <v>238.27265692175399</v>
      </c>
      <c r="E3" s="62">
        <f t="shared" si="0"/>
        <v>247.83783319002583</v>
      </c>
      <c r="F3" s="62">
        <f t="shared" si="0"/>
        <v>279.58572656921751</v>
      </c>
      <c r="G3" s="62">
        <f t="shared" si="0"/>
        <v>322.59140154772132</v>
      </c>
      <c r="H3" s="62">
        <f t="shared" si="0"/>
        <v>275.50851246775579</v>
      </c>
      <c r="I3" s="62">
        <f t="shared" si="0"/>
        <v>293.02906276870158</v>
      </c>
      <c r="J3" s="62">
        <f t="shared" si="0"/>
        <v>300.11014617368869</v>
      </c>
      <c r="K3" s="62">
        <f t="shared" si="0"/>
        <v>285.83705932932071</v>
      </c>
      <c r="L3" s="62">
        <f t="shared" si="0"/>
        <v>277.64746345657778</v>
      </c>
      <c r="M3" s="62">
        <f t="shared" si="0"/>
        <v>307.4018056749785</v>
      </c>
      <c r="N3" s="62">
        <f t="shared" si="0"/>
        <v>289.96208082545138</v>
      </c>
      <c r="O3" s="62">
        <f t="shared" si="0"/>
        <v>289.96208082545144</v>
      </c>
      <c r="P3" s="62">
        <f t="shared" si="0"/>
        <v>304.34402407566643</v>
      </c>
      <c r="Q3" s="62">
        <f t="shared" si="0"/>
        <v>319.04961306964742</v>
      </c>
      <c r="R3" s="62">
        <f t="shared" si="0"/>
        <v>269.00429922613927</v>
      </c>
      <c r="S3" s="62">
        <f t="shared" si="0"/>
        <v>244.1279449699054</v>
      </c>
      <c r="T3" s="62">
        <f t="shared" si="0"/>
        <v>255.32785898538259</v>
      </c>
      <c r="U3" s="62">
        <f t="shared" si="0"/>
        <v>270.67755803955288</v>
      </c>
      <c r="V3" s="62">
        <f t="shared" si="0"/>
        <v>270.6901977644024</v>
      </c>
      <c r="W3" s="62">
        <f t="shared" ref="W3" si="1">SUM(W4,W10)</f>
        <v>367.38013757523646</v>
      </c>
      <c r="X3" s="62"/>
      <c r="Y3" s="62"/>
      <c r="Z3" s="62"/>
      <c r="AA3" s="62"/>
      <c r="AB3" s="62"/>
      <c r="AC3" s="62"/>
      <c r="AD3" s="62"/>
      <c r="AE3" s="62"/>
      <c r="AF3" s="62"/>
      <c r="AG3" s="62"/>
      <c r="DA3" s="172" t="s">
        <v>1005</v>
      </c>
    </row>
    <row r="4" spans="1:105" ht="11.45" customHeight="1" x14ac:dyDescent="0.25">
      <c r="A4" s="70" t="s">
        <v>30</v>
      </c>
      <c r="B4" s="71">
        <f>SUM(B5:B9)</f>
        <v>12.050494197899095</v>
      </c>
      <c r="C4" s="71">
        <f t="shared" ref="C4:V4" si="2">SUM(C5:C9)</f>
        <v>9.9466272554582691</v>
      </c>
      <c r="D4" s="71">
        <f t="shared" si="2"/>
        <v>10.723221157133802</v>
      </c>
      <c r="E4" s="71">
        <f t="shared" si="2"/>
        <v>7.8000855765544035</v>
      </c>
      <c r="F4" s="71">
        <f t="shared" si="2"/>
        <v>7.4745770980958826</v>
      </c>
      <c r="G4" s="71">
        <f t="shared" si="2"/>
        <v>7.0683616019016586</v>
      </c>
      <c r="H4" s="71">
        <f t="shared" si="2"/>
        <v>8.8527961121565806</v>
      </c>
      <c r="I4" s="71">
        <f t="shared" si="2"/>
        <v>10.340634593291952</v>
      </c>
      <c r="J4" s="71">
        <f t="shared" si="2"/>
        <v>10.571095543001061</v>
      </c>
      <c r="K4" s="71">
        <f t="shared" si="2"/>
        <v>8.1427784169394428</v>
      </c>
      <c r="L4" s="71">
        <f t="shared" si="2"/>
        <v>7.8253110805357498</v>
      </c>
      <c r="M4" s="71">
        <f t="shared" si="2"/>
        <v>9.2028757508992722</v>
      </c>
      <c r="N4" s="71">
        <f t="shared" si="2"/>
        <v>10.469785564389321</v>
      </c>
      <c r="O4" s="71">
        <f t="shared" si="2"/>
        <v>11.778482835622444</v>
      </c>
      <c r="P4" s="71">
        <f t="shared" si="2"/>
        <v>11.566280542790791</v>
      </c>
      <c r="Q4" s="71">
        <f t="shared" si="2"/>
        <v>8.1127193272849212</v>
      </c>
      <c r="R4" s="71">
        <f t="shared" si="2"/>
        <v>8.1601709495803494</v>
      </c>
      <c r="S4" s="71">
        <f t="shared" si="2"/>
        <v>10.446174391753237</v>
      </c>
      <c r="T4" s="71">
        <f t="shared" si="2"/>
        <v>9.5190559300125575</v>
      </c>
      <c r="U4" s="71">
        <f t="shared" si="2"/>
        <v>8.4939131523432394</v>
      </c>
      <c r="V4" s="71">
        <f t="shared" si="2"/>
        <v>9.4373348610774332</v>
      </c>
      <c r="W4" s="71">
        <f t="shared" ref="W4" si="3">SUM(W5:W9)</f>
        <v>8.2452299056681699</v>
      </c>
      <c r="X4" s="71"/>
      <c r="Y4" s="71"/>
      <c r="Z4" s="71"/>
      <c r="AA4" s="71"/>
      <c r="AB4" s="71"/>
      <c r="AC4" s="71"/>
      <c r="AD4" s="71"/>
      <c r="AE4" s="71"/>
      <c r="AF4" s="71"/>
      <c r="AG4" s="71"/>
      <c r="DA4" s="186" t="s">
        <v>1006</v>
      </c>
    </row>
    <row r="5" spans="1:105" ht="11.45" customHeight="1" x14ac:dyDescent="0.25">
      <c r="A5" s="72" t="s">
        <v>145</v>
      </c>
      <c r="B5" s="73">
        <v>12.050494197899095</v>
      </c>
      <c r="C5" s="73">
        <v>9.9466272554582691</v>
      </c>
      <c r="D5" s="73">
        <v>10.723221157133802</v>
      </c>
      <c r="E5" s="73">
        <v>7.8000855765544035</v>
      </c>
      <c r="F5" s="73">
        <v>7.4745770980958826</v>
      </c>
      <c r="G5" s="73">
        <v>7.0683616019016586</v>
      </c>
      <c r="H5" s="73">
        <v>8.8527961121565806</v>
      </c>
      <c r="I5" s="73">
        <v>10.340634593291952</v>
      </c>
      <c r="J5" s="73">
        <v>10.571095543001061</v>
      </c>
      <c r="K5" s="73">
        <v>8.1427784169394428</v>
      </c>
      <c r="L5" s="73">
        <v>7.8253110805357498</v>
      </c>
      <c r="M5" s="73">
        <v>9.2028757508992722</v>
      </c>
      <c r="N5" s="73">
        <v>10.469785564389321</v>
      </c>
      <c r="O5" s="73">
        <v>11.778482835622444</v>
      </c>
      <c r="P5" s="73">
        <v>11.566280542790791</v>
      </c>
      <c r="Q5" s="73">
        <v>8.1127193272849212</v>
      </c>
      <c r="R5" s="73">
        <v>8.1601709495803494</v>
      </c>
      <c r="S5" s="73">
        <v>10.446174391753237</v>
      </c>
      <c r="T5" s="73">
        <v>9.5190559300125575</v>
      </c>
      <c r="U5" s="73">
        <v>8.4939131523432394</v>
      </c>
      <c r="V5" s="73">
        <v>9.4373348610774332</v>
      </c>
      <c r="W5" s="73">
        <v>8.2452299056681699</v>
      </c>
      <c r="X5" s="73"/>
      <c r="Y5" s="73"/>
      <c r="Z5" s="73"/>
      <c r="AA5" s="73"/>
      <c r="AB5" s="73"/>
      <c r="AC5" s="73"/>
      <c r="AD5" s="73"/>
      <c r="AE5" s="73"/>
      <c r="AF5" s="73"/>
      <c r="AG5" s="73"/>
      <c r="DA5" s="187" t="s">
        <v>1007</v>
      </c>
    </row>
    <row r="6" spans="1:105" ht="11.45" customHeight="1" x14ac:dyDescent="0.25">
      <c r="A6" s="72" t="s">
        <v>146</v>
      </c>
      <c r="B6" s="73">
        <v>0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  <c r="I6" s="73">
        <v>0</v>
      </c>
      <c r="J6" s="73">
        <v>0</v>
      </c>
      <c r="K6" s="73">
        <v>0</v>
      </c>
      <c r="L6" s="73">
        <v>0</v>
      </c>
      <c r="M6" s="73">
        <v>0</v>
      </c>
      <c r="N6" s="73">
        <v>0</v>
      </c>
      <c r="O6" s="73">
        <v>0</v>
      </c>
      <c r="P6" s="73">
        <v>0</v>
      </c>
      <c r="Q6" s="73">
        <v>0</v>
      </c>
      <c r="R6" s="73">
        <v>0</v>
      </c>
      <c r="S6" s="73">
        <v>0</v>
      </c>
      <c r="T6" s="73">
        <v>0</v>
      </c>
      <c r="U6" s="73">
        <v>0</v>
      </c>
      <c r="V6" s="73">
        <v>0</v>
      </c>
      <c r="W6" s="73">
        <v>0</v>
      </c>
      <c r="X6" s="73"/>
      <c r="Y6" s="73"/>
      <c r="Z6" s="73"/>
      <c r="AA6" s="73"/>
      <c r="AB6" s="73"/>
      <c r="AC6" s="73"/>
      <c r="AD6" s="73"/>
      <c r="AE6" s="73"/>
      <c r="AF6" s="73"/>
      <c r="AG6" s="73"/>
      <c r="DA6" s="187" t="s">
        <v>1008</v>
      </c>
    </row>
    <row r="7" spans="1:105" ht="11.45" customHeight="1" x14ac:dyDescent="0.25">
      <c r="A7" s="72" t="s">
        <v>147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0</v>
      </c>
      <c r="J7" s="73">
        <v>0</v>
      </c>
      <c r="K7" s="73">
        <v>0</v>
      </c>
      <c r="L7" s="73">
        <v>0</v>
      </c>
      <c r="M7" s="73">
        <v>0</v>
      </c>
      <c r="N7" s="73">
        <v>0</v>
      </c>
      <c r="O7" s="73">
        <v>0</v>
      </c>
      <c r="P7" s="73">
        <v>0</v>
      </c>
      <c r="Q7" s="73">
        <v>0</v>
      </c>
      <c r="R7" s="73">
        <v>0</v>
      </c>
      <c r="S7" s="73">
        <v>0</v>
      </c>
      <c r="T7" s="73">
        <v>0</v>
      </c>
      <c r="U7" s="73">
        <v>0</v>
      </c>
      <c r="V7" s="73">
        <v>0</v>
      </c>
      <c r="W7" s="73">
        <v>0</v>
      </c>
      <c r="X7" s="73"/>
      <c r="Y7" s="73"/>
      <c r="Z7" s="73"/>
      <c r="AA7" s="73"/>
      <c r="AB7" s="73"/>
      <c r="AC7" s="73"/>
      <c r="AD7" s="73"/>
      <c r="AE7" s="73"/>
      <c r="AF7" s="73"/>
      <c r="AG7" s="73"/>
      <c r="DA7" s="187" t="s">
        <v>1009</v>
      </c>
    </row>
    <row r="8" spans="1:105" ht="11.45" customHeight="1" x14ac:dyDescent="0.25">
      <c r="A8" s="72" t="s">
        <v>55</v>
      </c>
      <c r="B8" s="73">
        <v>0</v>
      </c>
      <c r="C8" s="73">
        <v>0</v>
      </c>
      <c r="D8" s="73">
        <v>0</v>
      </c>
      <c r="E8" s="73">
        <v>0</v>
      </c>
      <c r="F8" s="73">
        <v>0</v>
      </c>
      <c r="G8" s="73">
        <v>0</v>
      </c>
      <c r="H8" s="73">
        <v>0</v>
      </c>
      <c r="I8" s="73">
        <v>0</v>
      </c>
      <c r="J8" s="73">
        <v>0</v>
      </c>
      <c r="K8" s="73">
        <v>0</v>
      </c>
      <c r="L8" s="73">
        <v>0</v>
      </c>
      <c r="M8" s="73">
        <v>0</v>
      </c>
      <c r="N8" s="73">
        <v>0</v>
      </c>
      <c r="O8" s="73">
        <v>0</v>
      </c>
      <c r="P8" s="73">
        <v>0</v>
      </c>
      <c r="Q8" s="73">
        <v>0</v>
      </c>
      <c r="R8" s="73">
        <v>0</v>
      </c>
      <c r="S8" s="73">
        <v>0</v>
      </c>
      <c r="T8" s="73">
        <v>0</v>
      </c>
      <c r="U8" s="73">
        <v>0</v>
      </c>
      <c r="V8" s="73">
        <v>0</v>
      </c>
      <c r="W8" s="73">
        <v>0</v>
      </c>
      <c r="X8" s="73"/>
      <c r="Y8" s="73"/>
      <c r="Z8" s="73"/>
      <c r="AA8" s="73"/>
      <c r="AB8" s="73"/>
      <c r="AC8" s="73"/>
      <c r="AD8" s="73"/>
      <c r="AE8" s="73"/>
      <c r="AF8" s="73"/>
      <c r="AG8" s="73"/>
      <c r="DA8" s="187" t="s">
        <v>1010</v>
      </c>
    </row>
    <row r="9" spans="1:105" ht="11.45" customHeight="1" x14ac:dyDescent="0.25">
      <c r="A9" s="74" t="s">
        <v>148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  <c r="R9" s="75">
        <v>0</v>
      </c>
      <c r="S9" s="75">
        <v>0</v>
      </c>
      <c r="T9" s="75">
        <v>0</v>
      </c>
      <c r="U9" s="75">
        <v>0</v>
      </c>
      <c r="V9" s="75">
        <v>0</v>
      </c>
      <c r="W9" s="75">
        <v>0</v>
      </c>
      <c r="X9" s="75"/>
      <c r="Y9" s="75"/>
      <c r="Z9" s="75"/>
      <c r="AA9" s="75"/>
      <c r="AB9" s="75"/>
      <c r="AC9" s="75"/>
      <c r="AD9" s="75"/>
      <c r="AE9" s="75"/>
      <c r="AF9" s="75"/>
      <c r="AG9" s="75"/>
      <c r="DA9" s="188" t="s">
        <v>1011</v>
      </c>
    </row>
    <row r="10" spans="1:105" ht="11.45" customHeight="1" x14ac:dyDescent="0.25">
      <c r="A10" s="70" t="s">
        <v>31</v>
      </c>
      <c r="B10" s="71">
        <f>SUM(B11:B15)</f>
        <v>271.4118445811207</v>
      </c>
      <c r="C10" s="71">
        <f t="shared" ref="C10:V10" si="4">SUM(C11:C15)</f>
        <v>263.2452901993999</v>
      </c>
      <c r="D10" s="71">
        <f t="shared" si="4"/>
        <v>227.5494357646202</v>
      </c>
      <c r="E10" s="71">
        <f t="shared" si="4"/>
        <v>240.03774761347142</v>
      </c>
      <c r="F10" s="71">
        <f t="shared" si="4"/>
        <v>272.11114947112162</v>
      </c>
      <c r="G10" s="71">
        <f t="shared" si="4"/>
        <v>315.52303994581968</v>
      </c>
      <c r="H10" s="71">
        <f t="shared" si="4"/>
        <v>266.65571635559922</v>
      </c>
      <c r="I10" s="71">
        <f t="shared" si="4"/>
        <v>282.68842817540963</v>
      </c>
      <c r="J10" s="71">
        <f t="shared" si="4"/>
        <v>289.53905063068765</v>
      </c>
      <c r="K10" s="71">
        <f t="shared" si="4"/>
        <v>277.69428091238126</v>
      </c>
      <c r="L10" s="71">
        <f t="shared" si="4"/>
        <v>269.82215237604203</v>
      </c>
      <c r="M10" s="71">
        <f t="shared" si="4"/>
        <v>298.19892992407921</v>
      </c>
      <c r="N10" s="71">
        <f t="shared" si="4"/>
        <v>279.49229526106205</v>
      </c>
      <c r="O10" s="71">
        <f t="shared" si="4"/>
        <v>278.18359798982897</v>
      </c>
      <c r="P10" s="71">
        <f t="shared" si="4"/>
        <v>292.77774353287566</v>
      </c>
      <c r="Q10" s="71">
        <f t="shared" si="4"/>
        <v>310.93689374236249</v>
      </c>
      <c r="R10" s="71">
        <f t="shared" si="4"/>
        <v>260.84412827655893</v>
      </c>
      <c r="S10" s="71">
        <f t="shared" si="4"/>
        <v>233.68177057815217</v>
      </c>
      <c r="T10" s="71">
        <f t="shared" si="4"/>
        <v>245.80880305537002</v>
      </c>
      <c r="U10" s="71">
        <f t="shared" si="4"/>
        <v>262.18364488720965</v>
      </c>
      <c r="V10" s="71">
        <f t="shared" si="4"/>
        <v>261.25286290332497</v>
      </c>
      <c r="W10" s="71">
        <f t="shared" ref="W10" si="5">SUM(W11:W15)</f>
        <v>359.13490766956829</v>
      </c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DA10" s="186" t="s">
        <v>1012</v>
      </c>
    </row>
    <row r="11" spans="1:105" ht="11.45" customHeight="1" x14ac:dyDescent="0.25">
      <c r="A11" s="72" t="s">
        <v>145</v>
      </c>
      <c r="B11" s="73">
        <v>271.4118445811207</v>
      </c>
      <c r="C11" s="73">
        <v>263.2452901993999</v>
      </c>
      <c r="D11" s="73">
        <v>227.5494357646202</v>
      </c>
      <c r="E11" s="73">
        <v>240.03774761347142</v>
      </c>
      <c r="F11" s="73">
        <v>272.11114947112162</v>
      </c>
      <c r="G11" s="73">
        <v>315.52303994581968</v>
      </c>
      <c r="H11" s="73">
        <v>266.65571635559922</v>
      </c>
      <c r="I11" s="73">
        <v>282.68842817540963</v>
      </c>
      <c r="J11" s="73">
        <v>289.53905063068765</v>
      </c>
      <c r="K11" s="73">
        <v>277.69428091238126</v>
      </c>
      <c r="L11" s="73">
        <v>269.82215237604203</v>
      </c>
      <c r="M11" s="73">
        <v>298.19892992407921</v>
      </c>
      <c r="N11" s="73">
        <v>279.49229526106205</v>
      </c>
      <c r="O11" s="73">
        <v>278.18359798982897</v>
      </c>
      <c r="P11" s="73">
        <v>292.77774353287566</v>
      </c>
      <c r="Q11" s="73">
        <v>310.93689374236249</v>
      </c>
      <c r="R11" s="73">
        <v>260.84412827655893</v>
      </c>
      <c r="S11" s="73">
        <v>233.68177057815217</v>
      </c>
      <c r="T11" s="73">
        <v>245.80880305537002</v>
      </c>
      <c r="U11" s="73">
        <v>262.18364488720965</v>
      </c>
      <c r="V11" s="73">
        <v>261.25286290332497</v>
      </c>
      <c r="W11" s="73">
        <v>359.13490766956829</v>
      </c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DA11" s="187" t="s">
        <v>1013</v>
      </c>
    </row>
    <row r="12" spans="1:105" ht="11.45" customHeight="1" x14ac:dyDescent="0.25">
      <c r="A12" s="72" t="s">
        <v>146</v>
      </c>
      <c r="B12" s="73">
        <v>0</v>
      </c>
      <c r="C12" s="73">
        <v>0</v>
      </c>
      <c r="D12" s="73">
        <v>0</v>
      </c>
      <c r="E12" s="73">
        <v>0</v>
      </c>
      <c r="F12" s="73">
        <v>0</v>
      </c>
      <c r="G12" s="73">
        <v>0</v>
      </c>
      <c r="H12" s="73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DA12" s="187" t="s">
        <v>1014</v>
      </c>
    </row>
    <row r="13" spans="1:105" ht="11.45" customHeight="1" x14ac:dyDescent="0.25">
      <c r="A13" s="72" t="s">
        <v>147</v>
      </c>
      <c r="B13" s="73">
        <v>0</v>
      </c>
      <c r="C13" s="73">
        <v>0</v>
      </c>
      <c r="D13" s="73">
        <v>0</v>
      </c>
      <c r="E13" s="73">
        <v>0</v>
      </c>
      <c r="F13" s="73">
        <v>0</v>
      </c>
      <c r="G13" s="73">
        <v>0</v>
      </c>
      <c r="H13" s="73">
        <v>0</v>
      </c>
      <c r="I13" s="73">
        <v>0</v>
      </c>
      <c r="J13" s="73">
        <v>0</v>
      </c>
      <c r="K13" s="73">
        <v>0</v>
      </c>
      <c r="L13" s="73">
        <v>0</v>
      </c>
      <c r="M13" s="73">
        <v>0</v>
      </c>
      <c r="N13" s="73">
        <v>0</v>
      </c>
      <c r="O13" s="73">
        <v>0</v>
      </c>
      <c r="P13" s="73">
        <v>0</v>
      </c>
      <c r="Q13" s="73">
        <v>0</v>
      </c>
      <c r="R13" s="73">
        <v>0</v>
      </c>
      <c r="S13" s="73">
        <v>0</v>
      </c>
      <c r="T13" s="73">
        <v>0</v>
      </c>
      <c r="U13" s="73">
        <v>0</v>
      </c>
      <c r="V13" s="73">
        <v>0</v>
      </c>
      <c r="W13" s="73">
        <v>0</v>
      </c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DA13" s="187" t="s">
        <v>1015</v>
      </c>
    </row>
    <row r="14" spans="1:105" ht="11.45" customHeight="1" x14ac:dyDescent="0.25">
      <c r="A14" s="72" t="s">
        <v>55</v>
      </c>
      <c r="B14" s="73">
        <v>0</v>
      </c>
      <c r="C14" s="73">
        <v>0</v>
      </c>
      <c r="D14" s="73">
        <v>0</v>
      </c>
      <c r="E14" s="73">
        <v>0</v>
      </c>
      <c r="F14" s="73">
        <v>0</v>
      </c>
      <c r="G14" s="73">
        <v>0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DA14" s="187" t="s">
        <v>1016</v>
      </c>
    </row>
    <row r="15" spans="1:105" ht="11.45" customHeight="1" x14ac:dyDescent="0.25">
      <c r="A15" s="74" t="s">
        <v>148</v>
      </c>
      <c r="B15" s="75">
        <v>0</v>
      </c>
      <c r="C15" s="75">
        <v>0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0</v>
      </c>
      <c r="O15" s="75">
        <v>0</v>
      </c>
      <c r="P15" s="75">
        <v>0</v>
      </c>
      <c r="Q15" s="75">
        <v>0</v>
      </c>
      <c r="R15" s="75">
        <v>0</v>
      </c>
      <c r="S15" s="75">
        <v>0</v>
      </c>
      <c r="T15" s="75">
        <v>0</v>
      </c>
      <c r="U15" s="75">
        <v>0</v>
      </c>
      <c r="V15" s="75">
        <v>0</v>
      </c>
      <c r="W15" s="75">
        <v>0</v>
      </c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DA15" s="188" t="s">
        <v>1017</v>
      </c>
    </row>
    <row r="16" spans="1:105" ht="11.45" customHeight="1" x14ac:dyDescent="0.25">
      <c r="A16" s="50"/>
      <c r="B16" s="50"/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DA16" s="181"/>
    </row>
    <row r="17" spans="1:105" ht="11.45" customHeight="1" x14ac:dyDescent="0.25">
      <c r="A17" s="68" t="s">
        <v>36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DA17" s="179"/>
    </row>
    <row r="18" spans="1:105" ht="11.45" customHeight="1" x14ac:dyDescent="0.25">
      <c r="A18" s="50"/>
      <c r="B18" s="50"/>
      <c r="C18" s="50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DA18" s="181"/>
    </row>
    <row r="19" spans="1:105" ht="11.45" customHeight="1" x14ac:dyDescent="0.25">
      <c r="A19" s="53" t="s">
        <v>62</v>
      </c>
      <c r="B19" s="62">
        <f>IF(B3=0,0,B3/TrNavi_act!B7*100)</f>
        <v>276.72410677895232</v>
      </c>
      <c r="C19" s="62">
        <f>IF(C3=0,0,C3/TrNavi_act!C7*100)</f>
        <v>279.12328731019994</v>
      </c>
      <c r="D19" s="62">
        <f>IF(D3=0,0,D3/TrNavi_act!D7*100)</f>
        <v>287.05473932216228</v>
      </c>
      <c r="E19" s="62">
        <f>IF(E3=0,0,E3/TrNavi_act!E7*100)</f>
        <v>284.72707273335993</v>
      </c>
      <c r="F19" s="62">
        <f>IF(F3=0,0,F3/TrNavi_act!F7*100)</f>
        <v>272.50070815713212</v>
      </c>
      <c r="G19" s="62">
        <f>IF(G3=0,0,G3/TrNavi_act!G7*100)</f>
        <v>286.00810485563682</v>
      </c>
      <c r="H19" s="62">
        <f>IF(H3=0,0,H3/TrNavi_act!H7*100)</f>
        <v>292.95080329599961</v>
      </c>
      <c r="I19" s="62">
        <f>IF(I3=0,0,I3/TrNavi_act!I7*100)</f>
        <v>291.35377854208457</v>
      </c>
      <c r="J19" s="62">
        <f>IF(J3=0,0,J3/TrNavi_act!J7*100)</f>
        <v>305.53647395105952</v>
      </c>
      <c r="K19" s="62">
        <f>IF(K3=0,0,K3/TrNavi_act!K7*100)</f>
        <v>352.12449563205507</v>
      </c>
      <c r="L19" s="62">
        <f>IF(L3=0,0,L3/TrNavi_act!L7*100)</f>
        <v>390.85458564189685</v>
      </c>
      <c r="M19" s="62">
        <f>IF(M3=0,0,M3/TrNavi_act!M7*100)</f>
        <v>342.27253114837487</v>
      </c>
      <c r="N19" s="62">
        <f>IF(N3=0,0,N3/TrNavi_act!N7*100)</f>
        <v>324.3097236580785</v>
      </c>
      <c r="O19" s="62">
        <f>IF(O3=0,0,O3/TrNavi_act!O7*100)</f>
        <v>330.0574612136906</v>
      </c>
      <c r="P19" s="62">
        <f>IF(P3=0,0,P3/TrNavi_act!P7*100)</f>
        <v>355.27230966633567</v>
      </c>
      <c r="Q19" s="62">
        <f>IF(Q3=0,0,Q3/TrNavi_act!Q7*100)</f>
        <v>423.78345651203074</v>
      </c>
      <c r="R19" s="62">
        <f>IF(R3=0,0,R3/TrNavi_act!R7*100)</f>
        <v>392.1116833218752</v>
      </c>
      <c r="S19" s="62">
        <f>IF(S3=0,0,S3/TrNavi_act!S7*100)</f>
        <v>368.91822312374256</v>
      </c>
      <c r="T19" s="62">
        <f>IF(T3=0,0,T3/TrNavi_act!T7*100)</f>
        <v>411.24206192179133</v>
      </c>
      <c r="U19" s="62">
        <f>IF(U3=0,0,U3/TrNavi_act!U7*100)</f>
        <v>406.52042238308439</v>
      </c>
      <c r="V19" s="62">
        <f>IF(V3=0,0,V3/TrNavi_act!V7*100)</f>
        <v>426.1965231754167</v>
      </c>
      <c r="W19" s="62">
        <f>IF(W3=0,0,W3/TrNavi_act!W7*100)</f>
        <v>488.09605353568111</v>
      </c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DA19" s="172" t="s">
        <v>1018</v>
      </c>
    </row>
    <row r="20" spans="1:105" ht="11.45" customHeight="1" x14ac:dyDescent="0.25">
      <c r="A20" s="55" t="s">
        <v>30</v>
      </c>
      <c r="B20" s="63">
        <f>IF(B4=0,0,B4/TrNavi_act!B8*100)</f>
        <v>2536.9461469261255</v>
      </c>
      <c r="C20" s="63">
        <f>IF(C4=0,0,C4/TrNavi_act!C8*100)</f>
        <v>2576.8464392378933</v>
      </c>
      <c r="D20" s="63">
        <f>IF(D4=0,0,D4/TrNavi_act!D8*100)</f>
        <v>2735.5156013096434</v>
      </c>
      <c r="E20" s="63">
        <f>IF(E4=0,0,E4/TrNavi_act!E8*100)</f>
        <v>2746.5090058290157</v>
      </c>
      <c r="F20" s="63">
        <f>IF(F4=0,0,F4/TrNavi_act!F8*100)</f>
        <v>2669.4918207485289</v>
      </c>
      <c r="G20" s="63">
        <f>IF(G4=0,0,G4/TrNavi_act!G8*100)</f>
        <v>2945.1506674590246</v>
      </c>
      <c r="H20" s="63">
        <f>IF(H4=0,0,H4/TrNavi_act!H8*100)</f>
        <v>2893.0706248877714</v>
      </c>
      <c r="I20" s="63">
        <f>IF(I4=0,0,I4/TrNavi_act!I8*100)</f>
        <v>2896.5363006420034</v>
      </c>
      <c r="J20" s="63">
        <f>IF(J4=0,0,J4/TrNavi_act!J8*100)</f>
        <v>3213.0989492404437</v>
      </c>
      <c r="K20" s="63">
        <f>IF(K4=0,0,K4/TrNavi_act!K8*100)</f>
        <v>3540.3384421475835</v>
      </c>
      <c r="L20" s="63">
        <f>IF(L4=0,0,L4/TrNavi_act!L8*100)</f>
        <v>3952.1773134018936</v>
      </c>
      <c r="M20" s="63">
        <f>IF(M4=0,0,M4/TrNavi_act!M8*100)</f>
        <v>3666.4843629080765</v>
      </c>
      <c r="N20" s="63">
        <f>IF(N4=0,0,N4/TrNavi_act!N8*100)</f>
        <v>3334.3266128628406</v>
      </c>
      <c r="O20" s="63">
        <f>IF(O4=0,0,O4/TrNavi_act!O8*100)</f>
        <v>3253.7245402271951</v>
      </c>
      <c r="P20" s="63">
        <f>IF(P4=0,0,P4/TrNavi_act!P8*100)</f>
        <v>3580.8918089135573</v>
      </c>
      <c r="Q20" s="63">
        <f>IF(Q4=0,0,Q4/TrNavi_act!Q8*100)</f>
        <v>4225.3746496275635</v>
      </c>
      <c r="R20" s="63">
        <f>IF(R4=0,0,R4/TrNavi_act!R8*100)</f>
        <v>4039.6885889011628</v>
      </c>
      <c r="S20" s="63">
        <f>IF(S4=0,0,S4/TrNavi_act!S8*100)</f>
        <v>4002.3656673384048</v>
      </c>
      <c r="T20" s="63">
        <f>IF(T4=0,0,T4/TrNavi_act!T8*100)</f>
        <v>4427.4678744244457</v>
      </c>
      <c r="U20" s="63">
        <f>IF(U4=0,0,U4/TrNavi_act!U8*100)</f>
        <v>4289.8551274460797</v>
      </c>
      <c r="V20" s="63">
        <f>IF(V4=0,0,V4/TrNavi_act!V8*100)</f>
        <v>4251.051739224069</v>
      </c>
      <c r="W20" s="63">
        <f>IF(W4=0,0,W4/TrNavi_act!W8*100)</f>
        <v>5089.6480899186226</v>
      </c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DA20" s="181" t="s">
        <v>1019</v>
      </c>
    </row>
    <row r="21" spans="1:105" ht="11.45" customHeight="1" x14ac:dyDescent="0.25">
      <c r="A21" s="57" t="s">
        <v>31</v>
      </c>
      <c r="B21" s="64">
        <f>IF(B10=0,0,B10/TrNavi_act!B9*100)</f>
        <v>266.19443368097365</v>
      </c>
      <c r="C21" s="64">
        <f>IF(C10=0,0,C10/TrNavi_act!C9*100)</f>
        <v>270.02563386576935</v>
      </c>
      <c r="D21" s="64">
        <f>IF(D10=0,0,D10/TrNavi_act!D9*100)</f>
        <v>275.43689418817661</v>
      </c>
      <c r="E21" s="64">
        <f>IF(E10=0,0,E10/TrNavi_act!E9*100)</f>
        <v>276.66868097449446</v>
      </c>
      <c r="F21" s="64">
        <f>IF(F10=0,0,F10/TrNavi_act!F9*100)</f>
        <v>265.94131105465368</v>
      </c>
      <c r="G21" s="64">
        <f>IF(G10=0,0,G10/TrNavi_act!G9*100)</f>
        <v>280.33783790976503</v>
      </c>
      <c r="H21" s="64">
        <f>IF(H10=0,0,H10/TrNavi_act!H9*100)</f>
        <v>284.46310684403591</v>
      </c>
      <c r="I21" s="64">
        <f>IF(I10=0,0,I10/TrNavi_act!I9*100)</f>
        <v>282.07350792812628</v>
      </c>
      <c r="J21" s="64">
        <f>IF(J10=0,0,J10/TrNavi_act!J9*100)</f>
        <v>295.76490181386964</v>
      </c>
      <c r="K21" s="64">
        <f>IF(K10=0,0,K10/TrNavi_act!K9*100)</f>
        <v>343.06539120684579</v>
      </c>
      <c r="L21" s="64">
        <f>IF(L10=0,0,L10/TrNavi_act!L9*100)</f>
        <v>380.90029698190529</v>
      </c>
      <c r="M21" s="64">
        <f>IF(M10=0,0,M10/TrNavi_act!M9*100)</f>
        <v>332.95623086396893</v>
      </c>
      <c r="N21" s="64">
        <f>IF(N10=0,0,N10/TrNavi_act!N9*100)</f>
        <v>313.70143696173977</v>
      </c>
      <c r="O21" s="64">
        <f>IF(O10=0,0,O10/TrNavi_act!O9*100)</f>
        <v>317.96045032555605</v>
      </c>
      <c r="P21" s="64">
        <f>IF(P10=0,0,P10/TrNavi_act!P9*100)</f>
        <v>343.06407575739456</v>
      </c>
      <c r="Q21" s="64">
        <f>IF(Q10=0,0,Q10/TrNavi_act!Q9*100)</f>
        <v>414.06356532128069</v>
      </c>
      <c r="R21" s="64">
        <f>IF(R10=0,0,R10/TrNavi_act!R9*100)</f>
        <v>381.33991444191537</v>
      </c>
      <c r="S21" s="64">
        <f>IF(S10=0,0,S10/TrNavi_act!S9*100)</f>
        <v>354.53062457808346</v>
      </c>
      <c r="T21" s="64">
        <f>IF(T10=0,0,T10/TrNavi_act!T9*100)</f>
        <v>397.28601476495027</v>
      </c>
      <c r="U21" s="64">
        <f>IF(U10=0,0,U10/TrNavi_act!U9*100)</f>
        <v>394.93815697166525</v>
      </c>
      <c r="V21" s="64">
        <f>IF(V10=0,0,V10/TrNavi_act!V9*100)</f>
        <v>412.78043150420274</v>
      </c>
      <c r="W21" s="64">
        <f>IF(W10=0,0,W10/TrNavi_act!W9*100)</f>
        <v>478.17072892920447</v>
      </c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DA21" s="182" t="s">
        <v>1020</v>
      </c>
    </row>
    <row r="22" spans="1:105" ht="11.45" customHeight="1" x14ac:dyDescent="0.25">
      <c r="A22" s="50"/>
      <c r="B22" s="50"/>
      <c r="C22" s="5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DA22" s="181"/>
    </row>
    <row r="23" spans="1:105" ht="11.45" customHeight="1" x14ac:dyDescent="0.25">
      <c r="A23" s="53" t="s">
        <v>166</v>
      </c>
      <c r="B23" s="62">
        <f>IF(B3=0,0,B3/TrNavi_act!B3*1000)</f>
        <v>4.1984907712765018</v>
      </c>
      <c r="C23" s="62">
        <f>IF(C3=0,0,C3/TrNavi_act!C3*1000)</f>
        <v>4.1576268953770752</v>
      </c>
      <c r="D23" s="62">
        <f>IF(D3=0,0,D3/TrNavi_act!D3*1000)</f>
        <v>3.6581510743778551</v>
      </c>
      <c r="E23" s="62">
        <f>IF(E3=0,0,E3/TrNavi_act!E3*1000)</f>
        <v>4.2104559560698318</v>
      </c>
      <c r="F23" s="62">
        <f>IF(F3=0,0,F3/TrNavi_act!F3*1000)</f>
        <v>4.342640565089285</v>
      </c>
      <c r="G23" s="62">
        <f>IF(G3=0,0,G3/TrNavi_act!G3*1000)</f>
        <v>4.9845929564637714</v>
      </c>
      <c r="H23" s="62">
        <f>IF(H3=0,0,H3/TrNavi_act!H3*1000)</f>
        <v>4.2539491249542776</v>
      </c>
      <c r="I23" s="62">
        <f>IF(I3=0,0,I3/TrNavi_act!I3*1000)</f>
        <v>4.4628693167333537</v>
      </c>
      <c r="J23" s="62">
        <f>IF(J3=0,0,J3/TrNavi_act!J3*1000)</f>
        <v>4.620961775078043</v>
      </c>
      <c r="K23" s="62">
        <f>IF(K3=0,0,K3/TrNavi_act!K3*1000)</f>
        <v>5.0800582031888979</v>
      </c>
      <c r="L23" s="62">
        <f>IF(L3=0,0,L3/TrNavi_act!L3*1000)</f>
        <v>4.420211397989406</v>
      </c>
      <c r="M23" s="62">
        <f>IF(M3=0,0,M3/TrNavi_act!M3*1000)</f>
        <v>5.5237163099753825</v>
      </c>
      <c r="N23" s="62">
        <f>IF(N3=0,0,N3/TrNavi_act!N3*1000)</f>
        <v>4.8910293172132837</v>
      </c>
      <c r="O23" s="62">
        <f>IF(O3=0,0,O3/TrNavi_act!O3*1000)</f>
        <v>4.754295486877723</v>
      </c>
      <c r="P23" s="62">
        <f>IF(P3=0,0,P3/TrNavi_act!P3*1000)</f>
        <v>5.0803035755183625</v>
      </c>
      <c r="Q23" s="62">
        <f>IF(Q3=0,0,Q3/TrNavi_act!Q3*1000)</f>
        <v>5.7140118821798414</v>
      </c>
      <c r="R23" s="62">
        <f>IF(R3=0,0,R3/TrNavi_act!R3*1000)</f>
        <v>4.897954911206309</v>
      </c>
      <c r="S23" s="62">
        <f>IF(S3=0,0,S3/TrNavi_act!S3*1000)</f>
        <v>4.3387242040504157</v>
      </c>
      <c r="T23" s="62">
        <f>IF(T3=0,0,T3/TrNavi_act!T3*1000)</f>
        <v>5.3748871325365606</v>
      </c>
      <c r="U23" s="62">
        <f>IF(U3=0,0,U3/TrNavi_act!U3*1000)</f>
        <v>5.2602225128312927</v>
      </c>
      <c r="V23" s="62">
        <f>IF(V3=0,0,V3/TrNavi_act!V3*1000)</f>
        <v>5.7646345405473651</v>
      </c>
      <c r="W23" s="62">
        <f>IF(W3=0,0,W3/TrNavi_act!W3*1000)</f>
        <v>7.5518170239951807</v>
      </c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DA23" s="172" t="s">
        <v>428</v>
      </c>
    </row>
    <row r="24" spans="1:105" ht="11.45" customHeight="1" x14ac:dyDescent="0.25">
      <c r="A24" s="55" t="s">
        <v>30</v>
      </c>
      <c r="B24" s="63">
        <f>IF(B4=0,0,B4/TrNavi_act!B4*1000)</f>
        <v>11.473448575255208</v>
      </c>
      <c r="C24" s="63">
        <f>IF(C4=0,0,C4/TrNavi_act!C4*1000)</f>
        <v>11.168230661695889</v>
      </c>
      <c r="D24" s="63">
        <f>IF(D4=0,0,D4/TrNavi_act!D4*1000)</f>
        <v>11.069440033047426</v>
      </c>
      <c r="E24" s="63">
        <f>IF(E4=0,0,E4/TrNavi_act!E4*1000)</f>
        <v>11.009776823762795</v>
      </c>
      <c r="F24" s="63">
        <f>IF(F4=0,0,F4/TrNavi_act!F4*1000)</f>
        <v>10.461225632496829</v>
      </c>
      <c r="G24" s="63">
        <f>IF(G4=0,0,G4/TrNavi_act!G4*1000)</f>
        <v>11.369372467680108</v>
      </c>
      <c r="H24" s="63">
        <f>IF(H4=0,0,H4/TrNavi_act!H4*1000)</f>
        <v>11.201080167009865</v>
      </c>
      <c r="I24" s="63">
        <f>IF(I4=0,0,I4/TrNavi_act!I4*1000)</f>
        <v>10.903908709402254</v>
      </c>
      <c r="J24" s="63">
        <f>IF(J4=0,0,J4/TrNavi_act!J4*1000)</f>
        <v>11.885835332466511</v>
      </c>
      <c r="K24" s="63">
        <f>IF(K4=0,0,K4/TrNavi_act!K4*1000)</f>
        <v>13.251214280617422</v>
      </c>
      <c r="L24" s="63">
        <f>IF(L4=0,0,L4/TrNavi_act!L4*1000)</f>
        <v>14.622267343348488</v>
      </c>
      <c r="M24" s="63">
        <f>IF(M4=0,0,M4/TrNavi_act!M4*1000)</f>
        <v>14.741914105364176</v>
      </c>
      <c r="N24" s="63">
        <f>IF(N4=0,0,N4/TrNavi_act!N4*1000)</f>
        <v>13.145235306275591</v>
      </c>
      <c r="O24" s="63">
        <f>IF(O4=0,0,O4/TrNavi_act!O4*1000)</f>
        <v>12.809730162341769</v>
      </c>
      <c r="P24" s="63">
        <f>IF(P4=0,0,P4/TrNavi_act!P4*1000)</f>
        <v>14.215109907923315</v>
      </c>
      <c r="Q24" s="63">
        <f>IF(Q4=0,0,Q4/TrNavi_act!Q4*1000)</f>
        <v>15.560745835462239</v>
      </c>
      <c r="R24" s="63">
        <f>IF(R4=0,0,R4/TrNavi_act!R4*1000)</f>
        <v>14.197552277703089</v>
      </c>
      <c r="S24" s="63">
        <f>IF(S4=0,0,S4/TrNavi_act!S4*1000)</f>
        <v>13.942751574310362</v>
      </c>
      <c r="T24" s="63">
        <f>IF(T4=0,0,T4/TrNavi_act!T4*1000)</f>
        <v>15.789959326890475</v>
      </c>
      <c r="U24" s="63">
        <f>IF(U4=0,0,U4/TrNavi_act!U4*1000)</f>
        <v>15.775187631456426</v>
      </c>
      <c r="V24" s="63">
        <f>IF(V4=0,0,V4/TrNavi_act!V4*1000)</f>
        <v>15.245014669518538</v>
      </c>
      <c r="W24" s="63">
        <f>IF(W4=0,0,W4/TrNavi_act!W4*1000)</f>
        <v>18.28563360485985</v>
      </c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DA24" s="181" t="s">
        <v>429</v>
      </c>
    </row>
    <row r="25" spans="1:105" ht="11.45" customHeight="1" x14ac:dyDescent="0.25">
      <c r="A25" s="57" t="s">
        <v>31</v>
      </c>
      <c r="B25" s="64">
        <f>IF(B10=0,0,B10/TrNavi_act!B5*1000)</f>
        <v>4.0835303480195702</v>
      </c>
      <c r="C25" s="64">
        <f>IF(C10=0,0,C10/TrNavi_act!C5*1000)</f>
        <v>4.0612991792310762</v>
      </c>
      <c r="D25" s="64">
        <f>IF(D10=0,0,D10/TrNavi_act!D5*1000)</f>
        <v>3.5462618172337406</v>
      </c>
      <c r="E25" s="64">
        <f>IF(E10=0,0,E10/TrNavi_act!E5*1000)</f>
        <v>4.1276223065218458</v>
      </c>
      <c r="F25" s="64">
        <f>IF(F10=0,0,F10/TrNavi_act!F5*1000)</f>
        <v>4.2739747352807829</v>
      </c>
      <c r="G25" s="64">
        <f>IF(G10=0,0,G10/TrNavi_act!G5*1000)</f>
        <v>4.9226635038975859</v>
      </c>
      <c r="H25" s="64">
        <f>IF(H10=0,0,H10/TrNavi_act!H5*1000)</f>
        <v>4.1681237413927192</v>
      </c>
      <c r="I25" s="64">
        <f>IF(I10=0,0,I10/TrNavi_act!I5*1000)</f>
        <v>4.3684756559999016</v>
      </c>
      <c r="J25" s="64">
        <f>IF(J10=0,0,J10/TrNavi_act!J5*1000)</f>
        <v>4.5200925850925389</v>
      </c>
      <c r="K25" s="64">
        <f>IF(K10=0,0,K10/TrNavi_act!K5*1000)</f>
        <v>4.9898347033777988</v>
      </c>
      <c r="L25" s="64">
        <f>IF(L10=0,0,L10/TrNavi_act!L5*1000)</f>
        <v>4.3325436330010918</v>
      </c>
      <c r="M25" s="64">
        <f>IF(M10=0,0,M10/TrNavi_act!M5*1000)</f>
        <v>5.419138421576303</v>
      </c>
      <c r="N25" s="64">
        <f>IF(N10=0,0,N10/TrNavi_act!N5*1000)</f>
        <v>4.7786263038753596</v>
      </c>
      <c r="O25" s="64">
        <f>IF(O10=0,0,O10/TrNavi_act!O5*1000)</f>
        <v>4.6309904776066082</v>
      </c>
      <c r="P25" s="64">
        <f>IF(P10=0,0,P10/TrNavi_act!P5*1000)</f>
        <v>4.9545249612115754</v>
      </c>
      <c r="Q25" s="64">
        <f>IF(Q10=0,0,Q10/TrNavi_act!Q5*1000)</f>
        <v>5.6212039002506105</v>
      </c>
      <c r="R25" s="64">
        <f>IF(R10=0,0,R10/TrNavi_act!R5*1000)</f>
        <v>4.7996049142833819</v>
      </c>
      <c r="S25" s="64">
        <f>IF(S10=0,0,S10/TrNavi_act!S5*1000)</f>
        <v>4.2091172336566913</v>
      </c>
      <c r="T25" s="64">
        <f>IF(T10=0,0,T10/TrNavi_act!T5*1000)</f>
        <v>5.2410141160182091</v>
      </c>
      <c r="U25" s="64">
        <f>IF(U10=0,0,U10/TrNavi_act!U5*1000)</f>
        <v>5.1490336590901169</v>
      </c>
      <c r="V25" s="64">
        <f>IF(V10=0,0,V10/TrNavi_act!V5*1000)</f>
        <v>5.6379831434961574</v>
      </c>
      <c r="W25" s="64">
        <f>IF(W10=0,0,W10/TrNavi_act!W5*1000)</f>
        <v>7.451395474190682</v>
      </c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DA25" s="182" t="s">
        <v>430</v>
      </c>
    </row>
    <row r="26" spans="1:105" ht="11.45" customHeight="1" x14ac:dyDescent="0.25">
      <c r="A26" s="50"/>
      <c r="B26" s="50"/>
      <c r="C26" s="5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DA26" s="181"/>
    </row>
    <row r="27" spans="1:105" ht="11.45" customHeight="1" x14ac:dyDescent="0.25">
      <c r="A27" s="53" t="s">
        <v>40</v>
      </c>
      <c r="B27" s="76">
        <f t="shared" ref="B27:U27" si="6">IF(B3=0,0,B3/B$3)</f>
        <v>1</v>
      </c>
      <c r="C27" s="76">
        <f t="shared" si="6"/>
        <v>1</v>
      </c>
      <c r="D27" s="76">
        <f t="shared" si="6"/>
        <v>1</v>
      </c>
      <c r="E27" s="76">
        <f t="shared" si="6"/>
        <v>1</v>
      </c>
      <c r="F27" s="76">
        <f t="shared" si="6"/>
        <v>1</v>
      </c>
      <c r="G27" s="76">
        <f t="shared" si="6"/>
        <v>1</v>
      </c>
      <c r="H27" s="76">
        <f t="shared" si="6"/>
        <v>1</v>
      </c>
      <c r="I27" s="76">
        <f t="shared" si="6"/>
        <v>1</v>
      </c>
      <c r="J27" s="76">
        <f t="shared" si="6"/>
        <v>1</v>
      </c>
      <c r="K27" s="76">
        <f t="shared" si="6"/>
        <v>1</v>
      </c>
      <c r="L27" s="76">
        <f t="shared" si="6"/>
        <v>1</v>
      </c>
      <c r="M27" s="76">
        <f t="shared" si="6"/>
        <v>1</v>
      </c>
      <c r="N27" s="76">
        <f t="shared" si="6"/>
        <v>1</v>
      </c>
      <c r="O27" s="76">
        <f t="shared" si="6"/>
        <v>1</v>
      </c>
      <c r="P27" s="76">
        <f t="shared" si="6"/>
        <v>1</v>
      </c>
      <c r="Q27" s="76">
        <f t="shared" si="6"/>
        <v>1</v>
      </c>
      <c r="R27" s="76">
        <f t="shared" si="6"/>
        <v>1</v>
      </c>
      <c r="S27" s="76">
        <f t="shared" si="6"/>
        <v>1</v>
      </c>
      <c r="T27" s="76">
        <f t="shared" si="6"/>
        <v>1</v>
      </c>
      <c r="U27" s="76">
        <f t="shared" si="6"/>
        <v>1</v>
      </c>
      <c r="V27" s="76">
        <f t="shared" ref="V27:W27" si="7">IF(V3=0,0,V3/V$3)</f>
        <v>1</v>
      </c>
      <c r="W27" s="76">
        <f t="shared" si="7"/>
        <v>1</v>
      </c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DA27" s="183"/>
    </row>
    <row r="28" spans="1:105" ht="11.45" customHeight="1" x14ac:dyDescent="0.25">
      <c r="A28" s="55" t="s">
        <v>30</v>
      </c>
      <c r="B28" s="77">
        <f t="shared" ref="B28:U28" si="8">IF(B4=0,0,B4/B$3)</f>
        <v>4.2511799803124327E-2</v>
      </c>
      <c r="C28" s="77">
        <f t="shared" si="8"/>
        <v>3.6408936794778468E-2</v>
      </c>
      <c r="D28" s="77">
        <f t="shared" si="8"/>
        <v>4.5003993725789462E-2</v>
      </c>
      <c r="E28" s="77">
        <f t="shared" si="8"/>
        <v>3.1472537812956947E-2</v>
      </c>
      <c r="F28" s="77">
        <f t="shared" si="8"/>
        <v>2.6734473142874797E-2</v>
      </c>
      <c r="G28" s="77">
        <f t="shared" si="8"/>
        <v>2.191119034168066E-2</v>
      </c>
      <c r="H28" s="77">
        <f t="shared" si="8"/>
        <v>3.2132568365533423E-2</v>
      </c>
      <c r="I28" s="77">
        <f t="shared" si="8"/>
        <v>3.5288767931712588E-2</v>
      </c>
      <c r="J28" s="77">
        <f t="shared" si="8"/>
        <v>3.5224052494656551E-2</v>
      </c>
      <c r="K28" s="77">
        <f t="shared" si="8"/>
        <v>2.8487483169766046E-2</v>
      </c>
      <c r="L28" s="77">
        <f t="shared" si="8"/>
        <v>2.8184342054180432E-2</v>
      </c>
      <c r="M28" s="77">
        <f t="shared" si="8"/>
        <v>2.9937611233909405E-2</v>
      </c>
      <c r="N28" s="77">
        <f t="shared" si="8"/>
        <v>3.6107430097702405E-2</v>
      </c>
      <c r="O28" s="77">
        <f t="shared" si="8"/>
        <v>4.062076945403334E-2</v>
      </c>
      <c r="P28" s="77">
        <f t="shared" si="8"/>
        <v>3.8003967969862835E-2</v>
      </c>
      <c r="Q28" s="77">
        <f t="shared" si="8"/>
        <v>2.5427767328192755E-2</v>
      </c>
      <c r="R28" s="77">
        <f t="shared" si="8"/>
        <v>3.033472317377529E-2</v>
      </c>
      <c r="S28" s="77">
        <f t="shared" si="8"/>
        <v>4.278975269726281E-2</v>
      </c>
      <c r="T28" s="77">
        <f t="shared" si="8"/>
        <v>3.7281697217997352E-2</v>
      </c>
      <c r="U28" s="77">
        <f t="shared" si="8"/>
        <v>3.1380189823871779E-2</v>
      </c>
      <c r="V28" s="77">
        <f t="shared" ref="V28:W28" si="9">IF(V4=0,0,V4/V$3)</f>
        <v>3.4863969730042833E-2</v>
      </c>
      <c r="W28" s="77">
        <f t="shared" si="9"/>
        <v>2.2443319772505705E-2</v>
      </c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DA28" s="184"/>
    </row>
    <row r="29" spans="1:105" ht="11.45" customHeight="1" x14ac:dyDescent="0.25">
      <c r="A29" s="57" t="s">
        <v>31</v>
      </c>
      <c r="B29" s="78">
        <f t="shared" ref="B29:U29" si="10">IF(B10=0,0,B10/B$3)</f>
        <v>0.95748820019687575</v>
      </c>
      <c r="C29" s="78">
        <f t="shared" si="10"/>
        <v>0.96359106320522148</v>
      </c>
      <c r="D29" s="78">
        <f t="shared" si="10"/>
        <v>0.95499600627421055</v>
      </c>
      <c r="E29" s="78">
        <f t="shared" si="10"/>
        <v>0.968527462187043</v>
      </c>
      <c r="F29" s="78">
        <f t="shared" si="10"/>
        <v>0.9732655268571252</v>
      </c>
      <c r="G29" s="78">
        <f t="shared" si="10"/>
        <v>0.97808880965831935</v>
      </c>
      <c r="H29" s="78">
        <f t="shared" si="10"/>
        <v>0.96786743163446665</v>
      </c>
      <c r="I29" s="78">
        <f t="shared" si="10"/>
        <v>0.96471123206828746</v>
      </c>
      <c r="J29" s="78">
        <f t="shared" si="10"/>
        <v>0.96477594750534357</v>
      </c>
      <c r="K29" s="78">
        <f t="shared" si="10"/>
        <v>0.97151251683023387</v>
      </c>
      <c r="L29" s="78">
        <f t="shared" si="10"/>
        <v>0.97181565794581959</v>
      </c>
      <c r="M29" s="78">
        <f t="shared" si="10"/>
        <v>0.97006238876609052</v>
      </c>
      <c r="N29" s="78">
        <f t="shared" si="10"/>
        <v>0.96389256990229755</v>
      </c>
      <c r="O29" s="78">
        <f t="shared" si="10"/>
        <v>0.95937923054596652</v>
      </c>
      <c r="P29" s="78">
        <f t="shared" si="10"/>
        <v>0.96199603203013728</v>
      </c>
      <c r="Q29" s="78">
        <f t="shared" si="10"/>
        <v>0.97457223267180715</v>
      </c>
      <c r="R29" s="78">
        <f t="shared" si="10"/>
        <v>0.96966527682622472</v>
      </c>
      <c r="S29" s="78">
        <f t="shared" si="10"/>
        <v>0.95721024730273718</v>
      </c>
      <c r="T29" s="78">
        <f t="shared" si="10"/>
        <v>0.96271830278200266</v>
      </c>
      <c r="U29" s="78">
        <f t="shared" si="10"/>
        <v>0.9686198101761283</v>
      </c>
      <c r="V29" s="78">
        <f t="shared" ref="V29:W29" si="11">IF(V10=0,0,V10/V$3)</f>
        <v>0.9651360302699572</v>
      </c>
      <c r="W29" s="78">
        <f t="shared" si="11"/>
        <v>0.97755668022749431</v>
      </c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DA29" s="185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DA23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1021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X1" s="49"/>
      <c r="Y1" s="49"/>
      <c r="Z1" s="49"/>
      <c r="AA1" s="49"/>
      <c r="AB1" s="49"/>
      <c r="AC1" s="49"/>
      <c r="AD1" s="49"/>
      <c r="AE1" s="49"/>
      <c r="AF1" s="49"/>
      <c r="DA1" s="170" t="s">
        <v>155</v>
      </c>
    </row>
    <row r="2" spans="1:105" ht="11.45" customHeight="1" x14ac:dyDescent="0.25">
      <c r="A2" s="50"/>
      <c r="B2" s="50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DA2" s="181"/>
    </row>
    <row r="3" spans="1:105" ht="11.45" customHeight="1" x14ac:dyDescent="0.25">
      <c r="A3" s="53" t="s">
        <v>44</v>
      </c>
      <c r="B3" s="54">
        <f t="shared" ref="B3" si="0">SUM(B4:B5)</f>
        <v>879.41888892000009</v>
      </c>
      <c r="C3" s="54">
        <f t="shared" ref="C3:V3" si="1">SUM(C4:C5)</f>
        <v>847.55574072000024</v>
      </c>
      <c r="D3" s="54">
        <f t="shared" si="1"/>
        <v>739.22157035999976</v>
      </c>
      <c r="E3" s="54">
        <f t="shared" si="1"/>
        <v>768.89675304000014</v>
      </c>
      <c r="F3" s="54">
        <f t="shared" si="1"/>
        <v>867.39201431999993</v>
      </c>
      <c r="G3" s="54">
        <f t="shared" si="1"/>
        <v>1000.8136288799998</v>
      </c>
      <c r="H3" s="54">
        <f t="shared" si="1"/>
        <v>854.74278863999996</v>
      </c>
      <c r="I3" s="54">
        <f t="shared" si="1"/>
        <v>909.09887327999991</v>
      </c>
      <c r="J3" s="54">
        <f t="shared" si="1"/>
        <v>931.06735956</v>
      </c>
      <c r="K3" s="54">
        <f t="shared" si="1"/>
        <v>886.78626659999998</v>
      </c>
      <c r="L3" s="54">
        <f t="shared" si="1"/>
        <v>861.37871039999993</v>
      </c>
      <c r="M3" s="54">
        <f t="shared" si="1"/>
        <v>953.6891410799999</v>
      </c>
      <c r="N3" s="54">
        <f t="shared" si="1"/>
        <v>899.58381083999996</v>
      </c>
      <c r="O3" s="54">
        <f t="shared" si="1"/>
        <v>899.58381084000007</v>
      </c>
      <c r="P3" s="54">
        <f t="shared" si="1"/>
        <v>944.20262196000033</v>
      </c>
      <c r="Q3" s="54">
        <f t="shared" si="1"/>
        <v>989.82551771999988</v>
      </c>
      <c r="R3" s="54">
        <f t="shared" si="1"/>
        <v>834.56399520000002</v>
      </c>
      <c r="S3" s="54">
        <f t="shared" si="1"/>
        <v>757.38712608000003</v>
      </c>
      <c r="T3" s="54">
        <f t="shared" si="1"/>
        <v>792.13394987999982</v>
      </c>
      <c r="U3" s="54">
        <f t="shared" si="1"/>
        <v>839.75514480000004</v>
      </c>
      <c r="V3" s="54">
        <f t="shared" si="1"/>
        <v>839.79435851999995</v>
      </c>
      <c r="W3" s="54">
        <f t="shared" ref="W3" si="2">SUM(W4:W5)</f>
        <v>1139.76704556</v>
      </c>
      <c r="X3" s="54"/>
      <c r="Y3" s="54"/>
      <c r="Z3" s="54"/>
      <c r="AA3" s="54"/>
      <c r="AB3" s="54"/>
      <c r="AC3" s="54"/>
      <c r="AD3" s="54"/>
      <c r="AE3" s="54"/>
      <c r="AF3" s="54"/>
      <c r="AG3" s="54"/>
      <c r="DA3" s="172" t="s">
        <v>1022</v>
      </c>
    </row>
    <row r="4" spans="1:105" ht="11.45" customHeight="1" x14ac:dyDescent="0.25">
      <c r="A4" s="55" t="s">
        <v>30</v>
      </c>
      <c r="B4" s="56">
        <v>37.385679748853072</v>
      </c>
      <c r="C4" s="56">
        <v>30.858603393926138</v>
      </c>
      <c r="D4" s="56">
        <v>33.267922914449663</v>
      </c>
      <c r="E4" s="56">
        <v>24.19913213431122</v>
      </c>
      <c r="F4" s="56">
        <v>23.18926851118211</v>
      </c>
      <c r="G4" s="56">
        <v>21.929017918937824</v>
      </c>
      <c r="H4" s="56">
        <v>27.465081090921487</v>
      </c>
      <c r="I4" s="56">
        <v>32.08097916615931</v>
      </c>
      <c r="J4" s="56">
        <v>32.795965549202698</v>
      </c>
      <c r="K4" s="56">
        <v>25.262308844947167</v>
      </c>
      <c r="L4" s="56">
        <v>24.277392212102423</v>
      </c>
      <c r="M4" s="56">
        <v>28.55117474365402</v>
      </c>
      <c r="N4" s="56">
        <v>32.481659566930041</v>
      </c>
      <c r="O4" s="56">
        <v>36.541786584712384</v>
      </c>
      <c r="P4" s="56">
        <v>35.883446202028352</v>
      </c>
      <c r="Q4" s="56">
        <v>25.169052960092092</v>
      </c>
      <c r="R4" s="56">
        <v>25.316267765191927</v>
      </c>
      <c r="S4" s="56">
        <v>32.408407821053807</v>
      </c>
      <c r="T4" s="56">
        <v>29.532098075522445</v>
      </c>
      <c r="U4" s="56">
        <v>26.35167584939693</v>
      </c>
      <c r="V4" s="56">
        <v>29.278565094902017</v>
      </c>
      <c r="W4" s="56">
        <v>25.580156269667157</v>
      </c>
      <c r="X4" s="56"/>
      <c r="Y4" s="56"/>
      <c r="Z4" s="56"/>
      <c r="AA4" s="56"/>
      <c r="AB4" s="56"/>
      <c r="AC4" s="56"/>
      <c r="AD4" s="56"/>
      <c r="AE4" s="56"/>
      <c r="AF4" s="56"/>
      <c r="AG4" s="56"/>
      <c r="DA4" s="181" t="s">
        <v>1023</v>
      </c>
    </row>
    <row r="5" spans="1:105" ht="11.45" customHeight="1" x14ac:dyDescent="0.25">
      <c r="A5" s="57" t="s">
        <v>31</v>
      </c>
      <c r="B5" s="58">
        <v>842.03320917114706</v>
      </c>
      <c r="C5" s="58">
        <v>816.69713732607408</v>
      </c>
      <c r="D5" s="58">
        <v>705.95364744555013</v>
      </c>
      <c r="E5" s="58">
        <v>744.69762090568895</v>
      </c>
      <c r="F5" s="58">
        <v>844.20274580881778</v>
      </c>
      <c r="G5" s="58">
        <v>978.88461096106198</v>
      </c>
      <c r="H5" s="58">
        <v>827.27770754907851</v>
      </c>
      <c r="I5" s="58">
        <v>877.01789411384061</v>
      </c>
      <c r="J5" s="58">
        <v>898.27139401079728</v>
      </c>
      <c r="K5" s="58">
        <v>861.52395775505283</v>
      </c>
      <c r="L5" s="58">
        <v>837.1013181878975</v>
      </c>
      <c r="M5" s="58">
        <v>925.13796633634593</v>
      </c>
      <c r="N5" s="58">
        <v>867.10215127306992</v>
      </c>
      <c r="O5" s="58">
        <v>863.04202425528763</v>
      </c>
      <c r="P5" s="58">
        <v>908.31917575797195</v>
      </c>
      <c r="Q5" s="58">
        <v>964.65646475990775</v>
      </c>
      <c r="R5" s="58">
        <v>809.2477274348081</v>
      </c>
      <c r="S5" s="58">
        <v>724.97871825894617</v>
      </c>
      <c r="T5" s="58">
        <v>762.60185180447741</v>
      </c>
      <c r="U5" s="58">
        <v>813.40346895060316</v>
      </c>
      <c r="V5" s="58">
        <v>810.51579342509797</v>
      </c>
      <c r="W5" s="58">
        <v>1114.1868892903328</v>
      </c>
      <c r="X5" s="58"/>
      <c r="Y5" s="58"/>
      <c r="Z5" s="58"/>
      <c r="AA5" s="58"/>
      <c r="AB5" s="58"/>
      <c r="AC5" s="58"/>
      <c r="AD5" s="58"/>
      <c r="AE5" s="58"/>
      <c r="AF5" s="58"/>
      <c r="AG5" s="58"/>
      <c r="DA5" s="182" t="s">
        <v>1024</v>
      </c>
    </row>
    <row r="6" spans="1:105" ht="11.45" customHeight="1" x14ac:dyDescent="0.25">
      <c r="A6" s="50"/>
      <c r="B6" s="50"/>
      <c r="C6" s="5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DA6" s="181"/>
    </row>
    <row r="7" spans="1:105" ht="11.45" customHeight="1" x14ac:dyDescent="0.25">
      <c r="A7" s="68" t="s">
        <v>36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DA7" s="179"/>
    </row>
    <row r="8" spans="1:105" ht="11.45" customHeight="1" x14ac:dyDescent="0.25">
      <c r="A8" s="50"/>
      <c r="B8" s="50"/>
      <c r="C8" s="50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DA8" s="181"/>
    </row>
    <row r="9" spans="1:105" ht="11.45" customHeight="1" x14ac:dyDescent="0.25">
      <c r="A9" s="53" t="s">
        <v>149</v>
      </c>
      <c r="B9" s="79">
        <f>IF(B3=0,0,B3/TrNavi_ene!B3)</f>
        <v>3.1024188000000001</v>
      </c>
      <c r="C9" s="79">
        <f>IF(C3=0,0,C3/TrNavi_ene!C3)</f>
        <v>3.1024188000000001</v>
      </c>
      <c r="D9" s="79">
        <f>IF(D3=0,0,D3/TrNavi_ene!D3)</f>
        <v>3.1024188000000001</v>
      </c>
      <c r="E9" s="79">
        <f>IF(E3=0,0,E3/TrNavi_ene!E3)</f>
        <v>3.1024188000000001</v>
      </c>
      <c r="F9" s="79">
        <f>IF(F3=0,0,F3/TrNavi_ene!F3)</f>
        <v>3.1024188000000001</v>
      </c>
      <c r="G9" s="79">
        <f>IF(G3=0,0,G3/TrNavi_ene!G3)</f>
        <v>3.1024188000000001</v>
      </c>
      <c r="H9" s="79">
        <f>IF(H3=0,0,H3/TrNavi_ene!H3)</f>
        <v>3.1024188000000001</v>
      </c>
      <c r="I9" s="79">
        <f>IF(I3=0,0,I3/TrNavi_ene!I3)</f>
        <v>3.1024188000000001</v>
      </c>
      <c r="J9" s="79">
        <f>IF(J3=0,0,J3/TrNavi_ene!J3)</f>
        <v>3.1024188000000006</v>
      </c>
      <c r="K9" s="79">
        <f>IF(K3=0,0,K3/TrNavi_ene!K3)</f>
        <v>3.1024188000000001</v>
      </c>
      <c r="L9" s="79">
        <f>IF(L3=0,0,L3/TrNavi_ene!L3)</f>
        <v>3.1024188000000001</v>
      </c>
      <c r="M9" s="79">
        <f>IF(M3=0,0,M3/TrNavi_ene!M3)</f>
        <v>3.1024187999999997</v>
      </c>
      <c r="N9" s="79">
        <f>IF(N3=0,0,N3/TrNavi_ene!N3)</f>
        <v>3.1024188000000001</v>
      </c>
      <c r="O9" s="79">
        <f>IF(O3=0,0,O3/TrNavi_ene!O3)</f>
        <v>3.1024188000000001</v>
      </c>
      <c r="P9" s="79">
        <f>IF(P3=0,0,P3/TrNavi_ene!P3)</f>
        <v>3.1024188000000006</v>
      </c>
      <c r="Q9" s="79">
        <f>IF(Q3=0,0,Q3/TrNavi_ene!Q3)</f>
        <v>3.1024188000000001</v>
      </c>
      <c r="R9" s="79">
        <f>IF(R3=0,0,R3/TrNavi_ene!R3)</f>
        <v>3.1024188000000006</v>
      </c>
      <c r="S9" s="79">
        <f>IF(S3=0,0,S3/TrNavi_ene!S3)</f>
        <v>3.1024188000000001</v>
      </c>
      <c r="T9" s="79">
        <f>IF(T3=0,0,T3/TrNavi_ene!T3)</f>
        <v>3.1024187999999997</v>
      </c>
      <c r="U9" s="79">
        <f>IF(U3=0,0,U3/TrNavi_ene!U3)</f>
        <v>3.1024188000000001</v>
      </c>
      <c r="V9" s="79">
        <f>IF(V3=0,0,V3/TrNavi_ene!V3)</f>
        <v>3.1024187999999997</v>
      </c>
      <c r="W9" s="79">
        <f>IF(W3=0,0,W3/TrNavi_ene!W3)</f>
        <v>3.1024188000000001</v>
      </c>
      <c r="X9" s="79"/>
      <c r="Y9" s="79"/>
      <c r="Z9" s="79"/>
      <c r="AA9" s="79"/>
      <c r="AB9" s="79"/>
      <c r="AC9" s="79"/>
      <c r="AD9" s="79"/>
      <c r="AE9" s="79"/>
      <c r="AF9" s="79"/>
      <c r="AG9" s="79"/>
      <c r="DA9" s="172"/>
    </row>
    <row r="10" spans="1:105" ht="11.45" customHeight="1" x14ac:dyDescent="0.25">
      <c r="A10" s="55" t="s">
        <v>30</v>
      </c>
      <c r="B10" s="80">
        <f>IF(B4=0,0,B4/TrNavi_ene!B4)</f>
        <v>3.1024188000000001</v>
      </c>
      <c r="C10" s="80">
        <f>IF(C4=0,0,C4/TrNavi_ene!C4)</f>
        <v>3.1024188000000001</v>
      </c>
      <c r="D10" s="80">
        <f>IF(D4=0,0,D4/TrNavi_ene!D4)</f>
        <v>3.1024188000000001</v>
      </c>
      <c r="E10" s="80">
        <f>IF(E4=0,0,E4/TrNavi_ene!E4)</f>
        <v>3.1024188000000001</v>
      </c>
      <c r="F10" s="80">
        <f>IF(F4=0,0,F4/TrNavi_ene!F4)</f>
        <v>3.1024188000000001</v>
      </c>
      <c r="G10" s="80">
        <f>IF(G4=0,0,G4/TrNavi_ene!G4)</f>
        <v>3.1024188000000001</v>
      </c>
      <c r="H10" s="80">
        <f>IF(H4=0,0,H4/TrNavi_ene!H4)</f>
        <v>3.1024188000000001</v>
      </c>
      <c r="I10" s="80">
        <f>IF(I4=0,0,I4/TrNavi_ene!I4)</f>
        <v>3.1024188000000001</v>
      </c>
      <c r="J10" s="80">
        <f>IF(J4=0,0,J4/TrNavi_ene!J4)</f>
        <v>3.1024187999999997</v>
      </c>
      <c r="K10" s="80">
        <f>IF(K4=0,0,K4/TrNavi_ene!K4)</f>
        <v>3.1024188000000001</v>
      </c>
      <c r="L10" s="80">
        <f>IF(L4=0,0,L4/TrNavi_ene!L4)</f>
        <v>3.1024187999999997</v>
      </c>
      <c r="M10" s="80">
        <f>IF(M4=0,0,M4/TrNavi_ene!M4)</f>
        <v>3.1024188000000001</v>
      </c>
      <c r="N10" s="80">
        <f>IF(N4=0,0,N4/TrNavi_ene!N4)</f>
        <v>3.1024188000000001</v>
      </c>
      <c r="O10" s="80">
        <f>IF(O4=0,0,O4/TrNavi_ene!O4)</f>
        <v>3.1024188000000001</v>
      </c>
      <c r="P10" s="80">
        <f>IF(P4=0,0,P4/TrNavi_ene!P4)</f>
        <v>3.1024187999999997</v>
      </c>
      <c r="Q10" s="80">
        <f>IF(Q4=0,0,Q4/TrNavi_ene!Q4)</f>
        <v>3.1024188000000001</v>
      </c>
      <c r="R10" s="80">
        <f>IF(R4=0,0,R4/TrNavi_ene!R4)</f>
        <v>3.1024188000000001</v>
      </c>
      <c r="S10" s="80">
        <f>IF(S4=0,0,S4/TrNavi_ene!S4)</f>
        <v>3.1024187999999997</v>
      </c>
      <c r="T10" s="80">
        <f>IF(T4=0,0,T4/TrNavi_ene!T4)</f>
        <v>3.1024188000000001</v>
      </c>
      <c r="U10" s="80">
        <f>IF(U4=0,0,U4/TrNavi_ene!U4)</f>
        <v>3.1024188000000001</v>
      </c>
      <c r="V10" s="80">
        <f>IF(V4=0,0,V4/TrNavi_ene!V4)</f>
        <v>3.1024188000000001</v>
      </c>
      <c r="W10" s="80">
        <f>IF(W4=0,0,W4/TrNavi_ene!W4)</f>
        <v>3.1024188000000001</v>
      </c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DA10" s="181"/>
    </row>
    <row r="11" spans="1:105" ht="11.45" customHeight="1" x14ac:dyDescent="0.25">
      <c r="A11" s="57" t="s">
        <v>31</v>
      </c>
      <c r="B11" s="81">
        <f>IF(B5=0,0,B5/TrNavi_ene!B10)</f>
        <v>3.1024188000000001</v>
      </c>
      <c r="C11" s="81">
        <f>IF(C5=0,0,C5/TrNavi_ene!C10)</f>
        <v>3.1024188000000001</v>
      </c>
      <c r="D11" s="81">
        <f>IF(D5=0,0,D5/TrNavi_ene!D10)</f>
        <v>3.1024188000000001</v>
      </c>
      <c r="E11" s="81">
        <f>IF(E5=0,0,E5/TrNavi_ene!E10)</f>
        <v>3.1024188000000001</v>
      </c>
      <c r="F11" s="81">
        <f>IF(F5=0,0,F5/TrNavi_ene!F10)</f>
        <v>3.1024188000000001</v>
      </c>
      <c r="G11" s="81">
        <f>IF(G5=0,0,G5/TrNavi_ene!G10)</f>
        <v>3.1024188000000001</v>
      </c>
      <c r="H11" s="81">
        <f>IF(H5=0,0,H5/TrNavi_ene!H10)</f>
        <v>3.1024188000000001</v>
      </c>
      <c r="I11" s="81">
        <f>IF(I5=0,0,I5/TrNavi_ene!I10)</f>
        <v>3.1024188000000001</v>
      </c>
      <c r="J11" s="81">
        <f>IF(J5=0,0,J5/TrNavi_ene!J10)</f>
        <v>3.1024188000000001</v>
      </c>
      <c r="K11" s="81">
        <f>IF(K5=0,0,K5/TrNavi_ene!K10)</f>
        <v>3.1024188000000001</v>
      </c>
      <c r="L11" s="81">
        <f>IF(L5=0,0,L5/TrNavi_ene!L10)</f>
        <v>3.1024188000000001</v>
      </c>
      <c r="M11" s="81">
        <f>IF(M5=0,0,M5/TrNavi_ene!M10)</f>
        <v>3.1024188000000001</v>
      </c>
      <c r="N11" s="81">
        <f>IF(N5=0,0,N5/TrNavi_ene!N10)</f>
        <v>3.1024188000000001</v>
      </c>
      <c r="O11" s="81">
        <f>IF(O5=0,0,O5/TrNavi_ene!O10)</f>
        <v>3.1024188000000001</v>
      </c>
      <c r="P11" s="81">
        <f>IF(P5=0,0,P5/TrNavi_ene!P10)</f>
        <v>3.1024188000000001</v>
      </c>
      <c r="Q11" s="81">
        <f>IF(Q5=0,0,Q5/TrNavi_ene!Q10)</f>
        <v>3.1024188000000001</v>
      </c>
      <c r="R11" s="81">
        <f>IF(R5=0,0,R5/TrNavi_ene!R10)</f>
        <v>3.1024188000000001</v>
      </c>
      <c r="S11" s="81">
        <f>IF(S5=0,0,S5/TrNavi_ene!S10)</f>
        <v>3.1024188000000001</v>
      </c>
      <c r="T11" s="81">
        <f>IF(T5=0,0,T5/TrNavi_ene!T10)</f>
        <v>3.1024188000000001</v>
      </c>
      <c r="U11" s="81">
        <f>IF(U5=0,0,U5/TrNavi_ene!U10)</f>
        <v>3.1024188000000001</v>
      </c>
      <c r="V11" s="81">
        <f>IF(V5=0,0,V5/TrNavi_ene!V10)</f>
        <v>3.1024188000000001</v>
      </c>
      <c r="W11" s="81">
        <f>IF(W5=0,0,W5/TrNavi_ene!W10)</f>
        <v>3.1024187999999997</v>
      </c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DA11" s="182"/>
    </row>
    <row r="12" spans="1:105" ht="11.45" customHeight="1" x14ac:dyDescent="0.25">
      <c r="A12" s="50"/>
      <c r="B12" s="50"/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DA12" s="181"/>
    </row>
    <row r="13" spans="1:105" ht="11.45" customHeight="1" x14ac:dyDescent="0.25">
      <c r="A13" s="53" t="s">
        <v>129</v>
      </c>
      <c r="B13" s="54">
        <f>IF(B3=0,0,B3/TrNavi_act!B7*1000)</f>
        <v>8585.1407128422925</v>
      </c>
      <c r="C13" s="54">
        <f>IF(C3=0,0,C3/TrNavi_act!C7*1000)</f>
        <v>8659.5733406896579</v>
      </c>
      <c r="D13" s="54">
        <f>IF(D3=0,0,D3/TrNavi_act!D7*1000)</f>
        <v>8905.6401990217546</v>
      </c>
      <c r="E13" s="54">
        <f>IF(E3=0,0,E3/TrNavi_act!E7*1000)</f>
        <v>8833.4262331694317</v>
      </c>
      <c r="F13" s="54">
        <f>IF(F3=0,0,F3/TrNavi_act!F7*1000)</f>
        <v>8454.1131999999998</v>
      </c>
      <c r="G13" s="54">
        <f>IF(G3=0,0,G3/TrNavi_act!G7*1000)</f>
        <v>8873.1692145649904</v>
      </c>
      <c r="H13" s="54">
        <f>IF(H3=0,0,H3/TrNavi_act!H7*1000)</f>
        <v>9088.5607962061113</v>
      </c>
      <c r="I13" s="54">
        <f>IF(I3=0,0,I3/TrNavi_act!I7*1000)</f>
        <v>9039.0144</v>
      </c>
      <c r="J13" s="54">
        <f>IF(J3=0,0,J3/TrNavi_act!J7*1000)</f>
        <v>9479.0210087147752</v>
      </c>
      <c r="K13" s="54">
        <f>IF(K3=0,0,K3/TrNavi_act!K7*1000)</f>
        <v>10924.376551894056</v>
      </c>
      <c r="L13" s="54">
        <f>IF(L3=0,0,L3/TrNavi_act!L7*1000)</f>
        <v>12125.94614561631</v>
      </c>
      <c r="M13" s="54">
        <f>IF(M3=0,0,M3/TrNavi_act!M7*1000)</f>
        <v>10618.727353583039</v>
      </c>
      <c r="N13" s="54">
        <f>IF(N3=0,0,N3/TrNavi_act!N7*1000)</f>
        <v>10061.445836996276</v>
      </c>
      <c r="O13" s="54">
        <f>IF(O3=0,0,O3/TrNavi_act!O7*1000)</f>
        <v>10239.764727496246</v>
      </c>
      <c r="P13" s="54">
        <f>IF(P3=0,0,P3/TrNavi_act!P7*1000)</f>
        <v>11022.034926282617</v>
      </c>
      <c r="Q13" s="54">
        <f>IF(Q3=0,0,Q3/TrNavi_act!Q7*1000)</f>
        <v>13147.537626119065</v>
      </c>
      <c r="R13" s="54">
        <f>IF(R3=0,0,R3/TrNavi_act!R7*1000)</f>
        <v>12164.946580374324</v>
      </c>
      <c r="S13" s="54">
        <f>IF(S3=0,0,S3/TrNavi_act!S7*1000)</f>
        <v>11445.388310816939</v>
      </c>
      <c r="T13" s="54">
        <f>IF(T3=0,0,T3/TrNavi_act!T7*1000)</f>
        <v>12758.451042569295</v>
      </c>
      <c r="U13" s="54">
        <f>IF(U3=0,0,U3/TrNavi_act!U7*1000)</f>
        <v>12611.96600985222</v>
      </c>
      <c r="V13" s="54">
        <f>IF(V3=0,0,V3/TrNavi_act!V7*1000)</f>
        <v>13222.401059940485</v>
      </c>
      <c r="W13" s="54">
        <f>IF(W3=0,0,W3/TrNavi_act!W7*1000)</f>
        <v>15142.783726949036</v>
      </c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DA13" s="172" t="s">
        <v>1025</v>
      </c>
    </row>
    <row r="14" spans="1:105" ht="11.45" customHeight="1" x14ac:dyDescent="0.25">
      <c r="A14" s="55" t="s">
        <v>30</v>
      </c>
      <c r="B14" s="56">
        <f>IF(B4=0,0,B4/TrNavi_act!B8*1000)</f>
        <v>78706.69420811173</v>
      </c>
      <c r="C14" s="56">
        <f>IF(C4=0,0,C4/TrNavi_act!C8*1000)</f>
        <v>79944.568378046999</v>
      </c>
      <c r="D14" s="56">
        <f>IF(D4=0,0,D4/TrNavi_act!D8*1000)</f>
        <v>84867.150291963422</v>
      </c>
      <c r="E14" s="56">
        <f>IF(E4=0,0,E4/TrNavi_act!E8*1000)</f>
        <v>85208.211740532483</v>
      </c>
      <c r="F14" s="56">
        <f>IF(F4=0,0,F4/TrNavi_act!F8*1000)</f>
        <v>82818.816111364664</v>
      </c>
      <c r="G14" s="56">
        <f>IF(G4=0,0,G4/TrNavi_act!G8*1000)</f>
        <v>91370.907995574264</v>
      </c>
      <c r="H14" s="56">
        <f>IF(H4=0,0,H4/TrNavi_act!H8*1000)</f>
        <v>89755.166963795709</v>
      </c>
      <c r="I14" s="56">
        <f>IF(I4=0,0,I4/TrNavi_act!I8*1000)</f>
        <v>89862.686739942044</v>
      </c>
      <c r="J14" s="56">
        <f>IF(J4=0,0,J4/TrNavi_act!J8*1000)</f>
        <v>99683.785863837984</v>
      </c>
      <c r="K14" s="56">
        <f>IF(K4=0,0,K4/TrNavi_act!K8*1000)</f>
        <v>109836.12541281377</v>
      </c>
      <c r="L14" s="56">
        <f>IF(L4=0,0,L4/TrNavi_act!L8*1000)</f>
        <v>122613.09198031526</v>
      </c>
      <c r="M14" s="56">
        <f>IF(M4=0,0,M4/TrNavi_act!M8*1000)</f>
        <v>113749.7001739204</v>
      </c>
      <c r="N14" s="56">
        <f>IF(N4=0,0,N4/TrNavi_act!N8*1000)</f>
        <v>103444.77569086</v>
      </c>
      <c r="O14" s="56">
        <f>IF(O4=0,0,O4/TrNavi_act!O8*1000)</f>
        <v>100944.16183622205</v>
      </c>
      <c r="P14" s="56">
        <f>IF(P4=0,0,P4/TrNavi_act!P8*1000)</f>
        <v>111094.26068739429</v>
      </c>
      <c r="Q14" s="56">
        <f>IF(Q4=0,0,Q4/TrNavi_act!Q8*1000)</f>
        <v>131088.81750047964</v>
      </c>
      <c r="R14" s="56">
        <f>IF(R4=0,0,R4/TrNavi_act!R8*1000)</f>
        <v>125328.05824352439</v>
      </c>
      <c r="S14" s="56">
        <f>IF(S4=0,0,S4/TrNavi_act!S8*1000)</f>
        <v>124170.14490825213</v>
      </c>
      <c r="T14" s="56">
        <f>IF(T4=0,0,T4/TrNavi_act!T8*1000)</f>
        <v>137358.5957001044</v>
      </c>
      <c r="U14" s="56">
        <f>IF(U4=0,0,U4/TrNavi_act!U8*1000)</f>
        <v>133089.27196665114</v>
      </c>
      <c r="V14" s="56">
        <f>IF(V4=0,0,V4/TrNavi_act!V8*1000)</f>
        <v>131885.42835541448</v>
      </c>
      <c r="W14" s="56">
        <f>IF(W4=0,0,W4/TrNavi_act!W8*1000)</f>
        <v>157902.19919547628</v>
      </c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DA14" s="181" t="s">
        <v>1026</v>
      </c>
    </row>
    <row r="15" spans="1:105" ht="11.45" customHeight="1" x14ac:dyDescent="0.25">
      <c r="A15" s="57" t="s">
        <v>31</v>
      </c>
      <c r="B15" s="58">
        <f>IF(B5=0,0,B5/TrNavi_act!B9*1000)</f>
        <v>8258.4661550720593</v>
      </c>
      <c r="C15" s="58">
        <f>IF(C5=0,0,C5/TrNavi_act!C9*1000)</f>
        <v>8377.3260298707955</v>
      </c>
      <c r="D15" s="58">
        <f>IF(D5=0,0,D5/TrNavi_act!D9*1000)</f>
        <v>8545.2059874300976</v>
      </c>
      <c r="E15" s="58">
        <f>IF(E5=0,0,E5/TrNavi_act!E9*1000)</f>
        <v>8583.4211722647415</v>
      </c>
      <c r="F15" s="58">
        <f>IF(F5=0,0,F5/TrNavi_act!F9*1000)</f>
        <v>8250.6132311260553</v>
      </c>
      <c r="G15" s="58">
        <f>IF(G5=0,0,G5/TrNavi_act!G9*1000)</f>
        <v>8697.2537868260788</v>
      </c>
      <c r="H15" s="58">
        <f>IF(H5=0,0,H5/TrNavi_act!H9*1000)</f>
        <v>8825.2369057934557</v>
      </c>
      <c r="I15" s="58">
        <f>IF(I5=0,0,I5/TrNavi_act!I9*1000)</f>
        <v>8751.1015397816809</v>
      </c>
      <c r="J15" s="58">
        <f>IF(J5=0,0,J5/TrNavi_act!J9*1000)</f>
        <v>9175.8659176750334</v>
      </c>
      <c r="K15" s="58">
        <f>IF(K5=0,0,K5/TrNavi_act!K9*1000)</f>
        <v>10643.32519309473</v>
      </c>
      <c r="L15" s="58">
        <f>IF(L5=0,0,L5/TrNavi_act!L9*1000)</f>
        <v>11817.122422822462</v>
      </c>
      <c r="M15" s="58">
        <f>IF(M5=0,0,M5/TrNavi_act!M9*1000)</f>
        <v>10329.696702095172</v>
      </c>
      <c r="N15" s="58">
        <f>IF(N5=0,0,N5/TrNavi_act!N9*1000)</f>
        <v>9732.3323561711659</v>
      </c>
      <c r="O15" s="58">
        <f>IF(O5=0,0,O5/TrNavi_act!O9*1000)</f>
        <v>9864.4647874647126</v>
      </c>
      <c r="P15" s="58">
        <f>IF(P5=0,0,P5/TrNavi_act!P9*1000)</f>
        <v>10643.284382343651</v>
      </c>
      <c r="Q15" s="58">
        <f>IF(Q5=0,0,Q5/TrNavi_act!Q9*1000)</f>
        <v>12845.985894477693</v>
      </c>
      <c r="R15" s="58">
        <f>IF(R5=0,0,R5/TrNavi_act!R9*1000)</f>
        <v>11830.761197549897</v>
      </c>
      <c r="S15" s="58">
        <f>IF(S5=0,0,S5/TrNavi_act!S9*1000)</f>
        <v>10999.024748667884</v>
      </c>
      <c r="T15" s="58">
        <f>IF(T5=0,0,T5/TrNavi_act!T9*1000)</f>
        <v>12325.476011838593</v>
      </c>
      <c r="U15" s="58">
        <f>IF(U5=0,0,U5/TrNavi_act!U9*1000)</f>
        <v>12252.635630262454</v>
      </c>
      <c r="V15" s="58">
        <f>IF(V5=0,0,V5/TrNavi_act!V9*1000)</f>
        <v>12806.17770970751</v>
      </c>
      <c r="W15" s="58">
        <f>IF(W5=0,0,W5/TrNavi_act!W9*1000)</f>
        <v>14834.858590396678</v>
      </c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DA15" s="182" t="s">
        <v>1027</v>
      </c>
    </row>
    <row r="16" spans="1:105" ht="11.45" customHeight="1" x14ac:dyDescent="0.25">
      <c r="A16" s="50"/>
      <c r="B16" s="50"/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DA16" s="181"/>
    </row>
    <row r="17" spans="1:105" ht="11.45" customHeight="1" x14ac:dyDescent="0.25">
      <c r="A17" s="53" t="s">
        <v>167</v>
      </c>
      <c r="B17" s="62">
        <f>IF(B3=0,0,B3/TrNavi_act!B3*1000)</f>
        <v>13.025476700434721</v>
      </c>
      <c r="C17" s="62">
        <f>IF(C3=0,0,C3/TrNavi_act!C3*1000)</f>
        <v>12.898699843603472</v>
      </c>
      <c r="D17" s="62">
        <f>IF(D3=0,0,D3/TrNavi_act!D3*1000)</f>
        <v>11.349116666390056</v>
      </c>
      <c r="E17" s="62">
        <f>IF(E3=0,0,E3/TrNavi_act!E3*1000)</f>
        <v>13.062597714683022</v>
      </c>
      <c r="F17" s="62">
        <f>IF(F3=0,0,F3/TrNavi_act!F3*1000)</f>
        <v>13.472689730775624</v>
      </c>
      <c r="G17" s="62">
        <f>IF(G3=0,0,G3/TrNavi_act!G3*1000)</f>
        <v>15.464294898480786</v>
      </c>
      <c r="H17" s="62">
        <f>IF(H3=0,0,H3/TrNavi_act!H3*1000)</f>
        <v>13.197531739501702</v>
      </c>
      <c r="I17" s="62">
        <f>IF(I3=0,0,I3/TrNavi_act!I3*1000)</f>
        <v>13.845689670176711</v>
      </c>
      <c r="J17" s="62">
        <f>IF(J3=0,0,J3/TrNavi_act!J3*1000)</f>
        <v>14.336158685083495</v>
      </c>
      <c r="K17" s="62">
        <f>IF(K3=0,0,K3/TrNavi_act!K3*1000)</f>
        <v>15.760468074667456</v>
      </c>
      <c r="L17" s="62">
        <f>IF(L3=0,0,L3/TrNavi_act!L3*1000)</f>
        <v>13.713346941096615</v>
      </c>
      <c r="M17" s="62">
        <f>IF(M3=0,0,M3/TrNavi_act!M3*1000)</f>
        <v>17.136881325934255</v>
      </c>
      <c r="N17" s="62">
        <f>IF(N3=0,0,N3/TrNavi_act!N3*1000)</f>
        <v>15.174021305073655</v>
      </c>
      <c r="O17" s="62">
        <f>IF(O3=0,0,O3/TrNavi_act!O3*1000)</f>
        <v>14.7498156992446</v>
      </c>
      <c r="P17" s="62">
        <f>IF(P3=0,0,P3/TrNavi_act!P3*1000)</f>
        <v>15.761229322395391</v>
      </c>
      <c r="Q17" s="62">
        <f>IF(Q3=0,0,Q3/TrNavi_act!Q3*1000)</f>
        <v>17.727257886698123</v>
      </c>
      <c r="R17" s="62">
        <f>IF(R3=0,0,R3/TrNavi_act!R3*1000)</f>
        <v>15.195507398078783</v>
      </c>
      <c r="S17" s="62">
        <f>IF(S3=0,0,S3/TrNavi_act!S3*1000)</f>
        <v>13.460539538661047</v>
      </c>
      <c r="T17" s="62">
        <f>IF(T3=0,0,T3/TrNavi_act!T3*1000)</f>
        <v>16.67515088785952</v>
      </c>
      <c r="U17" s="62">
        <f>IF(U3=0,0,U3/TrNavi_act!U3*1000)</f>
        <v>16.319413215991041</v>
      </c>
      <c r="V17" s="62">
        <f>IF(V3=0,0,V3/TrNavi_act!V3*1000)</f>
        <v>17.884310573723507</v>
      </c>
      <c r="W17" s="62">
        <f>IF(W3=0,0,W3/TrNavi_act!W3*1000)</f>
        <v>23.4288991094027</v>
      </c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DA17" s="172" t="s">
        <v>448</v>
      </c>
    </row>
    <row r="18" spans="1:105" ht="11.45" customHeight="1" x14ac:dyDescent="0.25">
      <c r="A18" s="55" t="s">
        <v>30</v>
      </c>
      <c r="B18" s="63">
        <f>IF(B4=0,0,B4/TrNavi_act!B4*1000)</f>
        <v>35.595442560704974</v>
      </c>
      <c r="C18" s="63">
        <f>IF(C4=0,0,C4/TrNavi_act!C4*1000)</f>
        <v>34.648528767581766</v>
      </c>
      <c r="D18" s="63">
        <f>IF(D4=0,0,D4/TrNavi_act!D4*1000)</f>
        <v>34.342038863998958</v>
      </c>
      <c r="E18" s="63">
        <f>IF(E4=0,0,E4/TrNavi_act!E4*1000)</f>
        <v>34.15693860184598</v>
      </c>
      <c r="F18" s="63">
        <f>IF(F4=0,0,F4/TrNavi_act!F4*1000)</f>
        <v>32.455103073300052</v>
      </c>
      <c r="G18" s="63">
        <f>IF(G4=0,0,G4/TrNavi_act!G4*1000)</f>
        <v>35.272554887933161</v>
      </c>
      <c r="H18" s="63">
        <f>IF(H4=0,0,H4/TrNavi_act!H4*1000)</f>
        <v>34.750441690438549</v>
      </c>
      <c r="I18" s="63">
        <f>IF(I4=0,0,I4/TrNavi_act!I4*1000)</f>
        <v>33.828491373533289</v>
      </c>
      <c r="J18" s="63">
        <f>IF(J4=0,0,J4/TrNavi_act!J4*1000)</f>
        <v>36.874838989148351</v>
      </c>
      <c r="K18" s="63">
        <f>IF(K4=0,0,K4/TrNavi_act!K4*1000)</f>
        <v>41.110816307015966</v>
      </c>
      <c r="L18" s="63">
        <f>IF(L4=0,0,L4/TrNavi_act!L4*1000)</f>
        <v>45.364397104630399</v>
      </c>
      <c r="M18" s="63">
        <f>IF(M4=0,0,M4/TrNavi_act!M4*1000)</f>
        <v>45.735591468467</v>
      </c>
      <c r="N18" s="63">
        <f>IF(N4=0,0,N4/TrNavi_act!N4*1000)</f>
        <v>40.782025144613158</v>
      </c>
      <c r="O18" s="63">
        <f>IF(O4=0,0,O4/TrNavi_act!O4*1000)</f>
        <v>39.741147678576155</v>
      </c>
      <c r="P18" s="63">
        <f>IF(P4=0,0,P4/TrNavi_act!P4*1000)</f>
        <v>44.101224222407559</v>
      </c>
      <c r="Q18" s="63">
        <f>IF(Q4=0,0,Q4/TrNavi_act!Q4*1000)</f>
        <v>48.275950421959756</v>
      </c>
      <c r="R18" s="63">
        <f>IF(R4=0,0,R4/TrNavi_act!R4*1000)</f>
        <v>44.046753100328878</v>
      </c>
      <c r="S18" s="63">
        <f>IF(S4=0,0,S4/TrNavi_act!S4*1000)</f>
        <v>43.256254607870069</v>
      </c>
      <c r="T18" s="63">
        <f>IF(T4=0,0,T4/TrNavi_act!T4*1000)</f>
        <v>48.987066666980354</v>
      </c>
      <c r="U18" s="63">
        <f>IF(U4=0,0,U4/TrNavi_act!U4*1000)</f>
        <v>48.941238681357888</v>
      </c>
      <c r="V18" s="63">
        <f>IF(V4=0,0,V4/TrNavi_act!V4*1000)</f>
        <v>47.296420116990099</v>
      </c>
      <c r="W18" s="63">
        <f>IF(W4=0,0,W4/TrNavi_act!W4*1000)</f>
        <v>56.729693465628969</v>
      </c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DA18" s="181" t="s">
        <v>449</v>
      </c>
    </row>
    <row r="19" spans="1:105" ht="11.45" customHeight="1" x14ac:dyDescent="0.25">
      <c r="A19" s="57" t="s">
        <v>31</v>
      </c>
      <c r="B19" s="64">
        <f>IF(B5=0,0,B5/TrNavi_act!B5*1000)</f>
        <v>12.668821322066457</v>
      </c>
      <c r="C19" s="64">
        <f>IF(C5=0,0,C5/TrNavi_act!C5*1000)</f>
        <v>12.599850926071062</v>
      </c>
      <c r="D19" s="64">
        <f>IF(D5=0,0,D5/TrNavi_act!D5*1000)</f>
        <v>11.001989331508122</v>
      </c>
      <c r="E19" s="64">
        <f>IF(E5=0,0,E5/TrNavi_act!E5*1000)</f>
        <v>12.805613043052739</v>
      </c>
      <c r="F19" s="64">
        <f>IF(F5=0,0,F5/TrNavi_act!F5*1000)</f>
        <v>13.259659569460124</v>
      </c>
      <c r="G19" s="64">
        <f>IF(G5=0,0,G5/TrNavi_act!G5*1000)</f>
        <v>15.272163800565744</v>
      </c>
      <c r="H19" s="64">
        <f>IF(H5=0,0,H5/TrNavi_act!H5*1000)</f>
        <v>12.931265456023111</v>
      </c>
      <c r="I19" s="64">
        <f>IF(I5=0,0,I5/TrNavi_act!I5*1000)</f>
        <v>13.552841002516429</v>
      </c>
      <c r="J19" s="64">
        <f>IF(J5=0,0,J5/TrNavi_act!J5*1000)</f>
        <v>14.023220213731692</v>
      </c>
      <c r="K19" s="64">
        <f>IF(K5=0,0,K5/TrNavi_act!K5*1000)</f>
        <v>15.480556992651707</v>
      </c>
      <c r="L19" s="64">
        <f>IF(L5=0,0,L5/TrNavi_act!L5*1000)</f>
        <v>13.44136481884289</v>
      </c>
      <c r="M19" s="64">
        <f>IF(M5=0,0,M5/TrNavi_act!M5*1000)</f>
        <v>16.812436918900648</v>
      </c>
      <c r="N19" s="64">
        <f>IF(N5=0,0,N5/TrNavi_act!N5*1000)</f>
        <v>14.825300083317432</v>
      </c>
      <c r="O19" s="64">
        <f>IF(O5=0,0,O5/TrNavi_act!O5*1000)</f>
        <v>14.36727192034772</v>
      </c>
      <c r="P19" s="64">
        <f>IF(P5=0,0,P5/TrNavi_act!P5*1000)</f>
        <v>15.371011384732066</v>
      </c>
      <c r="Q19" s="64">
        <f>IF(Q5=0,0,Q5/TrNavi_act!Q5*1000)</f>
        <v>17.439328658770815</v>
      </c>
      <c r="R19" s="64">
        <f>IF(R5=0,0,R5/TrNavi_act!R5*1000)</f>
        <v>14.890384518645153</v>
      </c>
      <c r="S19" s="64">
        <f>IF(S5=0,0,S5/TrNavi_act!S5*1000)</f>
        <v>13.05844443710051</v>
      </c>
      <c r="T19" s="64">
        <f>IF(T5=0,0,T5/TrNavi_act!T5*1000)</f>
        <v>16.259820724600274</v>
      </c>
      <c r="U19" s="64">
        <f>IF(U5=0,0,U5/TrNavi_act!U5*1000)</f>
        <v>15.974458825793969</v>
      </c>
      <c r="V19" s="64">
        <f>IF(V5=0,0,V5/TrNavi_act!V5*1000)</f>
        <v>17.491384898465579</v>
      </c>
      <c r="W19" s="64">
        <f>IF(W5=0,0,W5/TrNavi_act!W5*1000)</f>
        <v>23.117349405364084</v>
      </c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DA19" s="182" t="s">
        <v>450</v>
      </c>
    </row>
    <row r="20" spans="1:105" ht="11.45" customHeight="1" x14ac:dyDescent="0.25">
      <c r="A20" s="50"/>
      <c r="B20" s="50"/>
      <c r="C20" s="50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DA20" s="181"/>
    </row>
    <row r="21" spans="1:105" ht="11.45" customHeight="1" x14ac:dyDescent="0.25">
      <c r="A21" s="53" t="s">
        <v>41</v>
      </c>
      <c r="B21" s="76">
        <f t="shared" ref="B21:U21" si="3">IF(B3=0,0,B3/B$3)</f>
        <v>1</v>
      </c>
      <c r="C21" s="76">
        <f t="shared" si="3"/>
        <v>1</v>
      </c>
      <c r="D21" s="76">
        <f t="shared" si="3"/>
        <v>1</v>
      </c>
      <c r="E21" s="76">
        <f t="shared" si="3"/>
        <v>1</v>
      </c>
      <c r="F21" s="76">
        <f t="shared" si="3"/>
        <v>1</v>
      </c>
      <c r="G21" s="76">
        <f t="shared" si="3"/>
        <v>1</v>
      </c>
      <c r="H21" s="76">
        <f t="shared" si="3"/>
        <v>1</v>
      </c>
      <c r="I21" s="76">
        <f t="shared" si="3"/>
        <v>1</v>
      </c>
      <c r="J21" s="76">
        <f t="shared" si="3"/>
        <v>1</v>
      </c>
      <c r="K21" s="76">
        <f t="shared" si="3"/>
        <v>1</v>
      </c>
      <c r="L21" s="76">
        <f t="shared" si="3"/>
        <v>1</v>
      </c>
      <c r="M21" s="76">
        <f t="shared" si="3"/>
        <v>1</v>
      </c>
      <c r="N21" s="76">
        <f t="shared" si="3"/>
        <v>1</v>
      </c>
      <c r="O21" s="76">
        <f t="shared" si="3"/>
        <v>1</v>
      </c>
      <c r="P21" s="76">
        <f t="shared" si="3"/>
        <v>1</v>
      </c>
      <c r="Q21" s="76">
        <f t="shared" si="3"/>
        <v>1</v>
      </c>
      <c r="R21" s="76">
        <f t="shared" si="3"/>
        <v>1</v>
      </c>
      <c r="S21" s="76">
        <f t="shared" si="3"/>
        <v>1</v>
      </c>
      <c r="T21" s="76">
        <f t="shared" si="3"/>
        <v>1</v>
      </c>
      <c r="U21" s="76">
        <f t="shared" si="3"/>
        <v>1</v>
      </c>
      <c r="V21" s="76">
        <f t="shared" ref="V21:W21" si="4">IF(V3=0,0,V3/V$3)</f>
        <v>1</v>
      </c>
      <c r="W21" s="76">
        <f t="shared" si="4"/>
        <v>1</v>
      </c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DA21" s="183"/>
    </row>
    <row r="22" spans="1:105" ht="11.45" customHeight="1" x14ac:dyDescent="0.25">
      <c r="A22" s="55" t="s">
        <v>30</v>
      </c>
      <c r="B22" s="77">
        <f t="shared" ref="B22:U22" si="5">IF(B4=0,0,B4/B$3)</f>
        <v>4.2511799803124327E-2</v>
      </c>
      <c r="C22" s="77">
        <f t="shared" si="5"/>
        <v>3.6408936794778468E-2</v>
      </c>
      <c r="D22" s="77">
        <f t="shared" si="5"/>
        <v>4.5003993725789462E-2</v>
      </c>
      <c r="E22" s="77">
        <f t="shared" si="5"/>
        <v>3.147253781295694E-2</v>
      </c>
      <c r="F22" s="77">
        <f t="shared" si="5"/>
        <v>2.6734473142874797E-2</v>
      </c>
      <c r="G22" s="77">
        <f t="shared" si="5"/>
        <v>2.191119034168066E-2</v>
      </c>
      <c r="H22" s="77">
        <f t="shared" si="5"/>
        <v>3.213256836553343E-2</v>
      </c>
      <c r="I22" s="77">
        <f t="shared" si="5"/>
        <v>3.5288767931712595E-2</v>
      </c>
      <c r="J22" s="77">
        <f t="shared" si="5"/>
        <v>3.5224052494656544E-2</v>
      </c>
      <c r="K22" s="77">
        <f t="shared" si="5"/>
        <v>2.8487483169766049E-2</v>
      </c>
      <c r="L22" s="77">
        <f t="shared" si="5"/>
        <v>2.8184342054180429E-2</v>
      </c>
      <c r="M22" s="77">
        <f t="shared" si="5"/>
        <v>2.9937611233909409E-2</v>
      </c>
      <c r="N22" s="77">
        <f t="shared" si="5"/>
        <v>3.6107430097702405E-2</v>
      </c>
      <c r="O22" s="77">
        <f t="shared" si="5"/>
        <v>4.062076945403334E-2</v>
      </c>
      <c r="P22" s="77">
        <f t="shared" si="5"/>
        <v>3.8003967969862829E-2</v>
      </c>
      <c r="Q22" s="77">
        <f t="shared" si="5"/>
        <v>2.5427767328192755E-2</v>
      </c>
      <c r="R22" s="77">
        <f t="shared" si="5"/>
        <v>3.0334723173775287E-2</v>
      </c>
      <c r="S22" s="77">
        <f t="shared" si="5"/>
        <v>4.2789752697262803E-2</v>
      </c>
      <c r="T22" s="77">
        <f t="shared" si="5"/>
        <v>3.7281697217997352E-2</v>
      </c>
      <c r="U22" s="77">
        <f t="shared" si="5"/>
        <v>3.1380189823871772E-2</v>
      </c>
      <c r="V22" s="77">
        <f t="shared" ref="V22:W22" si="6">IF(V4=0,0,V4/V$3)</f>
        <v>3.4863969730042833E-2</v>
      </c>
      <c r="W22" s="77">
        <f t="shared" si="6"/>
        <v>2.2443319772505702E-2</v>
      </c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DA22" s="184"/>
    </row>
    <row r="23" spans="1:105" ht="11.45" customHeight="1" x14ac:dyDescent="0.25">
      <c r="A23" s="57" t="s">
        <v>31</v>
      </c>
      <c r="B23" s="78">
        <f t="shared" ref="B23:U23" si="7">IF(B5=0,0,B5/B$3)</f>
        <v>0.95748820019687575</v>
      </c>
      <c r="C23" s="78">
        <f t="shared" si="7"/>
        <v>0.96359106320522148</v>
      </c>
      <c r="D23" s="78">
        <f t="shared" si="7"/>
        <v>0.95499600627421055</v>
      </c>
      <c r="E23" s="78">
        <f t="shared" si="7"/>
        <v>0.96852746218704311</v>
      </c>
      <c r="F23" s="78">
        <f t="shared" si="7"/>
        <v>0.9732655268571252</v>
      </c>
      <c r="G23" s="78">
        <f t="shared" si="7"/>
        <v>0.97808880965831935</v>
      </c>
      <c r="H23" s="78">
        <f t="shared" si="7"/>
        <v>0.96786743163446665</v>
      </c>
      <c r="I23" s="78">
        <f t="shared" si="7"/>
        <v>0.96471123206828746</v>
      </c>
      <c r="J23" s="78">
        <f t="shared" si="7"/>
        <v>0.96477594750534346</v>
      </c>
      <c r="K23" s="78">
        <f t="shared" si="7"/>
        <v>0.97151251683023399</v>
      </c>
      <c r="L23" s="78">
        <f t="shared" si="7"/>
        <v>0.97181565794581959</v>
      </c>
      <c r="M23" s="78">
        <f t="shared" si="7"/>
        <v>0.97006238876609063</v>
      </c>
      <c r="N23" s="78">
        <f t="shared" si="7"/>
        <v>0.96389256990229766</v>
      </c>
      <c r="O23" s="78">
        <f t="shared" si="7"/>
        <v>0.95937923054596663</v>
      </c>
      <c r="P23" s="78">
        <f t="shared" si="7"/>
        <v>0.96199603203013717</v>
      </c>
      <c r="Q23" s="78">
        <f t="shared" si="7"/>
        <v>0.97457223267180726</v>
      </c>
      <c r="R23" s="78">
        <f t="shared" si="7"/>
        <v>0.96966527682622472</v>
      </c>
      <c r="S23" s="78">
        <f t="shared" si="7"/>
        <v>0.95721024730273718</v>
      </c>
      <c r="T23" s="78">
        <f t="shared" si="7"/>
        <v>0.96271830278200266</v>
      </c>
      <c r="U23" s="78">
        <f t="shared" si="7"/>
        <v>0.9686198101761283</v>
      </c>
      <c r="V23" s="78">
        <f t="shared" ref="V23:W23" si="8">IF(V5=0,0,V5/V$3)</f>
        <v>0.9651360302699572</v>
      </c>
      <c r="W23" s="78">
        <f t="shared" si="8"/>
        <v>0.9775566802274942</v>
      </c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DA23" s="185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DA25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960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DA1" s="170" t="s">
        <v>155</v>
      </c>
    </row>
    <row r="2" spans="1:105" ht="11.45" customHeight="1" x14ac:dyDescent="0.25">
      <c r="A2" s="50"/>
      <c r="B2" s="50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DA2" s="181"/>
    </row>
    <row r="3" spans="1:105" ht="11.45" customHeight="1" x14ac:dyDescent="0.25">
      <c r="A3" s="53" t="s">
        <v>168</v>
      </c>
      <c r="B3" s="54">
        <f t="shared" ref="B3:Q3" si="0">SUM(B4:B5)</f>
        <v>612731.88254999998</v>
      </c>
      <c r="C3" s="54">
        <f t="shared" si="0"/>
        <v>624613.91123299999</v>
      </c>
      <c r="D3" s="54">
        <f t="shared" si="0"/>
        <v>664096.53422499995</v>
      </c>
      <c r="E3" s="54">
        <f t="shared" si="0"/>
        <v>712753.98977799993</v>
      </c>
      <c r="F3" s="54">
        <f t="shared" si="0"/>
        <v>765015.05337500002</v>
      </c>
      <c r="G3" s="54">
        <f t="shared" si="0"/>
        <v>831513.46055499988</v>
      </c>
      <c r="H3" s="54">
        <f t="shared" si="0"/>
        <v>910752.493839</v>
      </c>
      <c r="I3" s="54">
        <f t="shared" si="0"/>
        <v>961535.903345</v>
      </c>
      <c r="J3" s="54">
        <f t="shared" si="0"/>
        <v>997806.23496599996</v>
      </c>
      <c r="K3" s="54">
        <f t="shared" si="0"/>
        <v>827246.71140299994</v>
      </c>
      <c r="L3" s="54">
        <f t="shared" si="0"/>
        <v>893641.01605500001</v>
      </c>
      <c r="M3" s="54">
        <f t="shared" si="0"/>
        <v>988895.37390500004</v>
      </c>
      <c r="N3" s="54">
        <f t="shared" si="0"/>
        <v>999218.75997300004</v>
      </c>
      <c r="O3" s="54">
        <f t="shared" si="0"/>
        <v>1006767.604468</v>
      </c>
      <c r="P3" s="54">
        <f t="shared" si="0"/>
        <v>1036359.369385</v>
      </c>
      <c r="Q3" s="54">
        <f t="shared" si="0"/>
        <v>978388.279415</v>
      </c>
      <c r="R3" s="54">
        <f t="shared" ref="R3:W3" si="1">SUM(R4:R5)</f>
        <v>967907.37339100009</v>
      </c>
      <c r="S3" s="54">
        <f t="shared" si="1"/>
        <v>960819.22721600009</v>
      </c>
      <c r="T3" s="54">
        <f t="shared" si="1"/>
        <v>958412.78155199997</v>
      </c>
      <c r="U3" s="54">
        <f t="shared" si="1"/>
        <v>976028.18108399992</v>
      </c>
      <c r="V3" s="54">
        <f t="shared" si="1"/>
        <v>902780.631131</v>
      </c>
      <c r="W3" s="54">
        <f t="shared" si="1"/>
        <v>902027.14988799999</v>
      </c>
      <c r="DA3" s="172" t="s">
        <v>387</v>
      </c>
    </row>
    <row r="4" spans="1:105" ht="11.45" customHeight="1" x14ac:dyDescent="0.25">
      <c r="A4" s="55" t="s">
        <v>170</v>
      </c>
      <c r="B4" s="56">
        <v>77103.75976999999</v>
      </c>
      <c r="C4" s="56">
        <v>77971.070156999995</v>
      </c>
      <c r="D4" s="56">
        <v>78271.163486999998</v>
      </c>
      <c r="E4" s="56">
        <v>80929.574307999996</v>
      </c>
      <c r="F4" s="56">
        <v>87059.928924000007</v>
      </c>
      <c r="G4" s="56">
        <v>84599.819115999999</v>
      </c>
      <c r="H4" s="56">
        <v>86812.458098000003</v>
      </c>
      <c r="I4" s="56">
        <v>88350.789550000001</v>
      </c>
      <c r="J4" s="56">
        <v>84310.345905999988</v>
      </c>
      <c r="K4" s="56">
        <v>67222.734228999994</v>
      </c>
      <c r="L4" s="56">
        <v>68713.704310000001</v>
      </c>
      <c r="M4" s="56">
        <v>74282.794062999994</v>
      </c>
      <c r="N4" s="56">
        <v>74698.182537000001</v>
      </c>
      <c r="O4" s="56">
        <v>74406.258881999995</v>
      </c>
      <c r="P4" s="56">
        <v>76859.558017999996</v>
      </c>
      <c r="Q4" s="56">
        <v>75058.109941000002</v>
      </c>
      <c r="R4" s="56">
        <v>78236.746155000001</v>
      </c>
      <c r="S4" s="56">
        <v>77857.852893000003</v>
      </c>
      <c r="T4" s="56">
        <v>80738.218410000001</v>
      </c>
      <c r="U4" s="56">
        <v>78183.422592999996</v>
      </c>
      <c r="V4" s="56">
        <v>70802.563131000003</v>
      </c>
      <c r="W4" s="56">
        <v>74995.497001999989</v>
      </c>
      <c r="DA4" s="181" t="s">
        <v>388</v>
      </c>
    </row>
    <row r="5" spans="1:105" ht="11.45" customHeight="1" x14ac:dyDescent="0.25">
      <c r="A5" s="57" t="s">
        <v>171</v>
      </c>
      <c r="B5" s="58">
        <v>535628.12277999998</v>
      </c>
      <c r="C5" s="58">
        <v>546642.84107600001</v>
      </c>
      <c r="D5" s="58">
        <v>585825.37073799991</v>
      </c>
      <c r="E5" s="58">
        <v>631824.41546999989</v>
      </c>
      <c r="F5" s="58">
        <v>677955.12445100001</v>
      </c>
      <c r="G5" s="58">
        <v>746913.64143899991</v>
      </c>
      <c r="H5" s="58">
        <v>823940.03574099997</v>
      </c>
      <c r="I5" s="58">
        <v>873185.11379500001</v>
      </c>
      <c r="J5" s="58">
        <v>913495.88905999996</v>
      </c>
      <c r="K5" s="58">
        <v>760023.977174</v>
      </c>
      <c r="L5" s="58">
        <v>824927.31174499996</v>
      </c>
      <c r="M5" s="58">
        <v>914612.57984200004</v>
      </c>
      <c r="N5" s="58">
        <v>924520.57743599999</v>
      </c>
      <c r="O5" s="58">
        <v>932361.34558600001</v>
      </c>
      <c r="P5" s="58">
        <v>959499.81136699999</v>
      </c>
      <c r="Q5" s="58">
        <v>903330.16947399999</v>
      </c>
      <c r="R5" s="58">
        <v>889670.62723600003</v>
      </c>
      <c r="S5" s="58">
        <v>882961.37432300008</v>
      </c>
      <c r="T5" s="58">
        <v>877674.563142</v>
      </c>
      <c r="U5" s="58">
        <v>897844.75849099993</v>
      </c>
      <c r="V5" s="58">
        <v>831978.06799999997</v>
      </c>
      <c r="W5" s="58">
        <v>827031.652886</v>
      </c>
      <c r="DA5" s="182" t="s">
        <v>389</v>
      </c>
    </row>
    <row r="6" spans="1:105" ht="11.45" customHeight="1" x14ac:dyDescent="0.25">
      <c r="A6" s="50"/>
      <c r="B6" s="50"/>
      <c r="C6" s="5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DA6" s="181"/>
    </row>
    <row r="7" spans="1:105" ht="11.45" customHeight="1" x14ac:dyDescent="0.25">
      <c r="A7" s="53" t="s">
        <v>64</v>
      </c>
      <c r="B7" s="59">
        <f t="shared" ref="B7:W7" si="2">SUM(B8:B9)</f>
        <v>40.811193000000003</v>
      </c>
      <c r="C7" s="59">
        <f t="shared" si="2"/>
        <v>40.353895999999999</v>
      </c>
      <c r="D7" s="59">
        <f t="shared" si="2"/>
        <v>41.124029999999998</v>
      </c>
      <c r="E7" s="59">
        <f t="shared" si="2"/>
        <v>42.970585</v>
      </c>
      <c r="F7" s="59">
        <f t="shared" si="2"/>
        <v>42.369501</v>
      </c>
      <c r="G7" s="59">
        <f t="shared" si="2"/>
        <v>42.270864000000003</v>
      </c>
      <c r="H7" s="59">
        <f t="shared" si="2"/>
        <v>43.528953000000001</v>
      </c>
      <c r="I7" s="59">
        <f t="shared" si="2"/>
        <v>43.523736</v>
      </c>
      <c r="J7" s="59">
        <f t="shared" si="2"/>
        <v>42.83455</v>
      </c>
      <c r="K7" s="59">
        <f t="shared" si="2"/>
        <v>34.889232</v>
      </c>
      <c r="L7" s="59">
        <f t="shared" si="2"/>
        <v>33.497332</v>
      </c>
      <c r="M7" s="59">
        <f t="shared" si="2"/>
        <v>35.659390000000002</v>
      </c>
      <c r="N7" s="59">
        <f t="shared" si="2"/>
        <v>34.250595000000004</v>
      </c>
      <c r="O7" s="59">
        <f t="shared" si="2"/>
        <v>34.173680000000004</v>
      </c>
      <c r="P7" s="59">
        <f t="shared" si="2"/>
        <v>34.681242000000005</v>
      </c>
      <c r="Q7" s="59">
        <f t="shared" si="2"/>
        <v>31.860448999999999</v>
      </c>
      <c r="R7" s="59">
        <f t="shared" si="2"/>
        <v>30.398907000000001</v>
      </c>
      <c r="S7" s="59">
        <f t="shared" si="2"/>
        <v>29.430191999999998</v>
      </c>
      <c r="T7" s="59">
        <f t="shared" si="2"/>
        <v>28.807511999999999</v>
      </c>
      <c r="U7" s="59">
        <f t="shared" si="2"/>
        <v>28.781832999999999</v>
      </c>
      <c r="V7" s="59">
        <f t="shared" si="2"/>
        <v>27.875737999999998</v>
      </c>
      <c r="W7" s="59">
        <f t="shared" si="2"/>
        <v>27.966166000000001</v>
      </c>
      <c r="DA7" s="172" t="s">
        <v>961</v>
      </c>
    </row>
    <row r="8" spans="1:105" ht="11.45" customHeight="1" x14ac:dyDescent="0.25">
      <c r="A8" s="55" t="s">
        <v>170</v>
      </c>
      <c r="B8" s="60">
        <v>13.479853</v>
      </c>
      <c r="C8" s="60">
        <v>13.244462</v>
      </c>
      <c r="D8" s="60">
        <v>12.631902999999999</v>
      </c>
      <c r="E8" s="60">
        <v>12.830119</v>
      </c>
      <c r="F8" s="60">
        <v>13.547111999999998</v>
      </c>
      <c r="G8" s="60">
        <v>12.34506</v>
      </c>
      <c r="H8" s="60">
        <v>12.614144000000001</v>
      </c>
      <c r="I8" s="60">
        <v>12.381929</v>
      </c>
      <c r="J8" s="60">
        <v>11.667657</v>
      </c>
      <c r="K8" s="60">
        <v>9.1322309999999991</v>
      </c>
      <c r="L8" s="60">
        <v>9.1485640000000004</v>
      </c>
      <c r="M8" s="60">
        <v>9.984024999999999</v>
      </c>
      <c r="N8" s="60">
        <v>9.6795420000000014</v>
      </c>
      <c r="O8" s="60">
        <v>9.7267440000000001</v>
      </c>
      <c r="P8" s="60">
        <v>9.9591639999999995</v>
      </c>
      <c r="Q8" s="60">
        <v>9.5023330000000001</v>
      </c>
      <c r="R8" s="60">
        <v>9.470956000000001</v>
      </c>
      <c r="S8" s="60">
        <v>9.2743870000000008</v>
      </c>
      <c r="T8" s="60">
        <v>9.6082740000000015</v>
      </c>
      <c r="U8" s="60">
        <v>9.5564940000000007</v>
      </c>
      <c r="V8" s="60">
        <v>8.6625479999999992</v>
      </c>
      <c r="W8" s="60">
        <v>9.6144510000000007</v>
      </c>
      <c r="DA8" s="181" t="s">
        <v>962</v>
      </c>
    </row>
    <row r="9" spans="1:105" ht="11.45" customHeight="1" x14ac:dyDescent="0.25">
      <c r="A9" s="57" t="s">
        <v>171</v>
      </c>
      <c r="B9" s="61">
        <v>27.331340000000001</v>
      </c>
      <c r="C9" s="61">
        <v>27.109434</v>
      </c>
      <c r="D9" s="61">
        <v>28.492127</v>
      </c>
      <c r="E9" s="61">
        <v>30.140466</v>
      </c>
      <c r="F9" s="61">
        <v>28.822388999999998</v>
      </c>
      <c r="G9" s="61">
        <v>29.925803999999999</v>
      </c>
      <c r="H9" s="61">
        <v>30.914809000000002</v>
      </c>
      <c r="I9" s="61">
        <v>31.141807</v>
      </c>
      <c r="J9" s="61">
        <v>31.166893000000002</v>
      </c>
      <c r="K9" s="61">
        <v>25.757000999999999</v>
      </c>
      <c r="L9" s="61">
        <v>24.348768</v>
      </c>
      <c r="M9" s="61">
        <v>25.675364999999999</v>
      </c>
      <c r="N9" s="61">
        <v>24.571052999999999</v>
      </c>
      <c r="O9" s="61">
        <v>24.446936000000001</v>
      </c>
      <c r="P9" s="61">
        <v>24.722078000000003</v>
      </c>
      <c r="Q9" s="61">
        <v>22.358115999999999</v>
      </c>
      <c r="R9" s="61">
        <v>20.927951</v>
      </c>
      <c r="S9" s="61">
        <v>20.155804999999997</v>
      </c>
      <c r="T9" s="61">
        <v>19.199237999999998</v>
      </c>
      <c r="U9" s="61">
        <v>19.225338999999998</v>
      </c>
      <c r="V9" s="61">
        <v>19.213189999999997</v>
      </c>
      <c r="W9" s="61">
        <v>18.351714999999999</v>
      </c>
      <c r="DA9" s="182" t="s">
        <v>963</v>
      </c>
    </row>
    <row r="10" spans="1:105" ht="11.45" customHeight="1" x14ac:dyDescent="0.25">
      <c r="A10" s="50"/>
      <c r="B10" s="50"/>
      <c r="C10" s="50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DA10" s="181"/>
    </row>
    <row r="11" spans="1:105" ht="11.45" customHeight="1" x14ac:dyDescent="0.25">
      <c r="A11" s="68" t="s">
        <v>36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DA11" s="179"/>
    </row>
    <row r="12" spans="1:105" ht="11.45" customHeight="1" x14ac:dyDescent="0.25">
      <c r="A12" s="50"/>
      <c r="B12" s="50"/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DA12" s="181"/>
    </row>
    <row r="13" spans="1:105" ht="11.45" customHeight="1" x14ac:dyDescent="0.25">
      <c r="A13" s="53" t="s">
        <v>144</v>
      </c>
      <c r="B13" s="62">
        <f t="shared" ref="B13:W15" si="3">IF(B3=0,0,B3/B7)</f>
        <v>15013.819433065824</v>
      </c>
      <c r="C13" s="62">
        <f t="shared" si="3"/>
        <v>15478.404147966283</v>
      </c>
      <c r="D13" s="62">
        <f t="shared" si="3"/>
        <v>16148.624884890902</v>
      </c>
      <c r="E13" s="62">
        <f t="shared" si="3"/>
        <v>16587.020860386237</v>
      </c>
      <c r="F13" s="62">
        <f t="shared" si="3"/>
        <v>18055.795686028967</v>
      </c>
      <c r="G13" s="62">
        <f t="shared" si="3"/>
        <v>19671.07794520121</v>
      </c>
      <c r="H13" s="62">
        <f t="shared" si="3"/>
        <v>20922.912936568908</v>
      </c>
      <c r="I13" s="62">
        <f t="shared" si="3"/>
        <v>22092.21890659846</v>
      </c>
      <c r="J13" s="62">
        <f t="shared" si="3"/>
        <v>23294.425527197087</v>
      </c>
      <c r="K13" s="62">
        <f t="shared" si="3"/>
        <v>23710.65982200468</v>
      </c>
      <c r="L13" s="62">
        <f t="shared" si="3"/>
        <v>26677.975907305095</v>
      </c>
      <c r="M13" s="62">
        <f t="shared" si="3"/>
        <v>27731.696305096637</v>
      </c>
      <c r="N13" s="62">
        <f t="shared" si="3"/>
        <v>29173.763549888692</v>
      </c>
      <c r="O13" s="62">
        <f t="shared" si="3"/>
        <v>29460.321641333325</v>
      </c>
      <c r="P13" s="62">
        <f t="shared" si="3"/>
        <v>29882.417976409259</v>
      </c>
      <c r="Q13" s="62">
        <f t="shared" si="3"/>
        <v>30708.552770709543</v>
      </c>
      <c r="R13" s="62">
        <f t="shared" si="3"/>
        <v>31840.203116217304</v>
      </c>
      <c r="S13" s="62">
        <f t="shared" si="3"/>
        <v>32647.39921560825</v>
      </c>
      <c r="T13" s="62">
        <f t="shared" si="3"/>
        <v>33269.543775665181</v>
      </c>
      <c r="U13" s="62">
        <f t="shared" si="3"/>
        <v>33911.258573559229</v>
      </c>
      <c r="V13" s="62">
        <f t="shared" si="3"/>
        <v>32385.89167149584</v>
      </c>
      <c r="W13" s="62">
        <f t="shared" si="3"/>
        <v>32254.229982329362</v>
      </c>
      <c r="DA13" s="172" t="s">
        <v>964</v>
      </c>
    </row>
    <row r="14" spans="1:105" ht="11.45" customHeight="1" x14ac:dyDescent="0.25">
      <c r="A14" s="55" t="s">
        <v>170</v>
      </c>
      <c r="B14" s="63">
        <f t="shared" si="3"/>
        <v>5719.9258604674687</v>
      </c>
      <c r="C14" s="63">
        <f t="shared" si="3"/>
        <v>5887.0696414093673</v>
      </c>
      <c r="D14" s="63">
        <f t="shared" si="3"/>
        <v>6196.3081482655462</v>
      </c>
      <c r="E14" s="63">
        <f t="shared" si="3"/>
        <v>6307.7804896431589</v>
      </c>
      <c r="F14" s="63">
        <f t="shared" si="3"/>
        <v>6426.4567181551329</v>
      </c>
      <c r="G14" s="63">
        <f t="shared" si="3"/>
        <v>6852.9289542537663</v>
      </c>
      <c r="H14" s="63">
        <f t="shared" si="3"/>
        <v>6882.1521379492733</v>
      </c>
      <c r="I14" s="63">
        <f t="shared" si="3"/>
        <v>7135.4624590401063</v>
      </c>
      <c r="J14" s="63">
        <f t="shared" si="3"/>
        <v>7225.9876945302722</v>
      </c>
      <c r="K14" s="63">
        <f t="shared" si="3"/>
        <v>7361.0418121267412</v>
      </c>
      <c r="L14" s="63">
        <f t="shared" si="3"/>
        <v>7510.8732157309059</v>
      </c>
      <c r="M14" s="63">
        <f t="shared" si="3"/>
        <v>7440.1650699993243</v>
      </c>
      <c r="N14" s="63">
        <f t="shared" si="3"/>
        <v>7717.1195224939347</v>
      </c>
      <c r="O14" s="63">
        <f t="shared" si="3"/>
        <v>7649.6573655068942</v>
      </c>
      <c r="P14" s="63">
        <f t="shared" si="3"/>
        <v>7717.4708658276941</v>
      </c>
      <c r="Q14" s="63">
        <f t="shared" si="3"/>
        <v>7898.9138710461948</v>
      </c>
      <c r="R14" s="63">
        <f t="shared" si="3"/>
        <v>8260.7021038847597</v>
      </c>
      <c r="S14" s="63">
        <f t="shared" si="3"/>
        <v>8394.932505296576</v>
      </c>
      <c r="T14" s="63">
        <f t="shared" si="3"/>
        <v>8402.9887584388198</v>
      </c>
      <c r="U14" s="63">
        <f t="shared" si="3"/>
        <v>8181.1826170769309</v>
      </c>
      <c r="V14" s="63">
        <f t="shared" si="3"/>
        <v>8173.410771403519</v>
      </c>
      <c r="W14" s="63">
        <f t="shared" si="3"/>
        <v>7800.2890650750605</v>
      </c>
      <c r="DA14" s="181" t="s">
        <v>965</v>
      </c>
    </row>
    <row r="15" spans="1:105" ht="11.45" customHeight="1" x14ac:dyDescent="0.25">
      <c r="A15" s="57" t="s">
        <v>171</v>
      </c>
      <c r="B15" s="64">
        <f t="shared" si="3"/>
        <v>19597.580022787028</v>
      </c>
      <c r="C15" s="64">
        <f t="shared" si="3"/>
        <v>20164.302990464501</v>
      </c>
      <c r="D15" s="64">
        <f t="shared" si="3"/>
        <v>20560.956040172077</v>
      </c>
      <c r="E15" s="64">
        <f t="shared" si="3"/>
        <v>20962.662470779313</v>
      </c>
      <c r="F15" s="64">
        <f t="shared" si="3"/>
        <v>23521.822720906308</v>
      </c>
      <c r="G15" s="64">
        <f t="shared" si="3"/>
        <v>24958.849608150875</v>
      </c>
      <c r="H15" s="64">
        <f t="shared" si="3"/>
        <v>26651.952976355115</v>
      </c>
      <c r="I15" s="64">
        <f t="shared" si="3"/>
        <v>28038.999592894528</v>
      </c>
      <c r="J15" s="64">
        <f t="shared" si="3"/>
        <v>29309.815677167433</v>
      </c>
      <c r="K15" s="64">
        <f t="shared" si="3"/>
        <v>29507.471664655372</v>
      </c>
      <c r="L15" s="64">
        <f t="shared" si="3"/>
        <v>33879.63250317223</v>
      </c>
      <c r="M15" s="64">
        <f t="shared" si="3"/>
        <v>35622.184138063865</v>
      </c>
      <c r="N15" s="64">
        <f t="shared" si="3"/>
        <v>37626.412569131651</v>
      </c>
      <c r="O15" s="64">
        <f t="shared" si="3"/>
        <v>38138.167727276741</v>
      </c>
      <c r="P15" s="64">
        <f t="shared" si="3"/>
        <v>38811.454739646069</v>
      </c>
      <c r="Q15" s="64">
        <f t="shared" si="3"/>
        <v>40402.785703142428</v>
      </c>
      <c r="R15" s="64">
        <f t="shared" si="3"/>
        <v>42511.119566172536</v>
      </c>
      <c r="S15" s="64">
        <f t="shared" si="3"/>
        <v>43806.802770864284</v>
      </c>
      <c r="T15" s="64">
        <f t="shared" si="3"/>
        <v>45714.031105922018</v>
      </c>
      <c r="U15" s="64">
        <f t="shared" si="3"/>
        <v>46701.11452864368</v>
      </c>
      <c r="V15" s="64">
        <f t="shared" si="3"/>
        <v>43302.443165346311</v>
      </c>
      <c r="W15" s="64">
        <f t="shared" si="3"/>
        <v>45065.632987761637</v>
      </c>
      <c r="DA15" s="182" t="s">
        <v>966</v>
      </c>
    </row>
    <row r="16" spans="1:105" ht="11.45" customHeight="1" x14ac:dyDescent="0.25">
      <c r="A16" s="50"/>
      <c r="B16" s="50"/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DA16" s="181"/>
    </row>
    <row r="17" spans="1:105" ht="11.45" customHeight="1" x14ac:dyDescent="0.25">
      <c r="A17" s="53" t="s">
        <v>65</v>
      </c>
      <c r="B17" s="65">
        <f t="shared" ref="B17:W19" si="4">IF(B3=0,0,B3/B$3)</f>
        <v>1</v>
      </c>
      <c r="C17" s="65">
        <f t="shared" si="4"/>
        <v>1</v>
      </c>
      <c r="D17" s="65">
        <f t="shared" si="4"/>
        <v>1</v>
      </c>
      <c r="E17" s="65">
        <f t="shared" si="4"/>
        <v>1</v>
      </c>
      <c r="F17" s="65">
        <f t="shared" si="4"/>
        <v>1</v>
      </c>
      <c r="G17" s="65">
        <f t="shared" si="4"/>
        <v>1</v>
      </c>
      <c r="H17" s="65">
        <f t="shared" si="4"/>
        <v>1</v>
      </c>
      <c r="I17" s="65">
        <f t="shared" si="4"/>
        <v>1</v>
      </c>
      <c r="J17" s="65">
        <f t="shared" si="4"/>
        <v>1</v>
      </c>
      <c r="K17" s="65">
        <f t="shared" si="4"/>
        <v>1</v>
      </c>
      <c r="L17" s="65">
        <f t="shared" si="4"/>
        <v>1</v>
      </c>
      <c r="M17" s="65">
        <f t="shared" si="4"/>
        <v>1</v>
      </c>
      <c r="N17" s="65">
        <f t="shared" si="4"/>
        <v>1</v>
      </c>
      <c r="O17" s="65">
        <f t="shared" si="4"/>
        <v>1</v>
      </c>
      <c r="P17" s="65">
        <f t="shared" si="4"/>
        <v>1</v>
      </c>
      <c r="Q17" s="65">
        <f t="shared" si="4"/>
        <v>1</v>
      </c>
      <c r="R17" s="65">
        <f t="shared" si="4"/>
        <v>1</v>
      </c>
      <c r="S17" s="65">
        <f t="shared" si="4"/>
        <v>1</v>
      </c>
      <c r="T17" s="65">
        <f t="shared" si="4"/>
        <v>1</v>
      </c>
      <c r="U17" s="65">
        <f t="shared" si="4"/>
        <v>1</v>
      </c>
      <c r="V17" s="65">
        <f t="shared" si="4"/>
        <v>1</v>
      </c>
      <c r="W17" s="65">
        <f t="shared" si="4"/>
        <v>1</v>
      </c>
      <c r="DA17" s="172"/>
    </row>
    <row r="18" spans="1:105" ht="11.45" customHeight="1" x14ac:dyDescent="0.25">
      <c r="A18" s="55" t="s">
        <v>170</v>
      </c>
      <c r="B18" s="66">
        <f t="shared" si="4"/>
        <v>0.12583604993609612</v>
      </c>
      <c r="C18" s="66">
        <f t="shared" si="4"/>
        <v>0.12483082549840042</v>
      </c>
      <c r="D18" s="66">
        <f t="shared" si="4"/>
        <v>0.11786112327531173</v>
      </c>
      <c r="E18" s="66">
        <f t="shared" si="4"/>
        <v>0.11354489132106713</v>
      </c>
      <c r="F18" s="66">
        <f t="shared" si="4"/>
        <v>0.11380158931503327</v>
      </c>
      <c r="G18" s="66">
        <f t="shared" si="4"/>
        <v>0.10174197187323127</v>
      </c>
      <c r="H18" s="66">
        <f t="shared" si="4"/>
        <v>9.5319484366239285E-2</v>
      </c>
      <c r="I18" s="66">
        <f t="shared" si="4"/>
        <v>9.1885065594164983E-2</v>
      </c>
      <c r="J18" s="66">
        <f t="shared" si="4"/>
        <v>8.4495709639329772E-2</v>
      </c>
      <c r="K18" s="66">
        <f t="shared" si="4"/>
        <v>8.1260805636798591E-2</v>
      </c>
      <c r="L18" s="66">
        <f t="shared" si="4"/>
        <v>7.6891842558142992E-2</v>
      </c>
      <c r="M18" s="66">
        <f t="shared" si="4"/>
        <v>7.5116939590553794E-2</v>
      </c>
      <c r="N18" s="66">
        <f t="shared" si="4"/>
        <v>7.475658537377583E-2</v>
      </c>
      <c r="O18" s="66">
        <f t="shared" si="4"/>
        <v>7.3906091685695466E-2</v>
      </c>
      <c r="P18" s="66">
        <f t="shared" si="4"/>
        <v>7.4163036769388471E-2</v>
      </c>
      <c r="Q18" s="66">
        <f t="shared" si="4"/>
        <v>7.671607634739748E-2</v>
      </c>
      <c r="R18" s="66">
        <f t="shared" si="4"/>
        <v>8.0830819462509806E-2</v>
      </c>
      <c r="S18" s="66">
        <f t="shared" si="4"/>
        <v>8.103277982747624E-2</v>
      </c>
      <c r="T18" s="66">
        <f t="shared" si="4"/>
        <v>8.4241591894524875E-2</v>
      </c>
      <c r="U18" s="66">
        <f t="shared" si="4"/>
        <v>8.0103652853719495E-2</v>
      </c>
      <c r="V18" s="66">
        <f t="shared" si="4"/>
        <v>7.8427206665143925E-2</v>
      </c>
      <c r="W18" s="66">
        <f t="shared" si="4"/>
        <v>8.3141064003796103E-2</v>
      </c>
      <c r="DA18" s="181"/>
    </row>
    <row r="19" spans="1:105" ht="11.45" customHeight="1" x14ac:dyDescent="0.25">
      <c r="A19" s="57" t="s">
        <v>171</v>
      </c>
      <c r="B19" s="67">
        <f t="shared" si="4"/>
        <v>0.87416395006390379</v>
      </c>
      <c r="C19" s="67">
        <f t="shared" si="4"/>
        <v>0.87516917450159959</v>
      </c>
      <c r="D19" s="67">
        <f t="shared" si="4"/>
        <v>0.88213887672468816</v>
      </c>
      <c r="E19" s="67">
        <f t="shared" si="4"/>
        <v>0.88645510867893285</v>
      </c>
      <c r="F19" s="67">
        <f t="shared" si="4"/>
        <v>0.88619841068496674</v>
      </c>
      <c r="G19" s="67">
        <f t="shared" si="4"/>
        <v>0.8982580281267688</v>
      </c>
      <c r="H19" s="67">
        <f t="shared" si="4"/>
        <v>0.90468051563376073</v>
      </c>
      <c r="I19" s="67">
        <f t="shared" si="4"/>
        <v>0.90811493440583502</v>
      </c>
      <c r="J19" s="67">
        <f t="shared" si="4"/>
        <v>0.91550429036067027</v>
      </c>
      <c r="K19" s="67">
        <f t="shared" si="4"/>
        <v>0.91873919436320151</v>
      </c>
      <c r="L19" s="67">
        <f t="shared" si="4"/>
        <v>0.92310815744185692</v>
      </c>
      <c r="M19" s="67">
        <f t="shared" si="4"/>
        <v>0.92488306040944623</v>
      </c>
      <c r="N19" s="67">
        <f t="shared" si="4"/>
        <v>0.92524341462622417</v>
      </c>
      <c r="O19" s="67">
        <f t="shared" si="4"/>
        <v>0.92609390831430449</v>
      </c>
      <c r="P19" s="67">
        <f t="shared" si="4"/>
        <v>0.9258369632306116</v>
      </c>
      <c r="Q19" s="67">
        <f t="shared" si="4"/>
        <v>0.92328392365260248</v>
      </c>
      <c r="R19" s="67">
        <f t="shared" si="4"/>
        <v>0.91916918053749008</v>
      </c>
      <c r="S19" s="67">
        <f t="shared" si="4"/>
        <v>0.91896722017252375</v>
      </c>
      <c r="T19" s="67">
        <f t="shared" si="4"/>
        <v>0.91575840810547515</v>
      </c>
      <c r="U19" s="67">
        <f t="shared" si="4"/>
        <v>0.91989634714628055</v>
      </c>
      <c r="V19" s="67">
        <f t="shared" si="4"/>
        <v>0.92157279333485609</v>
      </c>
      <c r="W19" s="67">
        <f t="shared" si="4"/>
        <v>0.91685893599620394</v>
      </c>
      <c r="DA19" s="182"/>
    </row>
    <row r="20" spans="1:105" ht="11.45" customHeight="1" x14ac:dyDescent="0.25">
      <c r="A20" s="50"/>
      <c r="B20" s="50"/>
      <c r="C20" s="50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DA20" s="181"/>
    </row>
    <row r="21" spans="1:105" ht="11.45" customHeight="1" x14ac:dyDescent="0.25">
      <c r="A21" s="53" t="s">
        <v>66</v>
      </c>
      <c r="B21" s="65">
        <f t="shared" ref="B21:W23" si="5">IF(B7=0,0,B7/B$7)</f>
        <v>1</v>
      </c>
      <c r="C21" s="65">
        <f t="shared" si="5"/>
        <v>1</v>
      </c>
      <c r="D21" s="65">
        <f t="shared" si="5"/>
        <v>1</v>
      </c>
      <c r="E21" s="65">
        <f t="shared" si="5"/>
        <v>1</v>
      </c>
      <c r="F21" s="65">
        <f t="shared" si="5"/>
        <v>1</v>
      </c>
      <c r="G21" s="65">
        <f t="shared" si="5"/>
        <v>1</v>
      </c>
      <c r="H21" s="65">
        <f t="shared" si="5"/>
        <v>1</v>
      </c>
      <c r="I21" s="65">
        <f t="shared" si="5"/>
        <v>1</v>
      </c>
      <c r="J21" s="65">
        <f t="shared" si="5"/>
        <v>1</v>
      </c>
      <c r="K21" s="65">
        <f t="shared" si="5"/>
        <v>1</v>
      </c>
      <c r="L21" s="65">
        <f t="shared" si="5"/>
        <v>1</v>
      </c>
      <c r="M21" s="65">
        <f t="shared" si="5"/>
        <v>1</v>
      </c>
      <c r="N21" s="65">
        <f t="shared" si="5"/>
        <v>1</v>
      </c>
      <c r="O21" s="65">
        <f t="shared" si="5"/>
        <v>1</v>
      </c>
      <c r="P21" s="65">
        <f t="shared" si="5"/>
        <v>1</v>
      </c>
      <c r="Q21" s="65">
        <f t="shared" si="5"/>
        <v>1</v>
      </c>
      <c r="R21" s="65">
        <f t="shared" si="5"/>
        <v>1</v>
      </c>
      <c r="S21" s="65">
        <f t="shared" si="5"/>
        <v>1</v>
      </c>
      <c r="T21" s="65">
        <f t="shared" si="5"/>
        <v>1</v>
      </c>
      <c r="U21" s="65">
        <f t="shared" si="5"/>
        <v>1</v>
      </c>
      <c r="V21" s="65">
        <f t="shared" si="5"/>
        <v>1</v>
      </c>
      <c r="W21" s="65">
        <f t="shared" si="5"/>
        <v>1</v>
      </c>
      <c r="DA21" s="172"/>
    </row>
    <row r="22" spans="1:105" ht="11.45" customHeight="1" x14ac:dyDescent="0.25">
      <c r="A22" s="55" t="s">
        <v>170</v>
      </c>
      <c r="B22" s="66">
        <f t="shared" si="5"/>
        <v>0.33029794056743206</v>
      </c>
      <c r="C22" s="66">
        <f t="shared" si="5"/>
        <v>0.32820776462327206</v>
      </c>
      <c r="D22" s="66">
        <f t="shared" si="5"/>
        <v>0.30716598057145666</v>
      </c>
      <c r="E22" s="66">
        <f t="shared" si="5"/>
        <v>0.29857910940705135</v>
      </c>
      <c r="F22" s="66">
        <f t="shared" si="5"/>
        <v>0.31973735069478393</v>
      </c>
      <c r="G22" s="66">
        <f t="shared" si="5"/>
        <v>0.29204655007761371</v>
      </c>
      <c r="H22" s="66">
        <f t="shared" si="5"/>
        <v>0.28978744331387896</v>
      </c>
      <c r="I22" s="66">
        <f t="shared" si="5"/>
        <v>0.28448681427531863</v>
      </c>
      <c r="J22" s="66">
        <f t="shared" si="5"/>
        <v>0.27238892436129247</v>
      </c>
      <c r="K22" s="66">
        <f t="shared" si="5"/>
        <v>0.26174926980335939</v>
      </c>
      <c r="L22" s="66">
        <f t="shared" si="5"/>
        <v>0.27311321391208115</v>
      </c>
      <c r="M22" s="66">
        <f t="shared" si="5"/>
        <v>0.27998305635626403</v>
      </c>
      <c r="N22" s="66">
        <f t="shared" si="5"/>
        <v>0.28260945539778215</v>
      </c>
      <c r="O22" s="66">
        <f t="shared" si="5"/>
        <v>0.28462676539371817</v>
      </c>
      <c r="P22" s="66">
        <f t="shared" si="5"/>
        <v>0.28716284151530669</v>
      </c>
      <c r="Q22" s="66">
        <f t="shared" si="5"/>
        <v>0.29824855889507396</v>
      </c>
      <c r="R22" s="66">
        <f t="shared" si="5"/>
        <v>0.3115558069242424</v>
      </c>
      <c r="S22" s="66">
        <f t="shared" si="5"/>
        <v>0.31513171915426175</v>
      </c>
      <c r="T22" s="66">
        <f t="shared" si="5"/>
        <v>0.33353362831194872</v>
      </c>
      <c r="U22" s="66">
        <f t="shared" si="5"/>
        <v>0.33203215375476614</v>
      </c>
      <c r="V22" s="66">
        <f t="shared" si="5"/>
        <v>0.31075582644663974</v>
      </c>
      <c r="W22" s="66">
        <f t="shared" si="5"/>
        <v>0.34378866949441694</v>
      </c>
      <c r="DA22" s="181"/>
    </row>
    <row r="23" spans="1:105" ht="11.45" customHeight="1" x14ac:dyDescent="0.25">
      <c r="A23" s="57" t="s">
        <v>171</v>
      </c>
      <c r="B23" s="67">
        <f t="shared" si="5"/>
        <v>0.66970205943256789</v>
      </c>
      <c r="C23" s="67">
        <f t="shared" si="5"/>
        <v>0.67179223537672794</v>
      </c>
      <c r="D23" s="67">
        <f t="shared" si="5"/>
        <v>0.69283401942854339</v>
      </c>
      <c r="E23" s="67">
        <f t="shared" si="5"/>
        <v>0.70142089059294865</v>
      </c>
      <c r="F23" s="67">
        <f t="shared" si="5"/>
        <v>0.68026264930521596</v>
      </c>
      <c r="G23" s="67">
        <f t="shared" si="5"/>
        <v>0.70795344992238618</v>
      </c>
      <c r="H23" s="67">
        <f t="shared" si="5"/>
        <v>0.71021255668612104</v>
      </c>
      <c r="I23" s="67">
        <f t="shared" si="5"/>
        <v>0.71551318572468137</v>
      </c>
      <c r="J23" s="67">
        <f t="shared" si="5"/>
        <v>0.72761107563870753</v>
      </c>
      <c r="K23" s="67">
        <f t="shared" si="5"/>
        <v>0.73825073019664056</v>
      </c>
      <c r="L23" s="67">
        <f t="shared" si="5"/>
        <v>0.7268867860879189</v>
      </c>
      <c r="M23" s="67">
        <f t="shared" si="5"/>
        <v>0.72001694364373581</v>
      </c>
      <c r="N23" s="67">
        <f t="shared" si="5"/>
        <v>0.71739054460221774</v>
      </c>
      <c r="O23" s="67">
        <f t="shared" si="5"/>
        <v>0.71537323460628177</v>
      </c>
      <c r="P23" s="67">
        <f t="shared" si="5"/>
        <v>0.7128371584846932</v>
      </c>
      <c r="Q23" s="67">
        <f t="shared" si="5"/>
        <v>0.70175144110492604</v>
      </c>
      <c r="R23" s="67">
        <f t="shared" si="5"/>
        <v>0.68844419307575755</v>
      </c>
      <c r="S23" s="67">
        <f t="shared" si="5"/>
        <v>0.68486828084573825</v>
      </c>
      <c r="T23" s="67">
        <f t="shared" si="5"/>
        <v>0.66646637168805134</v>
      </c>
      <c r="U23" s="67">
        <f t="shared" si="5"/>
        <v>0.66796784624523386</v>
      </c>
      <c r="V23" s="67">
        <f t="shared" si="5"/>
        <v>0.68924417355336021</v>
      </c>
      <c r="W23" s="67">
        <f t="shared" si="5"/>
        <v>0.656211330505583</v>
      </c>
      <c r="DA23" s="182"/>
    </row>
    <row r="24" spans="1:105" ht="11.45" customHeight="1" x14ac:dyDescent="0.2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105" ht="11.45" customHeight="1" x14ac:dyDescent="0.25">
      <c r="A25" s="18" t="s">
        <v>172</v>
      </c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DA29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967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DA1" s="170" t="s">
        <v>155</v>
      </c>
    </row>
    <row r="2" spans="1:105" ht="11.45" customHeight="1" x14ac:dyDescent="0.25">
      <c r="A2" s="50"/>
      <c r="B2" s="50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DA2" s="181"/>
    </row>
    <row r="3" spans="1:105" ht="11.45" customHeight="1" x14ac:dyDescent="0.25">
      <c r="A3" s="53" t="s">
        <v>61</v>
      </c>
      <c r="B3" s="62">
        <f>SUM(B4,B10)</f>
        <v>2199.1306104901114</v>
      </c>
      <c r="C3" s="62">
        <f t="shared" ref="C3:W3" si="0">SUM(C4,C10)</f>
        <v>2228.3462596732579</v>
      </c>
      <c r="D3" s="62">
        <f t="shared" si="0"/>
        <v>2388.8315563198621</v>
      </c>
      <c r="E3" s="62">
        <f t="shared" si="0"/>
        <v>2604.4023215821153</v>
      </c>
      <c r="F3" s="62">
        <f t="shared" si="0"/>
        <v>2659.9273430782459</v>
      </c>
      <c r="G3" s="62">
        <f t="shared" si="0"/>
        <v>2490.2224419604472</v>
      </c>
      <c r="H3" s="62">
        <f t="shared" si="0"/>
        <v>2576.4466895958722</v>
      </c>
      <c r="I3" s="62">
        <f t="shared" si="0"/>
        <v>3069.5150472914875</v>
      </c>
      <c r="J3" s="62">
        <f t="shared" si="0"/>
        <v>2973.0214101461729</v>
      </c>
      <c r="K3" s="62">
        <f t="shared" si="0"/>
        <v>2724.4957007738603</v>
      </c>
      <c r="L3" s="62">
        <f t="shared" si="0"/>
        <v>2774.0914875322433</v>
      </c>
      <c r="M3" s="62">
        <f t="shared" si="0"/>
        <v>2719.7284608770415</v>
      </c>
      <c r="N3" s="62">
        <f t="shared" si="0"/>
        <v>2538.7612209802228</v>
      </c>
      <c r="O3" s="62">
        <f t="shared" si="0"/>
        <v>2295.5445399828031</v>
      </c>
      <c r="P3" s="62">
        <f t="shared" si="0"/>
        <v>2307.9137575236455</v>
      </c>
      <c r="Q3" s="62">
        <f t="shared" si="0"/>
        <v>2422.5011177987958</v>
      </c>
      <c r="R3" s="62">
        <f t="shared" si="0"/>
        <v>2818.0693895098889</v>
      </c>
      <c r="S3" s="62">
        <f t="shared" si="0"/>
        <v>2289.1234737747209</v>
      </c>
      <c r="T3" s="62">
        <f t="shared" si="0"/>
        <v>1697.9214101461735</v>
      </c>
      <c r="U3" s="62">
        <f t="shared" si="0"/>
        <v>1367.5262252794496</v>
      </c>
      <c r="V3" s="62">
        <f t="shared" si="0"/>
        <v>1325.0147033533963</v>
      </c>
      <c r="W3" s="62">
        <f t="shared" si="0"/>
        <v>1405.8716251074804</v>
      </c>
      <c r="DA3" s="172" t="s">
        <v>968</v>
      </c>
    </row>
    <row r="4" spans="1:105" ht="11.45" customHeight="1" x14ac:dyDescent="0.25">
      <c r="A4" s="70" t="s">
        <v>170</v>
      </c>
      <c r="B4" s="71">
        <f>SUM(B5:B9)</f>
        <v>650.61853060425994</v>
      </c>
      <c r="C4" s="71">
        <f t="shared" ref="C4:W4" si="1">SUM(C5:C9)</f>
        <v>656.66870155531069</v>
      </c>
      <c r="D4" s="71">
        <f t="shared" si="1"/>
        <v>680.94341613240135</v>
      </c>
      <c r="E4" s="71">
        <f t="shared" si="1"/>
        <v>728.88037803102861</v>
      </c>
      <c r="F4" s="71">
        <f t="shared" si="1"/>
        <v>751.90191668454645</v>
      </c>
      <c r="G4" s="71">
        <f t="shared" si="1"/>
        <v>657.07519836326969</v>
      </c>
      <c r="H4" s="71">
        <f t="shared" si="1"/>
        <v>652.22130092960208</v>
      </c>
      <c r="I4" s="71">
        <f t="shared" si="1"/>
        <v>762.7641720956799</v>
      </c>
      <c r="J4" s="71">
        <f t="shared" si="1"/>
        <v>703.37953827904494</v>
      </c>
      <c r="K4" s="71">
        <f t="shared" si="1"/>
        <v>628.9248095257999</v>
      </c>
      <c r="L4" s="71">
        <f t="shared" si="1"/>
        <v>625.94856430124491</v>
      </c>
      <c r="M4" s="71">
        <f t="shared" si="1"/>
        <v>607.66707348031514</v>
      </c>
      <c r="N4" s="71">
        <f t="shared" si="1"/>
        <v>567.43548291072057</v>
      </c>
      <c r="O4" s="71">
        <f t="shared" si="1"/>
        <v>510.74379039284281</v>
      </c>
      <c r="P4" s="71">
        <f t="shared" si="1"/>
        <v>513.78130674549652</v>
      </c>
      <c r="Q4" s="71">
        <f t="shared" si="1"/>
        <v>553.72130271418291</v>
      </c>
      <c r="R4" s="71">
        <f t="shared" si="1"/>
        <v>664.90042342774711</v>
      </c>
      <c r="S4" s="71">
        <f t="shared" si="1"/>
        <v>543.15866030885252</v>
      </c>
      <c r="T4" s="71">
        <f t="shared" si="1"/>
        <v>416.0549407215243</v>
      </c>
      <c r="U4" s="71">
        <f t="shared" si="1"/>
        <v>327.53844343297061</v>
      </c>
      <c r="V4" s="71">
        <f t="shared" si="1"/>
        <v>271.51571901248781</v>
      </c>
      <c r="W4" s="71">
        <f t="shared" si="1"/>
        <v>313.65485163561539</v>
      </c>
      <c r="DA4" s="186" t="s">
        <v>969</v>
      </c>
    </row>
    <row r="5" spans="1:105" ht="11.45" customHeight="1" x14ac:dyDescent="0.25">
      <c r="A5" s="72" t="s">
        <v>145</v>
      </c>
      <c r="B5" s="73">
        <v>357.91116215490808</v>
      </c>
      <c r="C5" s="73">
        <v>327.4515415270431</v>
      </c>
      <c r="D5" s="73">
        <v>337.42574671188038</v>
      </c>
      <c r="E5" s="73">
        <v>349.90625536258318</v>
      </c>
      <c r="F5" s="73">
        <v>309.72696263138852</v>
      </c>
      <c r="G5" s="73">
        <v>294.54247984498352</v>
      </c>
      <c r="H5" s="73">
        <v>344.79542346686725</v>
      </c>
      <c r="I5" s="73">
        <v>374.68261299548391</v>
      </c>
      <c r="J5" s="73">
        <v>304.13269552208311</v>
      </c>
      <c r="K5" s="73">
        <v>306.88189517815005</v>
      </c>
      <c r="L5" s="73">
        <v>328.17799123084762</v>
      </c>
      <c r="M5" s="73">
        <v>305.62727207193524</v>
      </c>
      <c r="N5" s="73">
        <v>270.94286958666078</v>
      </c>
      <c r="O5" s="73">
        <v>266.49070675292398</v>
      </c>
      <c r="P5" s="73">
        <v>310.16073738051989</v>
      </c>
      <c r="Q5" s="73">
        <v>553.72130271418291</v>
      </c>
      <c r="R5" s="73">
        <v>643.96646513244559</v>
      </c>
      <c r="S5" s="73">
        <v>532.54613213393122</v>
      </c>
      <c r="T5" s="73">
        <v>416.0549407215243</v>
      </c>
      <c r="U5" s="73">
        <v>327.53844343297061</v>
      </c>
      <c r="V5" s="73">
        <v>271.51571901248781</v>
      </c>
      <c r="W5" s="73">
        <v>313.65485163561539</v>
      </c>
      <c r="DA5" s="187" t="s">
        <v>970</v>
      </c>
    </row>
    <row r="6" spans="1:105" ht="11.45" customHeight="1" x14ac:dyDescent="0.25">
      <c r="A6" s="72" t="s">
        <v>146</v>
      </c>
      <c r="B6" s="73">
        <v>292.70736844935186</v>
      </c>
      <c r="C6" s="73">
        <v>329.21716002826764</v>
      </c>
      <c r="D6" s="73">
        <v>343.51766942052097</v>
      </c>
      <c r="E6" s="73">
        <v>378.97412266844549</v>
      </c>
      <c r="F6" s="73">
        <v>442.17495405315799</v>
      </c>
      <c r="G6" s="73">
        <v>362.53271851828617</v>
      </c>
      <c r="H6" s="73">
        <v>307.42587746273483</v>
      </c>
      <c r="I6" s="73">
        <v>388.08155910019605</v>
      </c>
      <c r="J6" s="73">
        <v>399.24684275696188</v>
      </c>
      <c r="K6" s="73">
        <v>322.0429143476498</v>
      </c>
      <c r="L6" s="73">
        <v>297.77057307039735</v>
      </c>
      <c r="M6" s="73">
        <v>302.03980140837996</v>
      </c>
      <c r="N6" s="73">
        <v>296.49261332405979</v>
      </c>
      <c r="O6" s="73">
        <v>244.25308363991883</v>
      </c>
      <c r="P6" s="73">
        <v>203.62056936497666</v>
      </c>
      <c r="Q6" s="73">
        <v>0</v>
      </c>
      <c r="R6" s="73">
        <v>20.933958295301551</v>
      </c>
      <c r="S6" s="73">
        <v>10.612528174921302</v>
      </c>
      <c r="T6" s="73">
        <v>0</v>
      </c>
      <c r="U6" s="73">
        <v>0</v>
      </c>
      <c r="V6" s="73">
        <v>0</v>
      </c>
      <c r="W6" s="73">
        <v>0</v>
      </c>
      <c r="DA6" s="187" t="s">
        <v>971</v>
      </c>
    </row>
    <row r="7" spans="1:105" ht="11.45" customHeight="1" x14ac:dyDescent="0.25">
      <c r="A7" s="72" t="s">
        <v>147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0</v>
      </c>
      <c r="J7" s="73">
        <v>0</v>
      </c>
      <c r="K7" s="73">
        <v>0</v>
      </c>
      <c r="L7" s="73">
        <v>0</v>
      </c>
      <c r="M7" s="73">
        <v>0</v>
      </c>
      <c r="N7" s="73">
        <v>0</v>
      </c>
      <c r="O7" s="73">
        <v>0</v>
      </c>
      <c r="P7" s="73">
        <v>0</v>
      </c>
      <c r="Q7" s="73">
        <v>0</v>
      </c>
      <c r="R7" s="73">
        <v>0</v>
      </c>
      <c r="S7" s="73">
        <v>0</v>
      </c>
      <c r="T7" s="73">
        <v>0</v>
      </c>
      <c r="U7" s="73">
        <v>0</v>
      </c>
      <c r="V7" s="73">
        <v>0</v>
      </c>
      <c r="W7" s="73">
        <v>0</v>
      </c>
      <c r="DA7" s="187" t="s">
        <v>972</v>
      </c>
    </row>
    <row r="8" spans="1:105" ht="11.45" customHeight="1" x14ac:dyDescent="0.25">
      <c r="A8" s="72" t="s">
        <v>55</v>
      </c>
      <c r="B8" s="73">
        <v>0</v>
      </c>
      <c r="C8" s="73">
        <v>0</v>
      </c>
      <c r="D8" s="73">
        <v>0</v>
      </c>
      <c r="E8" s="73">
        <v>0</v>
      </c>
      <c r="F8" s="73">
        <v>0</v>
      </c>
      <c r="G8" s="73">
        <v>0</v>
      </c>
      <c r="H8" s="73">
        <v>0</v>
      </c>
      <c r="I8" s="73">
        <v>0</v>
      </c>
      <c r="J8" s="73">
        <v>0</v>
      </c>
      <c r="K8" s="73">
        <v>0</v>
      </c>
      <c r="L8" s="73">
        <v>0</v>
      </c>
      <c r="M8" s="73">
        <v>0</v>
      </c>
      <c r="N8" s="73">
        <v>0</v>
      </c>
      <c r="O8" s="73">
        <v>0</v>
      </c>
      <c r="P8" s="73">
        <v>0</v>
      </c>
      <c r="Q8" s="73">
        <v>0</v>
      </c>
      <c r="R8" s="73">
        <v>0</v>
      </c>
      <c r="S8" s="73">
        <v>0</v>
      </c>
      <c r="T8" s="73">
        <v>0</v>
      </c>
      <c r="U8" s="73">
        <v>0</v>
      </c>
      <c r="V8" s="73">
        <v>0</v>
      </c>
      <c r="W8" s="73">
        <v>0</v>
      </c>
      <c r="DA8" s="187" t="s">
        <v>973</v>
      </c>
    </row>
    <row r="9" spans="1:105" ht="11.45" customHeight="1" x14ac:dyDescent="0.25">
      <c r="A9" s="74" t="s">
        <v>148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  <c r="R9" s="75">
        <v>0</v>
      </c>
      <c r="S9" s="75">
        <v>0</v>
      </c>
      <c r="T9" s="75">
        <v>0</v>
      </c>
      <c r="U9" s="75">
        <v>0</v>
      </c>
      <c r="V9" s="75">
        <v>0</v>
      </c>
      <c r="W9" s="75">
        <v>0</v>
      </c>
      <c r="DA9" s="188" t="s">
        <v>974</v>
      </c>
    </row>
    <row r="10" spans="1:105" ht="11.45" customHeight="1" x14ac:dyDescent="0.25">
      <c r="A10" s="70" t="s">
        <v>171</v>
      </c>
      <c r="B10" s="71">
        <f>SUM(B11:B15)</f>
        <v>1548.5120798858516</v>
      </c>
      <c r="C10" s="71">
        <f t="shared" ref="C10:W10" si="2">SUM(C11:C15)</f>
        <v>1571.6775581179475</v>
      </c>
      <c r="D10" s="71">
        <f t="shared" si="2"/>
        <v>1707.8881401874607</v>
      </c>
      <c r="E10" s="71">
        <f t="shared" si="2"/>
        <v>1875.5219435510867</v>
      </c>
      <c r="F10" s="71">
        <f t="shared" si="2"/>
        <v>1908.0254263936995</v>
      </c>
      <c r="G10" s="71">
        <f t="shared" si="2"/>
        <v>1833.1472435971773</v>
      </c>
      <c r="H10" s="71">
        <f t="shared" si="2"/>
        <v>1924.22538866627</v>
      </c>
      <c r="I10" s="71">
        <f t="shared" si="2"/>
        <v>2306.7508751958076</v>
      </c>
      <c r="J10" s="71">
        <f t="shared" si="2"/>
        <v>2269.641871867128</v>
      </c>
      <c r="K10" s="71">
        <f t="shared" si="2"/>
        <v>2095.5708912480604</v>
      </c>
      <c r="L10" s="71">
        <f t="shared" si="2"/>
        <v>2148.1429232309983</v>
      </c>
      <c r="M10" s="71">
        <f t="shared" si="2"/>
        <v>2112.0613873967263</v>
      </c>
      <c r="N10" s="71">
        <f t="shared" si="2"/>
        <v>1971.3257380695022</v>
      </c>
      <c r="O10" s="71">
        <f t="shared" si="2"/>
        <v>1784.8007495899601</v>
      </c>
      <c r="P10" s="71">
        <f t="shared" si="2"/>
        <v>1794.132450778149</v>
      </c>
      <c r="Q10" s="71">
        <f t="shared" si="2"/>
        <v>1868.7798150846129</v>
      </c>
      <c r="R10" s="71">
        <f t="shared" si="2"/>
        <v>2153.1689660821417</v>
      </c>
      <c r="S10" s="71">
        <f t="shared" si="2"/>
        <v>1745.9648134658682</v>
      </c>
      <c r="T10" s="71">
        <f t="shared" si="2"/>
        <v>1281.866469424649</v>
      </c>
      <c r="U10" s="71">
        <f t="shared" si="2"/>
        <v>1039.987781846479</v>
      </c>
      <c r="V10" s="71">
        <f t="shared" si="2"/>
        <v>1053.4989843409085</v>
      </c>
      <c r="W10" s="71">
        <f t="shared" si="2"/>
        <v>1092.2167734718651</v>
      </c>
      <c r="DA10" s="186" t="s">
        <v>975</v>
      </c>
    </row>
    <row r="11" spans="1:105" ht="11.45" customHeight="1" x14ac:dyDescent="0.25">
      <c r="A11" s="72" t="s">
        <v>145</v>
      </c>
      <c r="B11" s="73">
        <v>156.634581611214</v>
      </c>
      <c r="C11" s="73">
        <v>142.93160550649074</v>
      </c>
      <c r="D11" s="73">
        <v>154.5251561256089</v>
      </c>
      <c r="E11" s="73">
        <v>163.17955719115713</v>
      </c>
      <c r="F11" s="73">
        <v>142.93563410119967</v>
      </c>
      <c r="G11" s="73">
        <v>149.91676349121587</v>
      </c>
      <c r="H11" s="73">
        <v>188.81025151163649</v>
      </c>
      <c r="I11" s="73">
        <v>208.30182380589184</v>
      </c>
      <c r="J11" s="73">
        <v>180.34546440912919</v>
      </c>
      <c r="K11" s="73">
        <v>187.95430430594274</v>
      </c>
      <c r="L11" s="73">
        <v>207.65089956880834</v>
      </c>
      <c r="M11" s="73">
        <v>196.46240978533038</v>
      </c>
      <c r="N11" s="73">
        <v>172.709409003193</v>
      </c>
      <c r="O11" s="73">
        <v>171.01393641130642</v>
      </c>
      <c r="P11" s="73">
        <v>198.81054378886961</v>
      </c>
      <c r="Q11" s="73">
        <v>485.23501714824209</v>
      </c>
      <c r="R11" s="73">
        <v>385.67068018139844</v>
      </c>
      <c r="S11" s="73">
        <v>351.64827887208764</v>
      </c>
      <c r="T11" s="73">
        <v>336.59836968260288</v>
      </c>
      <c r="U11" s="73">
        <v>396.31899422825023</v>
      </c>
      <c r="V11" s="73">
        <v>273.96596628415881</v>
      </c>
      <c r="W11" s="73">
        <v>412.89570726378258</v>
      </c>
      <c r="DA11" s="187" t="s">
        <v>976</v>
      </c>
    </row>
    <row r="12" spans="1:105" ht="11.45" customHeight="1" x14ac:dyDescent="0.25">
      <c r="A12" s="72" t="s">
        <v>146</v>
      </c>
      <c r="B12" s="73">
        <v>1391.8774982746374</v>
      </c>
      <c r="C12" s="73">
        <v>1428.7459526114567</v>
      </c>
      <c r="D12" s="73">
        <v>1553.3629840618519</v>
      </c>
      <c r="E12" s="73">
        <v>1712.3423863599296</v>
      </c>
      <c r="F12" s="73">
        <v>1765.0897922924999</v>
      </c>
      <c r="G12" s="73">
        <v>1683.2304801059613</v>
      </c>
      <c r="H12" s="73">
        <v>1735.4151371546334</v>
      </c>
      <c r="I12" s="73">
        <v>2098.4490513899159</v>
      </c>
      <c r="J12" s="73">
        <v>2089.2964074579986</v>
      </c>
      <c r="K12" s="73">
        <v>1907.6165869421175</v>
      </c>
      <c r="L12" s="73">
        <v>1940.4920236621901</v>
      </c>
      <c r="M12" s="73">
        <v>1915.5989776113959</v>
      </c>
      <c r="N12" s="73">
        <v>1798.6163290663092</v>
      </c>
      <c r="O12" s="73">
        <v>1613.7868131786536</v>
      </c>
      <c r="P12" s="73">
        <v>1595.3219069892793</v>
      </c>
      <c r="Q12" s="73">
        <v>1383.5447979363707</v>
      </c>
      <c r="R12" s="73">
        <v>1767.4982859007432</v>
      </c>
      <c r="S12" s="73">
        <v>1394.3165345937805</v>
      </c>
      <c r="T12" s="73">
        <v>945.26809974204627</v>
      </c>
      <c r="U12" s="73">
        <v>643.66878761822875</v>
      </c>
      <c r="V12" s="73">
        <v>779.53301805674971</v>
      </c>
      <c r="W12" s="73">
        <v>679.32106620808247</v>
      </c>
      <c r="DA12" s="187" t="s">
        <v>977</v>
      </c>
    </row>
    <row r="13" spans="1:105" ht="11.45" customHeight="1" x14ac:dyDescent="0.25">
      <c r="A13" s="72" t="s">
        <v>147</v>
      </c>
      <c r="B13" s="73">
        <v>0</v>
      </c>
      <c r="C13" s="73">
        <v>0</v>
      </c>
      <c r="D13" s="73">
        <v>0</v>
      </c>
      <c r="E13" s="73">
        <v>0</v>
      </c>
      <c r="F13" s="73">
        <v>0</v>
      </c>
      <c r="G13" s="73">
        <v>0</v>
      </c>
      <c r="H13" s="73">
        <v>0</v>
      </c>
      <c r="I13" s="73">
        <v>0</v>
      </c>
      <c r="J13" s="73">
        <v>0</v>
      </c>
      <c r="K13" s="73">
        <v>0</v>
      </c>
      <c r="L13" s="73">
        <v>0</v>
      </c>
      <c r="M13" s="73">
        <v>0</v>
      </c>
      <c r="N13" s="73">
        <v>0</v>
      </c>
      <c r="O13" s="73">
        <v>0</v>
      </c>
      <c r="P13" s="73">
        <v>0</v>
      </c>
      <c r="Q13" s="73">
        <v>0</v>
      </c>
      <c r="R13" s="73">
        <v>0</v>
      </c>
      <c r="S13" s="73">
        <v>0</v>
      </c>
      <c r="T13" s="73">
        <v>0</v>
      </c>
      <c r="U13" s="73">
        <v>0</v>
      </c>
      <c r="V13" s="73">
        <v>0</v>
      </c>
      <c r="W13" s="73">
        <v>0</v>
      </c>
      <c r="DA13" s="187" t="s">
        <v>978</v>
      </c>
    </row>
    <row r="14" spans="1:105" ht="11.45" customHeight="1" x14ac:dyDescent="0.25">
      <c r="A14" s="72" t="s">
        <v>55</v>
      </c>
      <c r="B14" s="73">
        <v>0</v>
      </c>
      <c r="C14" s="73">
        <v>0</v>
      </c>
      <c r="D14" s="73">
        <v>0</v>
      </c>
      <c r="E14" s="73">
        <v>0</v>
      </c>
      <c r="F14" s="73">
        <v>0</v>
      </c>
      <c r="G14" s="73">
        <v>0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DA14" s="187" t="s">
        <v>979</v>
      </c>
    </row>
    <row r="15" spans="1:105" ht="11.45" customHeight="1" x14ac:dyDescent="0.25">
      <c r="A15" s="74" t="s">
        <v>148</v>
      </c>
      <c r="B15" s="75">
        <v>0</v>
      </c>
      <c r="C15" s="75">
        <v>0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0</v>
      </c>
      <c r="O15" s="75">
        <v>0</v>
      </c>
      <c r="P15" s="75">
        <v>0</v>
      </c>
      <c r="Q15" s="75">
        <v>0</v>
      </c>
      <c r="R15" s="75">
        <v>0</v>
      </c>
      <c r="S15" s="75">
        <v>0</v>
      </c>
      <c r="T15" s="75">
        <v>0</v>
      </c>
      <c r="U15" s="75">
        <v>0</v>
      </c>
      <c r="V15" s="75">
        <v>0</v>
      </c>
      <c r="W15" s="75">
        <v>0</v>
      </c>
      <c r="DA15" s="188" t="s">
        <v>980</v>
      </c>
    </row>
    <row r="16" spans="1:105" ht="11.45" customHeight="1" x14ac:dyDescent="0.25">
      <c r="A16" s="50"/>
      <c r="B16" s="50"/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DA16" s="181"/>
    </row>
    <row r="17" spans="1:105" ht="11.45" customHeight="1" x14ac:dyDescent="0.25">
      <c r="A17" s="68" t="s">
        <v>36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DA17" s="179"/>
    </row>
    <row r="18" spans="1:105" ht="11.45" customHeight="1" x14ac:dyDescent="0.25">
      <c r="A18" s="50"/>
      <c r="B18" s="50"/>
      <c r="C18" s="50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DA18" s="181"/>
    </row>
    <row r="19" spans="1:105" ht="11.45" customHeight="1" x14ac:dyDescent="0.25">
      <c r="A19" s="53" t="s">
        <v>62</v>
      </c>
      <c r="B19" s="62">
        <f>IF(B3=0,0,B3/MBunk_act!B7*100)</f>
        <v>5388.5477214305183</v>
      </c>
      <c r="C19" s="62">
        <f>IF(C3=0,0,C3/MBunk_act!C7*100)</f>
        <v>5522.0102159981234</v>
      </c>
      <c r="D19" s="62">
        <f>IF(D3=0,0,D3/MBunk_act!D7*100)</f>
        <v>5808.8459626156828</v>
      </c>
      <c r="E19" s="62">
        <f>IF(E3=0,0,E3/MBunk_act!E7*100)</f>
        <v>6060.895660559695</v>
      </c>
      <c r="F19" s="62">
        <f>IF(F3=0,0,F3/MBunk_act!F7*100)</f>
        <v>6277.9293602684766</v>
      </c>
      <c r="G19" s="62">
        <f>IF(G3=0,0,G3/MBunk_act!G7*100)</f>
        <v>5891.1084522910323</v>
      </c>
      <c r="H19" s="62">
        <f>IF(H3=0,0,H3/MBunk_act!H7*100)</f>
        <v>5918.9263973242641</v>
      </c>
      <c r="I19" s="62">
        <f>IF(I3=0,0,I3/MBunk_act!I7*100)</f>
        <v>7052.5081929811531</v>
      </c>
      <c r="J19" s="62">
        <f>IF(J3=0,0,J3/MBunk_act!J7*100)</f>
        <v>6940.7088673656499</v>
      </c>
      <c r="K19" s="62">
        <f>IF(K3=0,0,K3/MBunk_act!K7*100)</f>
        <v>7808.9873138332778</v>
      </c>
      <c r="L19" s="62">
        <f>IF(L3=0,0,L3/MBunk_act!L7*100)</f>
        <v>8281.5296678918876</v>
      </c>
      <c r="M19" s="62">
        <f>IF(M3=0,0,M3/MBunk_act!M7*100)</f>
        <v>7626.9629426556121</v>
      </c>
      <c r="N19" s="62">
        <f>IF(N3=0,0,N3/MBunk_act!N7*100)</f>
        <v>7412.3127524652418</v>
      </c>
      <c r="O19" s="62">
        <f>IF(O3=0,0,O3/MBunk_act!O7*100)</f>
        <v>6717.2881000313782</v>
      </c>
      <c r="P19" s="62">
        <f>IF(P3=0,0,P3/MBunk_act!P7*100)</f>
        <v>6654.6456367498176</v>
      </c>
      <c r="Q19" s="62">
        <f>IF(Q3=0,0,Q3/MBunk_act!Q7*100)</f>
        <v>7603.4745078413553</v>
      </c>
      <c r="R19" s="62">
        <f>IF(R3=0,0,R3/MBunk_act!R7*100)</f>
        <v>9270.2984008927979</v>
      </c>
      <c r="S19" s="62">
        <f>IF(S3=0,0,S3/MBunk_act!S7*100)</f>
        <v>7778.1465842109383</v>
      </c>
      <c r="T19" s="62">
        <f>IF(T3=0,0,T3/MBunk_act!T7*100)</f>
        <v>5894.0230942060307</v>
      </c>
      <c r="U19" s="62">
        <f>IF(U3=0,0,U3/MBunk_act!U7*100)</f>
        <v>4751.3520951895234</v>
      </c>
      <c r="V19" s="62">
        <f>IF(V3=0,0,V3/MBunk_act!V7*100)</f>
        <v>4753.2901312008189</v>
      </c>
      <c r="W19" s="62">
        <f>IF(W3=0,0,W3/MBunk_act!W7*100)</f>
        <v>5027.044554864905</v>
      </c>
      <c r="DA19" s="172" t="s">
        <v>981</v>
      </c>
    </row>
    <row r="20" spans="1:105" ht="11.45" customHeight="1" x14ac:dyDescent="0.25">
      <c r="A20" s="55" t="s">
        <v>170</v>
      </c>
      <c r="B20" s="63">
        <f>IF(B4=0,0,B4/MBunk_act!B8*100)</f>
        <v>4826.5995972230558</v>
      </c>
      <c r="C20" s="63">
        <f>IF(C4=0,0,C4/MBunk_act!C8*100)</f>
        <v>4958.0624834388191</v>
      </c>
      <c r="D20" s="63">
        <f>IF(D4=0,0,D4/MBunk_act!D8*100)</f>
        <v>5390.6637513951882</v>
      </c>
      <c r="E20" s="63">
        <f>IF(E4=0,0,E4/MBunk_act!E8*100)</f>
        <v>5681.0102699049685</v>
      </c>
      <c r="F20" s="63">
        <f>IF(F4=0,0,F4/MBunk_act!F8*100)</f>
        <v>5550.2746023251784</v>
      </c>
      <c r="G20" s="63">
        <f>IF(G4=0,0,G4/MBunk_act!G8*100)</f>
        <v>5322.5759807021568</v>
      </c>
      <c r="H20" s="63">
        <f>IF(H4=0,0,H4/MBunk_act!H8*100)</f>
        <v>5170.5553775951976</v>
      </c>
      <c r="I20" s="63">
        <f>IF(I4=0,0,I4/MBunk_act!I8*100)</f>
        <v>6160.3016145196752</v>
      </c>
      <c r="J20" s="63">
        <f>IF(J4=0,0,J4/MBunk_act!J8*100)</f>
        <v>6028.4557411916112</v>
      </c>
      <c r="K20" s="63">
        <f>IF(K4=0,0,K4/MBunk_act!K8*100)</f>
        <v>6886.8692603789814</v>
      </c>
      <c r="L20" s="63">
        <f>IF(L4=0,0,L4/MBunk_act!L8*100)</f>
        <v>6842.04170513804</v>
      </c>
      <c r="M20" s="63">
        <f>IF(M4=0,0,M4/MBunk_act!M8*100)</f>
        <v>6086.3937488168876</v>
      </c>
      <c r="N20" s="63">
        <f>IF(N4=0,0,N4/MBunk_act!N8*100)</f>
        <v>5862.2141720209538</v>
      </c>
      <c r="O20" s="63">
        <f>IF(O4=0,0,O4/MBunk_act!O8*100)</f>
        <v>5250.9225121257723</v>
      </c>
      <c r="P20" s="63">
        <f>IF(P4=0,0,P4/MBunk_act!P8*100)</f>
        <v>5158.8798692891951</v>
      </c>
      <c r="Q20" s="63">
        <f>IF(Q4=0,0,Q4/MBunk_act!Q8*100)</f>
        <v>5827.2142505864922</v>
      </c>
      <c r="R20" s="63">
        <f>IF(R4=0,0,R4/MBunk_act!R8*100)</f>
        <v>7020.4150819383713</v>
      </c>
      <c r="S20" s="63">
        <f>IF(S4=0,0,S4/MBunk_act!S8*100)</f>
        <v>5856.5451313262265</v>
      </c>
      <c r="T20" s="63">
        <f>IF(T4=0,0,T4/MBunk_act!T8*100)</f>
        <v>4330.1735641752539</v>
      </c>
      <c r="U20" s="63">
        <f>IF(U4=0,0,U4/MBunk_act!U8*100)</f>
        <v>3427.3912946837049</v>
      </c>
      <c r="V20" s="63">
        <f>IF(V4=0,0,V4/MBunk_act!V8*100)</f>
        <v>3134.3632267606231</v>
      </c>
      <c r="W20" s="63">
        <f>IF(W4=0,0,W4/MBunk_act!W8*100)</f>
        <v>3262.327215933758</v>
      </c>
      <c r="DA20" s="181" t="s">
        <v>982</v>
      </c>
    </row>
    <row r="21" spans="1:105" ht="11.45" customHeight="1" x14ac:dyDescent="0.25">
      <c r="A21" s="57" t="s">
        <v>171</v>
      </c>
      <c r="B21" s="64">
        <f>IF(B10=0,0,B10/MBunk_act!B9*100)</f>
        <v>5665.7012787732019</v>
      </c>
      <c r="C21" s="64">
        <f>IF(C10=0,0,C10/MBunk_act!C9*100)</f>
        <v>5797.529959931835</v>
      </c>
      <c r="D21" s="64">
        <f>IF(D10=0,0,D10/MBunk_act!D9*100)</f>
        <v>5994.2458496954641</v>
      </c>
      <c r="E21" s="64">
        <f>IF(E10=0,0,E10/MBunk_act!E9*100)</f>
        <v>6222.6043338251193</v>
      </c>
      <c r="F21" s="64">
        <f>IF(F10=0,0,F10/MBunk_act!F9*100)</f>
        <v>6619.941970784238</v>
      </c>
      <c r="G21" s="64">
        <f>IF(G10=0,0,G10/MBunk_act!G9*100)</f>
        <v>6125.6407466852934</v>
      </c>
      <c r="H21" s="64">
        <f>IF(H10=0,0,H10/MBunk_act!H9*100)</f>
        <v>6224.2836068185634</v>
      </c>
      <c r="I21" s="64">
        <f>IF(I10=0,0,I10/MBunk_act!I9*100)</f>
        <v>7407.2479968673861</v>
      </c>
      <c r="J21" s="64">
        <f>IF(J10=0,0,J10/MBunk_act!J9*100)</f>
        <v>7282.2205019509893</v>
      </c>
      <c r="K21" s="64">
        <f>IF(K10=0,0,K10/MBunk_act!K9*100)</f>
        <v>8135.927359120964</v>
      </c>
      <c r="L21" s="64">
        <f>IF(L10=0,0,L10/MBunk_act!L9*100)</f>
        <v>8822.3885628669104</v>
      </c>
      <c r="M21" s="64">
        <f>IF(M10=0,0,M10/MBunk_act!M9*100)</f>
        <v>8226.0228331582675</v>
      </c>
      <c r="N21" s="64">
        <f>IF(N10=0,0,N10/MBunk_act!N9*100)</f>
        <v>8022.959936106533</v>
      </c>
      <c r="O21" s="64">
        <f>IF(O10=0,0,O10/MBunk_act!O9*100)</f>
        <v>7300.7134701459518</v>
      </c>
      <c r="P21" s="64">
        <f>IF(P10=0,0,P10/MBunk_act!P9*100)</f>
        <v>7257.207305867043</v>
      </c>
      <c r="Q21" s="64">
        <f>IF(Q10=0,0,Q10/MBunk_act!Q9*100)</f>
        <v>8358.3957390891646</v>
      </c>
      <c r="R21" s="64">
        <f>IF(R10=0,0,R10/MBunk_act!R9*100)</f>
        <v>10288.484362765097</v>
      </c>
      <c r="S21" s="64">
        <f>IF(S10=0,0,S10/MBunk_act!S9*100)</f>
        <v>8662.3422555728648</v>
      </c>
      <c r="T21" s="64">
        <f>IF(T10=0,0,T10/MBunk_act!T9*100)</f>
        <v>6676.6528412463513</v>
      </c>
      <c r="U21" s="64">
        <f>IF(U10=0,0,U10/MBunk_act!U9*100)</f>
        <v>5409.4639467552643</v>
      </c>
      <c r="V21" s="64">
        <f>IF(V10=0,0,V10/MBunk_act!V9*100)</f>
        <v>5483.2070277809598</v>
      </c>
      <c r="W21" s="64">
        <f>IF(W10=0,0,W10/MBunk_act!W9*100)</f>
        <v>5951.5787678255965</v>
      </c>
      <c r="DA21" s="182" t="s">
        <v>983</v>
      </c>
    </row>
    <row r="22" spans="1:105" ht="11.45" customHeight="1" x14ac:dyDescent="0.25">
      <c r="A22" s="50"/>
      <c r="B22" s="50"/>
      <c r="C22" s="5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DA22" s="181"/>
    </row>
    <row r="23" spans="1:105" ht="11.45" customHeight="1" x14ac:dyDescent="0.25">
      <c r="A23" s="53" t="s">
        <v>63</v>
      </c>
      <c r="B23" s="62">
        <f>IF(B3=0,0,B3/MBunk_act!B3*1000)</f>
        <v>3.5890585639807284</v>
      </c>
      <c r="C23" s="62">
        <f>IF(C3=0,0,C3/MBunk_act!C3*1000)</f>
        <v>3.5675578458930879</v>
      </c>
      <c r="D23" s="62">
        <f>IF(D3=0,0,D3/MBunk_act!D3*1000)</f>
        <v>3.5971149271357459</v>
      </c>
      <c r="E23" s="62">
        <f>IF(E3=0,0,E3/MBunk_act!E3*1000)</f>
        <v>3.6539989378288897</v>
      </c>
      <c r="F23" s="62">
        <f>IF(F3=0,0,F3/MBunk_act!F3*1000)</f>
        <v>3.4769607883446256</v>
      </c>
      <c r="G23" s="62">
        <f>IF(G3=0,0,G3/MBunk_act!G3*1000)</f>
        <v>2.9948071319234324</v>
      </c>
      <c r="H23" s="62">
        <f>IF(H3=0,0,H3/MBunk_act!H3*1000)</f>
        <v>2.828920817702782</v>
      </c>
      <c r="I23" s="62">
        <f>IF(I3=0,0,I3/MBunk_act!I3*1000)</f>
        <v>3.1923041423759946</v>
      </c>
      <c r="J23" s="62">
        <f>IF(J3=0,0,J3/MBunk_act!J3*1000)</f>
        <v>2.9795578599962127</v>
      </c>
      <c r="K23" s="62">
        <f>IF(K3=0,0,K3/MBunk_act!K3*1000)</f>
        <v>3.2934500230930506</v>
      </c>
      <c r="L23" s="62">
        <f>IF(L3=0,0,L3/MBunk_act!L3*1000)</f>
        <v>3.1042571208051055</v>
      </c>
      <c r="M23" s="62">
        <f>IF(M3=0,0,M3/MBunk_act!M3*1000)</f>
        <v>2.7502691716892556</v>
      </c>
      <c r="N23" s="62">
        <f>IF(N3=0,0,N3/MBunk_act!N3*1000)</f>
        <v>2.5407461535738407</v>
      </c>
      <c r="O23" s="62">
        <f>IF(O3=0,0,O3/MBunk_act!O3*1000)</f>
        <v>2.2801136327740932</v>
      </c>
      <c r="P23" s="62">
        <f>IF(P3=0,0,P3/MBunk_act!P3*1000)</f>
        <v>2.2269434963406716</v>
      </c>
      <c r="Q23" s="62">
        <f>IF(Q3=0,0,Q3/MBunk_act!Q3*1000)</f>
        <v>2.4760119972484369</v>
      </c>
      <c r="R23" s="62">
        <f>IF(R3=0,0,R3/MBunk_act!R3*1000)</f>
        <v>2.9115073063623509</v>
      </c>
      <c r="S23" s="62">
        <f>IF(S3=0,0,S3/MBunk_act!S3*1000)</f>
        <v>2.3824705094708798</v>
      </c>
      <c r="T23" s="62">
        <f>IF(T3=0,0,T3/MBunk_act!T3*1000)</f>
        <v>1.7715972103342097</v>
      </c>
      <c r="U23" s="62">
        <f>IF(U3=0,0,U3/MBunk_act!U3*1000)</f>
        <v>1.4011134635074192</v>
      </c>
      <c r="V23" s="62">
        <f>IF(V3=0,0,V3/MBunk_act!V3*1000)</f>
        <v>1.4677039556037252</v>
      </c>
      <c r="W23" s="62">
        <f>IF(W3=0,0,W3/MBunk_act!W3*1000)</f>
        <v>1.5585690799684249</v>
      </c>
      <c r="DA23" s="172" t="s">
        <v>431</v>
      </c>
    </row>
    <row r="24" spans="1:105" ht="11.45" customHeight="1" x14ac:dyDescent="0.25">
      <c r="A24" s="55" t="s">
        <v>170</v>
      </c>
      <c r="B24" s="63">
        <f>IF(B4=0,0,B4/MBunk_act!B4*1000)</f>
        <v>8.4382205555870513</v>
      </c>
      <c r="C24" s="63">
        <f>IF(C4=0,0,C4/MBunk_act!C4*1000)</f>
        <v>8.421953171003862</v>
      </c>
      <c r="D24" s="63">
        <f>IF(D4=0,0,D4/MBunk_act!D4*1000)</f>
        <v>8.6997993360032115</v>
      </c>
      <c r="E24" s="63">
        <f>IF(E4=0,0,E4/MBunk_act!E4*1000)</f>
        <v>9.0063537867760388</v>
      </c>
      <c r="F24" s="63">
        <f>IF(F4=0,0,F4/MBunk_act!F4*1000)</f>
        <v>8.6366015453668474</v>
      </c>
      <c r="G24" s="63">
        <f>IF(G4=0,0,G4/MBunk_act!G4*1000)</f>
        <v>7.766862922748258</v>
      </c>
      <c r="H24" s="63">
        <f>IF(H4=0,0,H4/MBunk_act!H4*1000)</f>
        <v>7.5129919739552689</v>
      </c>
      <c r="I24" s="63">
        <f>IF(I4=0,0,I4/MBunk_act!I4*1000)</f>
        <v>8.6333599957701779</v>
      </c>
      <c r="J24" s="63">
        <f>IF(J4=0,0,J4/MBunk_act!J4*1000)</f>
        <v>8.3427428831007635</v>
      </c>
      <c r="K24" s="63">
        <f>IF(K4=0,0,K4/MBunk_act!K4*1000)</f>
        <v>9.3558349974773982</v>
      </c>
      <c r="L24" s="63">
        <f>IF(L4=0,0,L4/MBunk_act!L4*1000)</f>
        <v>9.1095156430119832</v>
      </c>
      <c r="M24" s="63">
        <f>IF(M4=0,0,M4/MBunk_act!M4*1000)</f>
        <v>8.1804552608097456</v>
      </c>
      <c r="N24" s="63">
        <f>IF(N4=0,0,N4/MBunk_act!N4*1000)</f>
        <v>7.596376024673086</v>
      </c>
      <c r="O24" s="63">
        <f>IF(O4=0,0,O4/MBunk_act!O4*1000)</f>
        <v>6.8642584382965053</v>
      </c>
      <c r="P24" s="63">
        <f>IF(P4=0,0,P4/MBunk_act!P4*1000)</f>
        <v>6.6846768312819647</v>
      </c>
      <c r="Q24" s="63">
        <f>IF(Q4=0,0,Q4/MBunk_act!Q4*1000)</f>
        <v>7.3772348271151476</v>
      </c>
      <c r="R24" s="63">
        <f>IF(R4=0,0,R4/MBunk_act!R4*1000)</f>
        <v>8.4985694843503445</v>
      </c>
      <c r="S24" s="63">
        <f>IF(S4=0,0,S4/MBunk_act!S4*1000)</f>
        <v>6.9762861436124508</v>
      </c>
      <c r="T24" s="63">
        <f>IF(T4=0,0,T4/MBunk_act!T4*1000)</f>
        <v>5.1531350197590307</v>
      </c>
      <c r="U24" s="63">
        <f>IF(U4=0,0,U4/MBunk_act!U4*1000)</f>
        <v>4.1893592346044999</v>
      </c>
      <c r="V24" s="63">
        <f>IF(V4=0,0,V4/MBunk_act!V4*1000)</f>
        <v>3.834828952592086</v>
      </c>
      <c r="W24" s="63">
        <f>IF(W4=0,0,W4/MBunk_act!W4*1000)</f>
        <v>4.1823157946036522</v>
      </c>
      <c r="DA24" s="181" t="s">
        <v>432</v>
      </c>
    </row>
    <row r="25" spans="1:105" ht="11.45" customHeight="1" x14ac:dyDescent="0.25">
      <c r="A25" s="57" t="s">
        <v>171</v>
      </c>
      <c r="B25" s="64">
        <f>IF(B10=0,0,B10/MBunk_act!B5*1000)</f>
        <v>2.8910208669567492</v>
      </c>
      <c r="C25" s="64">
        <f>IF(C10=0,0,C10/MBunk_act!C5*1000)</f>
        <v>2.8751452319841801</v>
      </c>
      <c r="D25" s="64">
        <f>IF(D10=0,0,D10/MBunk_act!D5*1000)</f>
        <v>2.915353662535868</v>
      </c>
      <c r="E25" s="64">
        <f>IF(E10=0,0,E10/MBunk_act!E5*1000)</f>
        <v>2.9684227099010227</v>
      </c>
      <c r="F25" s="64">
        <f>IF(F10=0,0,F10/MBunk_act!F5*1000)</f>
        <v>2.8143830728306622</v>
      </c>
      <c r="G25" s="64">
        <f>IF(G10=0,0,G10/MBunk_act!G5*1000)</f>
        <v>2.4542961085373212</v>
      </c>
      <c r="H25" s="64">
        <f>IF(H10=0,0,H10/MBunk_act!H5*1000)</f>
        <v>2.3353949379771821</v>
      </c>
      <c r="I25" s="64">
        <f>IF(I10=0,0,I10/MBunk_act!I5*1000)</f>
        <v>2.6417661487268203</v>
      </c>
      <c r="J25" s="64">
        <f>IF(J10=0,0,J10/MBunk_act!J5*1000)</f>
        <v>2.484567143703976</v>
      </c>
      <c r="K25" s="64">
        <f>IF(K10=0,0,K10/MBunk_act!K5*1000)</f>
        <v>2.7572431320391098</v>
      </c>
      <c r="L25" s="64">
        <f>IF(L10=0,0,L10/MBunk_act!L5*1000)</f>
        <v>2.6040390379207476</v>
      </c>
      <c r="M25" s="64">
        <f>IF(M10=0,0,M10/MBunk_act!M5*1000)</f>
        <v>2.3092415673547659</v>
      </c>
      <c r="N25" s="64">
        <f>IF(N10=0,0,N10/MBunk_act!N5*1000)</f>
        <v>2.1322681032548112</v>
      </c>
      <c r="O25" s="64">
        <f>IF(O10=0,0,O10/MBunk_act!O5*1000)</f>
        <v>1.9142800782546299</v>
      </c>
      <c r="P25" s="64">
        <f>IF(P10=0,0,P10/MBunk_act!P5*1000)</f>
        <v>1.8698622235496298</v>
      </c>
      <c r="Q25" s="64">
        <f>IF(Q10=0,0,Q10/MBunk_act!Q5*1000)</f>
        <v>2.0687671886047871</v>
      </c>
      <c r="R25" s="64">
        <f>IF(R10=0,0,R10/MBunk_act!R5*1000)</f>
        <v>2.4201866400507539</v>
      </c>
      <c r="S25" s="64">
        <f>IF(S10=0,0,S10/MBunk_act!S5*1000)</f>
        <v>1.9773965931460655</v>
      </c>
      <c r="T25" s="64">
        <f>IF(T10=0,0,T10/MBunk_act!T5*1000)</f>
        <v>1.4605259435065276</v>
      </c>
      <c r="U25" s="64">
        <f>IF(U10=0,0,U10/MBunk_act!U5*1000)</f>
        <v>1.1583158135203435</v>
      </c>
      <c r="V25" s="64">
        <f>IF(V10=0,0,V10/MBunk_act!V5*1000)</f>
        <v>1.2662581200889402</v>
      </c>
      <c r="W25" s="64">
        <f>IF(W10=0,0,W10/MBunk_act!W5*1000)</f>
        <v>1.3206468817251167</v>
      </c>
      <c r="DA25" s="182" t="s">
        <v>433</v>
      </c>
    </row>
    <row r="26" spans="1:105" ht="11.45" customHeight="1" x14ac:dyDescent="0.25">
      <c r="A26" s="50"/>
      <c r="B26" s="50"/>
      <c r="C26" s="5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DA26" s="181"/>
    </row>
    <row r="27" spans="1:105" ht="11.45" customHeight="1" x14ac:dyDescent="0.25">
      <c r="A27" s="53" t="s">
        <v>40</v>
      </c>
      <c r="B27" s="76">
        <f>IF(B3=0,0,B3/B$3)</f>
        <v>1</v>
      </c>
      <c r="C27" s="76">
        <f t="shared" ref="C27:W28" si="3">IF(C3=0,0,C3/C$3)</f>
        <v>1</v>
      </c>
      <c r="D27" s="76">
        <f t="shared" si="3"/>
        <v>1</v>
      </c>
      <c r="E27" s="76">
        <f t="shared" si="3"/>
        <v>1</v>
      </c>
      <c r="F27" s="76">
        <f t="shared" si="3"/>
        <v>1</v>
      </c>
      <c r="G27" s="76">
        <f t="shared" si="3"/>
        <v>1</v>
      </c>
      <c r="H27" s="76">
        <f t="shared" si="3"/>
        <v>1</v>
      </c>
      <c r="I27" s="76">
        <f t="shared" si="3"/>
        <v>1</v>
      </c>
      <c r="J27" s="76">
        <f t="shared" si="3"/>
        <v>1</v>
      </c>
      <c r="K27" s="76">
        <f t="shared" si="3"/>
        <v>1</v>
      </c>
      <c r="L27" s="76">
        <f t="shared" si="3"/>
        <v>1</v>
      </c>
      <c r="M27" s="76">
        <f t="shared" si="3"/>
        <v>1</v>
      </c>
      <c r="N27" s="76">
        <f t="shared" si="3"/>
        <v>1</v>
      </c>
      <c r="O27" s="76">
        <f t="shared" si="3"/>
        <v>1</v>
      </c>
      <c r="P27" s="76">
        <f t="shared" si="3"/>
        <v>1</v>
      </c>
      <c r="Q27" s="76">
        <f t="shared" si="3"/>
        <v>1</v>
      </c>
      <c r="R27" s="76">
        <f t="shared" si="3"/>
        <v>1</v>
      </c>
      <c r="S27" s="76">
        <f t="shared" si="3"/>
        <v>1</v>
      </c>
      <c r="T27" s="76">
        <f t="shared" si="3"/>
        <v>1</v>
      </c>
      <c r="U27" s="76">
        <f t="shared" si="3"/>
        <v>1</v>
      </c>
      <c r="V27" s="76">
        <f t="shared" si="3"/>
        <v>1</v>
      </c>
      <c r="W27" s="76">
        <f t="shared" si="3"/>
        <v>1</v>
      </c>
      <c r="DA27" s="183"/>
    </row>
    <row r="28" spans="1:105" ht="11.45" customHeight="1" x14ac:dyDescent="0.25">
      <c r="A28" s="55" t="s">
        <v>170</v>
      </c>
      <c r="B28" s="77">
        <f>IF(B4=0,0,B4/B$3)</f>
        <v>0.29585260989080553</v>
      </c>
      <c r="C28" s="77">
        <f t="shared" si="3"/>
        <v>0.29468880731830155</v>
      </c>
      <c r="D28" s="77">
        <f t="shared" si="3"/>
        <v>0.28505292235063884</v>
      </c>
      <c r="E28" s="77">
        <f t="shared" si="3"/>
        <v>0.27986473978730381</v>
      </c>
      <c r="F28" s="77">
        <f t="shared" si="3"/>
        <v>0.28267761472551922</v>
      </c>
      <c r="G28" s="77">
        <f t="shared" si="3"/>
        <v>0.26386204994843032</v>
      </c>
      <c r="H28" s="77">
        <f t="shared" si="3"/>
        <v>0.25314760191366742</v>
      </c>
      <c r="I28" s="77">
        <f t="shared" si="3"/>
        <v>0.24849663883183637</v>
      </c>
      <c r="J28" s="77">
        <f t="shared" si="3"/>
        <v>0.23658744463749498</v>
      </c>
      <c r="K28" s="77">
        <f t="shared" si="3"/>
        <v>0.23084081554878627</v>
      </c>
      <c r="L28" s="77">
        <f t="shared" si="3"/>
        <v>0.22564092320476128</v>
      </c>
      <c r="M28" s="77">
        <f t="shared" si="3"/>
        <v>0.22342931738279428</v>
      </c>
      <c r="N28" s="77">
        <f t="shared" si="3"/>
        <v>0.22350880351466537</v>
      </c>
      <c r="O28" s="77">
        <f t="shared" si="3"/>
        <v>0.2224935223416179</v>
      </c>
      <c r="P28" s="77">
        <f t="shared" si="3"/>
        <v>0.22261720355477047</v>
      </c>
      <c r="Q28" s="77">
        <f t="shared" si="3"/>
        <v>0.22857421969626229</v>
      </c>
      <c r="R28" s="77">
        <f t="shared" si="3"/>
        <v>0.23594182098666663</v>
      </c>
      <c r="S28" s="77">
        <f t="shared" si="3"/>
        <v>0.23727800904212226</v>
      </c>
      <c r="T28" s="77">
        <f t="shared" si="3"/>
        <v>0.24503780813135884</v>
      </c>
      <c r="U28" s="77">
        <f t="shared" si="3"/>
        <v>0.23951163595860048</v>
      </c>
      <c r="V28" s="77">
        <f t="shared" si="3"/>
        <v>0.20491524986502094</v>
      </c>
      <c r="W28" s="77">
        <f t="shared" si="3"/>
        <v>0.22310347974455785</v>
      </c>
      <c r="DA28" s="184"/>
    </row>
    <row r="29" spans="1:105" ht="11.45" customHeight="1" x14ac:dyDescent="0.25">
      <c r="A29" s="57" t="s">
        <v>171</v>
      </c>
      <c r="B29" s="78">
        <f>IF(B10=0,0,B10/B$3)</f>
        <v>0.70414739010919447</v>
      </c>
      <c r="C29" s="78">
        <f t="shared" ref="C29:W29" si="4">IF(C10=0,0,C10/C$3)</f>
        <v>0.70531119268169851</v>
      </c>
      <c r="D29" s="78">
        <f t="shared" si="4"/>
        <v>0.71494707764936116</v>
      </c>
      <c r="E29" s="78">
        <f t="shared" si="4"/>
        <v>0.72013526021269625</v>
      </c>
      <c r="F29" s="78">
        <f t="shared" si="4"/>
        <v>0.71732238527448078</v>
      </c>
      <c r="G29" s="78">
        <f t="shared" si="4"/>
        <v>0.73613795005156957</v>
      </c>
      <c r="H29" s="78">
        <f t="shared" si="4"/>
        <v>0.74685239808633253</v>
      </c>
      <c r="I29" s="78">
        <f t="shared" si="4"/>
        <v>0.75150336116816363</v>
      </c>
      <c r="J29" s="78">
        <f t="shared" si="4"/>
        <v>0.76341255536250507</v>
      </c>
      <c r="K29" s="78">
        <f t="shared" si="4"/>
        <v>0.76915918445121367</v>
      </c>
      <c r="L29" s="78">
        <f t="shared" si="4"/>
        <v>0.77435907679523874</v>
      </c>
      <c r="M29" s="78">
        <f t="shared" si="4"/>
        <v>0.77657068261720574</v>
      </c>
      <c r="N29" s="78">
        <f t="shared" si="4"/>
        <v>0.7764911964853346</v>
      </c>
      <c r="O29" s="78">
        <f t="shared" si="4"/>
        <v>0.77750647765838199</v>
      </c>
      <c r="P29" s="78">
        <f t="shared" si="4"/>
        <v>0.77738279644522956</v>
      </c>
      <c r="Q29" s="78">
        <f t="shared" si="4"/>
        <v>0.77142578030373776</v>
      </c>
      <c r="R29" s="78">
        <f t="shared" si="4"/>
        <v>0.76405817901333328</v>
      </c>
      <c r="S29" s="78">
        <f t="shared" si="4"/>
        <v>0.76272199095787774</v>
      </c>
      <c r="T29" s="78">
        <f t="shared" si="4"/>
        <v>0.75496219186864111</v>
      </c>
      <c r="U29" s="78">
        <f t="shared" si="4"/>
        <v>0.76048836404139952</v>
      </c>
      <c r="V29" s="78">
        <f t="shared" si="4"/>
        <v>0.79508475013497903</v>
      </c>
      <c r="W29" s="78">
        <f t="shared" si="4"/>
        <v>0.7768965202554422</v>
      </c>
      <c r="DA29" s="185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D26"/>
  <sheetViews>
    <sheetView showGridLines="0" workbookViewId="0"/>
  </sheetViews>
  <sheetFormatPr defaultRowHeight="15" x14ac:dyDescent="0.25"/>
  <cols>
    <col min="1" max="1" width="7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186</v>
      </c>
      <c r="B1" s="6" t="s">
        <v>187</v>
      </c>
      <c r="C1" s="2"/>
    </row>
    <row r="2" spans="1:4" ht="18.75" x14ac:dyDescent="0.3">
      <c r="A2" s="1"/>
      <c r="B2" s="2"/>
      <c r="C2" s="2"/>
    </row>
    <row r="3" spans="1:4" ht="18.75" x14ac:dyDescent="0.3">
      <c r="A3" s="1"/>
      <c r="B3" s="225" t="s">
        <v>16</v>
      </c>
      <c r="C3" s="3"/>
      <c r="D3" s="9"/>
    </row>
    <row r="4" spans="1:4" x14ac:dyDescent="0.25">
      <c r="A4" s="4"/>
      <c r="B4" s="7" t="str">
        <f ca="1">HYPERLINK("#"&amp;CELL("address",Transport!$B$2),MID(CELL("filename",Transport!$B$2),FIND("]",CELL("filename",Transport!$B$2))+1,256))</f>
        <v>Transport</v>
      </c>
      <c r="C4" s="5"/>
      <c r="D4" s="226" t="s">
        <v>7</v>
      </c>
    </row>
    <row r="5" spans="1:4" ht="5.0999999999999996" customHeight="1" x14ac:dyDescent="0.25">
      <c r="B5" s="7"/>
      <c r="C5" s="5"/>
      <c r="D5" s="2"/>
    </row>
    <row r="6" spans="1:4" x14ac:dyDescent="0.25">
      <c r="B6" s="7" t="str">
        <f ca="1">HYPERLINK("#"&amp;CELL("address",TrRoad_act!$B$2),MID(CELL("filename",TrRoad_act!$B$2),FIND("]",CELL("filename",TrRoad_act!$B$2))+1,256))</f>
        <v>TrRoad_act</v>
      </c>
      <c r="C6" s="5"/>
      <c r="D6" s="226" t="s">
        <v>8</v>
      </c>
    </row>
    <row r="7" spans="1:4" x14ac:dyDescent="0.25">
      <c r="B7" s="8" t="str">
        <f ca="1">HYPERLINK("#"&amp;CELL("address",TrRoad_ene!$B$2),MID(CELL("filename",TrRoad_ene!$B$2),FIND("]",CELL("filename",TrRoad_ene!$B$2))+1,256))</f>
        <v>TrRoad_ene</v>
      </c>
      <c r="C7" s="5"/>
      <c r="D7" s="227" t="s">
        <v>9</v>
      </c>
    </row>
    <row r="8" spans="1:4" x14ac:dyDescent="0.25">
      <c r="B8" s="8" t="str">
        <f ca="1">HYPERLINK("#"&amp;CELL("address",TrRoad_emi!$B$2),MID(CELL("filename",TrRoad_emi!$B$2),FIND("]",CELL("filename",TrRoad_emi!$B$2))+1,256))</f>
        <v>TrRoad_emi</v>
      </c>
      <c r="C8" s="5"/>
      <c r="D8" s="227" t="s">
        <v>10</v>
      </c>
    </row>
    <row r="9" spans="1:4" x14ac:dyDescent="0.25">
      <c r="B9" s="8" t="str">
        <f ca="1">HYPERLINK("#"&amp;CELL("address",TrRoad_tech!$B$2),MID(CELL("filename",TrRoad_tech!$B$2),FIND("]",CELL("filename",TrRoad_tech!$B$2))+1,256))</f>
        <v>TrRoad_tech</v>
      </c>
      <c r="C9" s="5"/>
      <c r="D9" s="227" t="s">
        <v>11</v>
      </c>
    </row>
    <row r="10" spans="1:4" ht="5.0999999999999996" customHeight="1" x14ac:dyDescent="0.25">
      <c r="B10" s="7"/>
      <c r="C10" s="5"/>
      <c r="D10" s="2"/>
    </row>
    <row r="11" spans="1:4" x14ac:dyDescent="0.25">
      <c r="B11" s="7" t="str">
        <f ca="1">HYPERLINK("#"&amp;CELL("address",TrRail_act!$B$2),MID(CELL("filename",TrRail_act!$B$2),FIND("]",CELL("filename",TrRail_act!$B$2))+1,256))</f>
        <v>TrRail_act</v>
      </c>
      <c r="C11" s="5"/>
      <c r="D11" s="226" t="s">
        <v>12</v>
      </c>
    </row>
    <row r="12" spans="1:4" x14ac:dyDescent="0.25">
      <c r="B12" s="8" t="str">
        <f ca="1">HYPERLINK("#"&amp;CELL("address",TrRail_ene!$B$2),MID(CELL("filename",TrRail_ene!$B$2),FIND("]",CELL("filename",TrRail_ene!$B$2))+1,256))</f>
        <v>TrRail_ene</v>
      </c>
      <c r="C12" s="5"/>
      <c r="D12" s="227" t="s">
        <v>9</v>
      </c>
    </row>
    <row r="13" spans="1:4" x14ac:dyDescent="0.25">
      <c r="B13" s="8" t="str">
        <f ca="1">HYPERLINK("#"&amp;CELL("address",TrRail_emi!$B$2),MID(CELL("filename",TrRail_emi!$B$2),FIND("]",CELL("filename",TrRail_emi!$B$2))+1,256))</f>
        <v>TrRail_emi</v>
      </c>
      <c r="C13" s="5"/>
      <c r="D13" s="227" t="s">
        <v>10</v>
      </c>
    </row>
    <row r="14" spans="1:4" ht="5.0999999999999996" customHeight="1" x14ac:dyDescent="0.25">
      <c r="B14" s="7"/>
      <c r="C14" s="5"/>
      <c r="D14" s="2"/>
    </row>
    <row r="15" spans="1:4" x14ac:dyDescent="0.25">
      <c r="B15" s="7" t="str">
        <f ca="1">HYPERLINK("#"&amp;CELL("address",TrAvia_act!$B$2),MID(CELL("filename",TrAvia_act!$B$2),FIND("]",CELL("filename",TrAvia_act!$B$2))+1,256))</f>
        <v>TrAvia_act</v>
      </c>
      <c r="C15" s="5"/>
      <c r="D15" s="226" t="s">
        <v>13</v>
      </c>
    </row>
    <row r="16" spans="1:4" x14ac:dyDescent="0.25">
      <c r="B16" s="8" t="str">
        <f ca="1">HYPERLINK("#"&amp;CELL("address",TrAvia_ene!$B$2),MID(CELL("filename",TrAvia_ene!$B$2),FIND("]",CELL("filename",TrAvia_ene!$B$2))+1,256))</f>
        <v>TrAvia_ene</v>
      </c>
      <c r="C16" s="5"/>
      <c r="D16" s="227" t="s">
        <v>9</v>
      </c>
    </row>
    <row r="17" spans="2:4" x14ac:dyDescent="0.25">
      <c r="B17" s="8" t="str">
        <f ca="1">HYPERLINK("#"&amp;CELL("address",TrAvia_emi!$B$2),MID(CELL("filename",TrAvia_emi!$B$2),FIND("]",CELL("filename",TrAvia_emi!$B$2))+1,256))</f>
        <v>TrAvia_emi</v>
      </c>
      <c r="C17" s="5"/>
      <c r="D17" s="227" t="s">
        <v>10</v>
      </c>
    </row>
    <row r="18" spans="2:4" x14ac:dyDescent="0.25">
      <c r="B18" s="8" t="str">
        <f ca="1">HYPERLINK("#"&amp;CELL("address",TrAvia_png!$B$2),MID(CELL("filename",TrAvia_png!$B$2),FIND("]",CELL("filename",TrAvia_png!$B$2))+1,256))</f>
        <v>TrAvia_png</v>
      </c>
      <c r="C18" s="5"/>
      <c r="D18" s="227" t="s">
        <v>14</v>
      </c>
    </row>
    <row r="19" spans="2:4" ht="5.0999999999999996" customHeight="1" x14ac:dyDescent="0.25">
      <c r="B19" s="7"/>
      <c r="C19" s="5"/>
      <c r="D19" s="2"/>
    </row>
    <row r="20" spans="2:4" x14ac:dyDescent="0.25">
      <c r="B20" s="7" t="str">
        <f ca="1">HYPERLINK("#"&amp;CELL("address",TrNavi_act!$B$2),MID(CELL("filename",TrNavi_act!$B$2),FIND("]",CELL("filename",TrNavi_act!$B$2))+1,256))</f>
        <v>TrNavi_act</v>
      </c>
      <c r="C20" s="5"/>
      <c r="D20" s="226" t="s">
        <v>15</v>
      </c>
    </row>
    <row r="21" spans="2:4" x14ac:dyDescent="0.25">
      <c r="B21" s="8" t="str">
        <f ca="1">HYPERLINK("#"&amp;CELL("address",TrNavi_ene!$B$2),MID(CELL("filename",TrNavi_ene!$B$2),FIND("]",CELL("filename",TrNavi_ene!$B$2))+1,256))</f>
        <v>TrNavi_ene</v>
      </c>
      <c r="C21" s="5"/>
      <c r="D21" s="227" t="s">
        <v>9</v>
      </c>
    </row>
    <row r="22" spans="2:4" x14ac:dyDescent="0.25">
      <c r="B22" s="8" t="str">
        <f ca="1">HYPERLINK("#"&amp;CELL("address",TrNavi_emi!$B$2),MID(CELL("filename",TrNavi_emi!$B$2),FIND("]",CELL("filename",TrNavi_emi!$B$2))+1,256))</f>
        <v>TrNavi_emi</v>
      </c>
      <c r="C22" s="5"/>
      <c r="D22" s="227" t="s">
        <v>10</v>
      </c>
    </row>
    <row r="23" spans="2:4" ht="5.0999999999999996" customHeight="1" x14ac:dyDescent="0.25">
      <c r="B23" s="7"/>
      <c r="C23" s="5"/>
      <c r="D23" s="2"/>
    </row>
    <row r="24" spans="2:4" x14ac:dyDescent="0.25">
      <c r="B24" s="7" t="str">
        <f ca="1">HYPERLINK("#"&amp;CELL("address",MBunk_act!$B$2),MID(CELL("filename",MBunk_act!$B$2),FIND("]",CELL("filename",MBunk_act!$B$2))+1,256))</f>
        <v>MBunk_act</v>
      </c>
      <c r="C24" s="5"/>
      <c r="D24" s="226" t="s">
        <v>169</v>
      </c>
    </row>
    <row r="25" spans="2:4" x14ac:dyDescent="0.25">
      <c r="B25" s="8" t="str">
        <f ca="1">HYPERLINK("#"&amp;CELL("address",MBunk_ene!$B$2),MID(CELL("filename",MBunk_ene!$B$2),FIND("]",CELL("filename",MBunk_ene!$B$2))+1,256))</f>
        <v>MBunk_ene</v>
      </c>
      <c r="C25" s="5"/>
      <c r="D25" s="227" t="s">
        <v>9</v>
      </c>
    </row>
    <row r="26" spans="2:4" x14ac:dyDescent="0.25">
      <c r="B26" s="8" t="str">
        <f ca="1">HYPERLINK("#"&amp;CELL("address",MBunk_emi!$B$2),MID(CELL("filename",MBunk_emi!$B$2),FIND("]",CELL("filename",MBunk_emi!$B$2))+1,256))</f>
        <v>MBunk_emi</v>
      </c>
      <c r="C26" s="5"/>
      <c r="D26" s="227" t="s">
        <v>10</v>
      </c>
    </row>
  </sheetData>
  <pageMargins left="0.39370078740157483" right="0.39370078740157483" top="0.39370078740157483" bottom="0.39370078740157483" header="0.31496062992125984" footer="0.31496062992125984"/>
  <pageSetup paperSize="9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DA23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984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DA1" s="170" t="s">
        <v>155</v>
      </c>
    </row>
    <row r="2" spans="1:105" ht="11.45" customHeight="1" x14ac:dyDescent="0.25">
      <c r="A2" s="50"/>
      <c r="B2" s="50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DA2" s="181"/>
    </row>
    <row r="3" spans="1:105" ht="11.45" customHeight="1" x14ac:dyDescent="0.25">
      <c r="A3" s="53" t="s">
        <v>44</v>
      </c>
      <c r="B3" s="62">
        <f t="shared" ref="B3" si="0">SUM(B4:B5)</f>
        <v>7048.6161919199994</v>
      </c>
      <c r="C3" s="62">
        <f t="shared" ref="C3:W3" si="1">SUM(C4:C5)</f>
        <v>7150.8770125199999</v>
      </c>
      <c r="D3" s="62">
        <f t="shared" si="1"/>
        <v>7666.8093277200005</v>
      </c>
      <c r="E3" s="62">
        <f t="shared" si="1"/>
        <v>8366.8347752400023</v>
      </c>
      <c r="F3" s="62">
        <f t="shared" si="1"/>
        <v>8555.6309209200008</v>
      </c>
      <c r="G3" s="62">
        <f t="shared" si="1"/>
        <v>8006.8214808000002</v>
      </c>
      <c r="H3" s="62">
        <f t="shared" si="1"/>
        <v>8274.4358223599993</v>
      </c>
      <c r="I3" s="62">
        <f t="shared" si="1"/>
        <v>9866.2997473200012</v>
      </c>
      <c r="J3" s="62">
        <f t="shared" si="1"/>
        <v>9565.8425164799992</v>
      </c>
      <c r="K3" s="62">
        <f t="shared" si="1"/>
        <v>8757.5000814000014</v>
      </c>
      <c r="L3" s="62">
        <f t="shared" si="1"/>
        <v>8912.8985284799983</v>
      </c>
      <c r="M3" s="62">
        <f t="shared" si="1"/>
        <v>8743.2781636799991</v>
      </c>
      <c r="N3" s="62">
        <f t="shared" si="1"/>
        <v>8165.5985584799982</v>
      </c>
      <c r="O3" s="62">
        <f t="shared" si="1"/>
        <v>7378.284052439998</v>
      </c>
      <c r="P3" s="62">
        <f t="shared" si="1"/>
        <v>7408.49338584</v>
      </c>
      <c r="Q3" s="62">
        <f t="shared" si="1"/>
        <v>7706.5981956000005</v>
      </c>
      <c r="R3" s="62">
        <f t="shared" si="1"/>
        <v>8989.7576695200041</v>
      </c>
      <c r="S3" s="62">
        <f t="shared" si="1"/>
        <v>7295.7594294000028</v>
      </c>
      <c r="T3" s="62">
        <f t="shared" si="1"/>
        <v>5398.2657036000001</v>
      </c>
      <c r="U3" s="62">
        <f t="shared" si="1"/>
        <v>4331.5711826399993</v>
      </c>
      <c r="V3" s="62">
        <f t="shared" si="1"/>
        <v>4218.45423768</v>
      </c>
      <c r="W3" s="62">
        <f t="shared" si="1"/>
        <v>4455.4605476399993</v>
      </c>
      <c r="DA3" s="172" t="s">
        <v>985</v>
      </c>
    </row>
    <row r="4" spans="1:105" ht="11.45" customHeight="1" x14ac:dyDescent="0.25">
      <c r="A4" s="55" t="s">
        <v>170</v>
      </c>
      <c r="B4" s="63">
        <v>2057.7587201778597</v>
      </c>
      <c r="C4" s="63">
        <v>2081.7597002339207</v>
      </c>
      <c r="D4" s="63">
        <v>2158.8694865860848</v>
      </c>
      <c r="E4" s="63">
        <v>2313.2800846527421</v>
      </c>
      <c r="F4" s="63">
        <v>2393.4983577111793</v>
      </c>
      <c r="G4" s="63">
        <v>2088.3381117197923</v>
      </c>
      <c r="H4" s="63">
        <v>2065.7841250719293</v>
      </c>
      <c r="I4" s="63">
        <v>2420.0062040998769</v>
      </c>
      <c r="J4" s="63">
        <v>2237.0920404682338</v>
      </c>
      <c r="K4" s="63">
        <v>1995.2372653319262</v>
      </c>
      <c r="L4" s="63">
        <v>1982.7309320952484</v>
      </c>
      <c r="M4" s="63">
        <v>1926.8521409179466</v>
      </c>
      <c r="N4" s="63">
        <v>1801.3629706735182</v>
      </c>
      <c r="O4" s="63">
        <v>1618.265679393046</v>
      </c>
      <c r="P4" s="63">
        <v>1622.0784924246125</v>
      </c>
      <c r="Q4" s="63">
        <v>1717.8753795009723</v>
      </c>
      <c r="R4" s="63">
        <v>2065.689894675761</v>
      </c>
      <c r="S4" s="63">
        <v>1686.5706176004915</v>
      </c>
      <c r="T4" s="63">
        <v>1290.7766699273427</v>
      </c>
      <c r="U4" s="63">
        <v>1016.1614246291846</v>
      </c>
      <c r="V4" s="63">
        <v>842.35547115985969</v>
      </c>
      <c r="W4" s="63">
        <v>973.08870842554393</v>
      </c>
      <c r="DA4" s="181" t="s">
        <v>986</v>
      </c>
    </row>
    <row r="5" spans="1:105" ht="11.45" customHeight="1" x14ac:dyDescent="0.25">
      <c r="A5" s="57" t="s">
        <v>171</v>
      </c>
      <c r="B5" s="64">
        <v>4990.8574717421398</v>
      </c>
      <c r="C5" s="64">
        <v>5069.1173122860791</v>
      </c>
      <c r="D5" s="64">
        <v>5507.9398411339162</v>
      </c>
      <c r="E5" s="64">
        <v>6053.5546905872598</v>
      </c>
      <c r="F5" s="64">
        <v>6162.1325632088219</v>
      </c>
      <c r="G5" s="64">
        <v>5918.4833690802079</v>
      </c>
      <c r="H5" s="64">
        <v>6208.65169728807</v>
      </c>
      <c r="I5" s="64">
        <v>7446.2935432201239</v>
      </c>
      <c r="J5" s="64">
        <v>7328.7504760117645</v>
      </c>
      <c r="K5" s="64">
        <v>6762.2628160680742</v>
      </c>
      <c r="L5" s="64">
        <v>6930.1675963847501</v>
      </c>
      <c r="M5" s="64">
        <v>6816.4260227620534</v>
      </c>
      <c r="N5" s="64">
        <v>6364.23558780648</v>
      </c>
      <c r="O5" s="64">
        <v>5760.0183730469525</v>
      </c>
      <c r="P5" s="64">
        <v>5786.4148934153873</v>
      </c>
      <c r="Q5" s="64">
        <v>5988.722816099028</v>
      </c>
      <c r="R5" s="64">
        <v>6924.0677748442431</v>
      </c>
      <c r="S5" s="64">
        <v>5609.1888117995113</v>
      </c>
      <c r="T5" s="64">
        <v>4107.4890336726576</v>
      </c>
      <c r="U5" s="64">
        <v>3315.409758010815</v>
      </c>
      <c r="V5" s="64">
        <v>3376.0987665201401</v>
      </c>
      <c r="W5" s="64">
        <v>3482.3718392144551</v>
      </c>
      <c r="DA5" s="182" t="s">
        <v>987</v>
      </c>
    </row>
    <row r="6" spans="1:105" ht="11.45" customHeight="1" x14ac:dyDescent="0.25">
      <c r="A6" s="50"/>
      <c r="B6" s="50"/>
      <c r="C6" s="5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DA6" s="181"/>
    </row>
    <row r="7" spans="1:105" ht="11.45" customHeight="1" x14ac:dyDescent="0.25">
      <c r="A7" s="68" t="s">
        <v>36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DA7" s="179"/>
    </row>
    <row r="8" spans="1:105" ht="11.45" customHeight="1" x14ac:dyDescent="0.25">
      <c r="A8" s="50"/>
      <c r="B8" s="50"/>
      <c r="C8" s="50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DA8" s="181"/>
    </row>
    <row r="9" spans="1:105" ht="11.45" customHeight="1" x14ac:dyDescent="0.25">
      <c r="A9" s="53" t="s">
        <v>149</v>
      </c>
      <c r="B9" s="79">
        <f>IF(B3=0,0,B3/MBunk_ene!B3)</f>
        <v>3.2051830656611626</v>
      </c>
      <c r="C9" s="79">
        <f>IF(C3=0,0,C3/MBunk_ene!C3)</f>
        <v>3.209051098534629</v>
      </c>
      <c r="D9" s="79">
        <f>IF(D3=0,0,D3/MBunk_ene!D3)</f>
        <v>3.2094390696726975</v>
      </c>
      <c r="E9" s="79">
        <f>IF(E3=0,0,E3/MBunk_ene!E3)</f>
        <v>3.2125738431062909</v>
      </c>
      <c r="F9" s="79">
        <f>IF(F3=0,0,F3/MBunk_ene!F3)</f>
        <v>3.2164904591036132</v>
      </c>
      <c r="G9" s="79">
        <f>IF(G3=0,0,G3/MBunk_ene!G3)</f>
        <v>3.2153037198141092</v>
      </c>
      <c r="H9" s="79">
        <f>IF(H3=0,0,H3/MBunk_ene!H3)</f>
        <v>3.2115688074484798</v>
      </c>
      <c r="I9" s="79">
        <f>IF(I3=0,0,I3/MBunk_ene!I3)</f>
        <v>3.2142861642023668</v>
      </c>
      <c r="J9" s="79">
        <f>IF(J3=0,0,J3/MBunk_ene!J3)</f>
        <v>3.2175491517935892</v>
      </c>
      <c r="K9" s="79">
        <f>IF(K3=0,0,K3/MBunk_ene!K3)</f>
        <v>3.2143563592016453</v>
      </c>
      <c r="L9" s="79">
        <f>IF(L3=0,0,L3/MBunk_ene!L3)</f>
        <v>3.2129072053094658</v>
      </c>
      <c r="M9" s="79">
        <f>IF(M3=0,0,M3/MBunk_ene!M3)</f>
        <v>3.2147614327867569</v>
      </c>
      <c r="N9" s="79">
        <f>IF(N3=0,0,N3/MBunk_ene!N3)</f>
        <v>3.2163712329461367</v>
      </c>
      <c r="O9" s="79">
        <f>IF(O3=0,0,O3/MBunk_ene!O3)</f>
        <v>3.2141759499448752</v>
      </c>
      <c r="P9" s="79">
        <f>IF(P3=0,0,P3/MBunk_ene!P3)</f>
        <v>3.2100390933971443</v>
      </c>
      <c r="Q9" s="79">
        <f>IF(Q3=0,0,Q3/MBunk_ene!Q3)</f>
        <v>3.1812568171702624</v>
      </c>
      <c r="R9" s="79">
        <f>IF(R3=0,0,R3/MBunk_ene!R3)</f>
        <v>3.1900412754149672</v>
      </c>
      <c r="S9" s="79">
        <f>IF(S3=0,0,S3/MBunk_ene!S3)</f>
        <v>3.1871410664316131</v>
      </c>
      <c r="T9" s="79">
        <f>IF(T3=0,0,T3/MBunk_ene!T3)</f>
        <v>3.1793377899247206</v>
      </c>
      <c r="U9" s="79">
        <f>IF(U3=0,0,U3/MBunk_ene!U3)</f>
        <v>3.1674501757762319</v>
      </c>
      <c r="V9" s="79">
        <f>IF(V3=0,0,V3/MBunk_ene!V3)</f>
        <v>3.1837037181578287</v>
      </c>
      <c r="W9" s="79">
        <f>IF(W3=0,0,W3/MBunk_ene!W3)</f>
        <v>3.169180221059924</v>
      </c>
      <c r="DA9" s="172"/>
    </row>
    <row r="10" spans="1:105" ht="11.45" customHeight="1" x14ac:dyDescent="0.25">
      <c r="A10" s="55" t="s">
        <v>170</v>
      </c>
      <c r="B10" s="80">
        <f>IF(B4=0,0,B4/MBunk_ene!B4)</f>
        <v>3.162772997361023</v>
      </c>
      <c r="C10" s="80">
        <f>IF(C4=0,0,C4/MBunk_ene!C4)</f>
        <v>3.1701826130943989</v>
      </c>
      <c r="D10" s="80">
        <f>IF(D4=0,0,D4/MBunk_ene!D4)</f>
        <v>3.170409516326564</v>
      </c>
      <c r="E10" s="80">
        <f>IF(E4=0,0,E4/MBunk_ene!E4)</f>
        <v>3.1737444913824602</v>
      </c>
      <c r="F10" s="80">
        <f>IF(F4=0,0,F4/MBunk_ene!F4)</f>
        <v>3.1832587530367338</v>
      </c>
      <c r="G10" s="80">
        <f>IF(G4=0,0,G4/MBunk_ene!G4)</f>
        <v>3.1782330499183393</v>
      </c>
      <c r="H10" s="80">
        <f>IF(H4=0,0,H4/MBunk_ene!H4)</f>
        <v>3.1673055175100777</v>
      </c>
      <c r="I10" s="80">
        <f>IF(I4=0,0,I4/MBunk_ene!I4)</f>
        <v>3.1726794370151872</v>
      </c>
      <c r="J10" s="80">
        <f>IF(J4=0,0,J4/MBunk_ene!J4)</f>
        <v>3.1804906437024245</v>
      </c>
      <c r="K10" s="80">
        <f>IF(K4=0,0,K4/MBunk_ene!K4)</f>
        <v>3.172457557901565</v>
      </c>
      <c r="L10" s="80">
        <f>IF(L4=0,0,L4/MBunk_ene!L4)</f>
        <v>3.1675620732649152</v>
      </c>
      <c r="M10" s="80">
        <f>IF(M4=0,0,M4/MBunk_ene!M4)</f>
        <v>3.1709010163776226</v>
      </c>
      <c r="N10" s="80">
        <f>IF(N4=0,0,N4/MBunk_ene!N4)</f>
        <v>3.1745687834557605</v>
      </c>
      <c r="O10" s="80">
        <f>IF(O4=0,0,O4/MBunk_ene!O4)</f>
        <v>3.1684490537777141</v>
      </c>
      <c r="P10" s="80">
        <f>IF(P4=0,0,P4/MBunk_ene!P4)</f>
        <v>3.1571380101380666</v>
      </c>
      <c r="Q10" s="80">
        <f>IF(Q4=0,0,Q4/MBunk_ene!Q4)</f>
        <v>3.1024188000000001</v>
      </c>
      <c r="R10" s="80">
        <f>IF(R4=0,0,R4/MBunk_ene!R4)</f>
        <v>3.106765798142455</v>
      </c>
      <c r="S10" s="80">
        <f>IF(S4=0,0,S4/MBunk_ene!S4)</f>
        <v>3.1051159464924458</v>
      </c>
      <c r="T10" s="80">
        <f>IF(T4=0,0,T4/MBunk_ene!T4)</f>
        <v>3.1024188000000001</v>
      </c>
      <c r="U10" s="80">
        <f>IF(U4=0,0,U4/MBunk_ene!U4)</f>
        <v>3.1024188000000001</v>
      </c>
      <c r="V10" s="80">
        <f>IF(V4=0,0,V4/MBunk_ene!V4)</f>
        <v>3.1024188000000001</v>
      </c>
      <c r="W10" s="80">
        <f>IF(W4=0,0,W4/MBunk_ene!W4)</f>
        <v>3.1024188000000001</v>
      </c>
      <c r="DA10" s="181"/>
    </row>
    <row r="11" spans="1:105" ht="11.45" customHeight="1" x14ac:dyDescent="0.25">
      <c r="A11" s="57" t="s">
        <v>171</v>
      </c>
      <c r="B11" s="81">
        <f>IF(B5=0,0,B5/MBunk_ene!B10)</f>
        <v>3.2230019620576935</v>
      </c>
      <c r="C11" s="81">
        <f>IF(C5=0,0,C5/MBunk_ene!C10)</f>
        <v>3.2252908913175844</v>
      </c>
      <c r="D11" s="81">
        <f>IF(D5=0,0,D5/MBunk_ene!D10)</f>
        <v>3.2250003448875493</v>
      </c>
      <c r="E11" s="81">
        <f>IF(E5=0,0,E5/MBunk_ene!E10)</f>
        <v>3.2276640171564961</v>
      </c>
      <c r="F11" s="81">
        <f>IF(F5=0,0,F5/MBunk_ene!F10)</f>
        <v>3.2295861878820347</v>
      </c>
      <c r="G11" s="81">
        <f>IF(G5=0,0,G5/MBunk_ene!G10)</f>
        <v>3.2285913691615913</v>
      </c>
      <c r="H11" s="81">
        <f>IF(H5=0,0,H5/MBunk_ene!H10)</f>
        <v>3.2265719670144493</v>
      </c>
      <c r="I11" s="81">
        <f>IF(I5=0,0,I5/MBunk_ene!I10)</f>
        <v>3.2280440958272307</v>
      </c>
      <c r="J11" s="81">
        <f>IF(J5=0,0,J5/MBunk_ene!J10)</f>
        <v>3.2290338695517389</v>
      </c>
      <c r="K11" s="81">
        <f>IF(K5=0,0,K5/MBunk_ene!K10)</f>
        <v>3.2269310689082293</v>
      </c>
      <c r="L11" s="81">
        <f>IF(L5=0,0,L5/MBunk_ene!L10)</f>
        <v>3.2261203486224095</v>
      </c>
      <c r="M11" s="81">
        <f>IF(M5=0,0,M5/MBunk_ene!M10)</f>
        <v>3.227380635542894</v>
      </c>
      <c r="N11" s="81">
        <f>IF(N5=0,0,N5/MBunk_ene!N10)</f>
        <v>3.228403842603357</v>
      </c>
      <c r="O11" s="81">
        <f>IF(O5=0,0,O5/MBunk_ene!O10)</f>
        <v>3.2272612919790955</v>
      </c>
      <c r="P11" s="81">
        <f>IF(P5=0,0,P5/MBunk_ene!P10)</f>
        <v>3.225188246779501</v>
      </c>
      <c r="Q11" s="81">
        <f>IF(Q5=0,0,Q5/MBunk_ene!Q10)</f>
        <v>3.2046165994295461</v>
      </c>
      <c r="R11" s="81">
        <f>IF(R5=0,0,R5/MBunk_ene!R10)</f>
        <v>3.2157568142193331</v>
      </c>
      <c r="S11" s="81">
        <f>IF(S5=0,0,S5/MBunk_ene!S10)</f>
        <v>3.2126585647879469</v>
      </c>
      <c r="T11" s="81">
        <f>IF(T5=0,0,T5/MBunk_ene!T10)</f>
        <v>3.2043033589265009</v>
      </c>
      <c r="U11" s="81">
        <f>IF(U5=0,0,U5/MBunk_ene!U10)</f>
        <v>3.1879314506218202</v>
      </c>
      <c r="V11" s="81">
        <f>IF(V5=0,0,V5/MBunk_ene!V10)</f>
        <v>3.2046530814951852</v>
      </c>
      <c r="W11" s="81">
        <f>IF(W5=0,0,W5/MBunk_ene!W10)</f>
        <v>3.1883522793235688</v>
      </c>
      <c r="DA11" s="182"/>
    </row>
    <row r="12" spans="1:105" ht="11.45" customHeight="1" x14ac:dyDescent="0.25">
      <c r="A12" s="50"/>
      <c r="B12" s="50"/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DA12" s="181"/>
    </row>
    <row r="13" spans="1:105" ht="11.45" customHeight="1" x14ac:dyDescent="0.25">
      <c r="A13" s="53" t="s">
        <v>49</v>
      </c>
      <c r="B13" s="62">
        <f>IF(B3=0,0,B3/MBunk_act!B7*100)</f>
        <v>17271.281905236141</v>
      </c>
      <c r="C13" s="62">
        <f>IF(C3=0,0,C3/MBunk_act!C7*100)</f>
        <v>17720.412949768219</v>
      </c>
      <c r="D13" s="62">
        <f>IF(D3=0,0,D3/MBunk_act!D7*100)</f>
        <v>18643.137182129281</v>
      </c>
      <c r="E13" s="62">
        <f>IF(E3=0,0,E3/MBunk_act!E7*100)</f>
        <v>19471.074864910504</v>
      </c>
      <c r="F13" s="62">
        <f>IF(F3=0,0,F3/MBunk_act!F7*100)</f>
        <v>20192.899890230005</v>
      </c>
      <c r="G13" s="62">
        <f>IF(G3=0,0,G3/MBunk_act!G7*100)</f>
        <v>18941.702920479693</v>
      </c>
      <c r="H13" s="62">
        <f>IF(H3=0,0,H3/MBunk_act!H7*100)</f>
        <v>19009.039391230013</v>
      </c>
      <c r="I13" s="62">
        <f>IF(I3=0,0,I3/MBunk_act!I7*100)</f>
        <v>22668.779507623152</v>
      </c>
      <c r="J13" s="62">
        <f>IF(J3=0,0,J3/MBunk_act!J7*100)</f>
        <v>22332.07192903859</v>
      </c>
      <c r="K13" s="62">
        <f>IF(K3=0,0,K3/MBunk_act!K7*100)</f>
        <v>25100.868031144972</v>
      </c>
      <c r="L13" s="62">
        <f>IF(L3=0,0,L3/MBunk_act!L7*100)</f>
        <v>26607.786340953953</v>
      </c>
      <c r="M13" s="62">
        <f>IF(M3=0,0,M3/MBunk_act!M7*100)</f>
        <v>24518.866317343058</v>
      </c>
      <c r="N13" s="62">
        <f>IF(N3=0,0,N3/MBunk_act!N7*100)</f>
        <v>23840.749506628999</v>
      </c>
      <c r="O13" s="62">
        <f>IF(O3=0,0,O3/MBunk_act!O7*100)</f>
        <v>21590.54585997176</v>
      </c>
      <c r="P13" s="62">
        <f>IF(P3=0,0,P3/MBunk_act!P7*100)</f>
        <v>21361.672646671646</v>
      </c>
      <c r="Q13" s="62">
        <f>IF(Q3=0,0,Q3/MBunk_act!Q7*100)</f>
        <v>24188.605112250618</v>
      </c>
      <c r="R13" s="62">
        <f>IF(R3=0,0,R3/MBunk_act!R7*100)</f>
        <v>29572.634534261389</v>
      </c>
      <c r="S13" s="62">
        <f>IF(S3=0,0,S3/MBunk_act!S7*100)</f>
        <v>24790.050399263462</v>
      </c>
      <c r="T13" s="62">
        <f>IF(T3=0,0,T3/MBunk_act!T7*100)</f>
        <v>18739.090358098263</v>
      </c>
      <c r="U13" s="62">
        <f>IF(U3=0,0,U3/MBunk_act!U7*100)</f>
        <v>15049.671029082821</v>
      </c>
      <c r="V13" s="62">
        <f>IF(V3=0,0,V3/MBunk_act!V7*100)</f>
        <v>15133.067464186959</v>
      </c>
      <c r="W13" s="62">
        <f>IF(W3=0,0,W3/MBunk_act!W7*100)</f>
        <v>15931.610173664845</v>
      </c>
      <c r="DA13" s="172" t="s">
        <v>988</v>
      </c>
    </row>
    <row r="14" spans="1:105" ht="11.45" customHeight="1" x14ac:dyDescent="0.25">
      <c r="A14" s="55" t="s">
        <v>170</v>
      </c>
      <c r="B14" s="63">
        <f>IF(B4=0,0,B4/MBunk_act!B8*100)</f>
        <v>15265.438875170668</v>
      </c>
      <c r="C14" s="63">
        <f>IF(C4=0,0,C4/MBunk_act!C8*100)</f>
        <v>15717.963479633379</v>
      </c>
      <c r="D14" s="63">
        <f>IF(D4=0,0,D4/MBunk_act!D8*100)</f>
        <v>17090.611656739962</v>
      </c>
      <c r="E14" s="63">
        <f>IF(E4=0,0,E4/MBunk_act!E8*100)</f>
        <v>18030.075049598076</v>
      </c>
      <c r="F14" s="63">
        <f>IF(F4=0,0,F4/MBunk_act!F8*100)</f>
        <v>17667.9602096091</v>
      </c>
      <c r="G14" s="63">
        <f>IF(G4=0,0,G4/MBunk_act!G8*100)</f>
        <v>16916.386892569109</v>
      </c>
      <c r="H14" s="63">
        <f>IF(H4=0,0,H4/MBunk_act!H8*100)</f>
        <v>16376.728576048674</v>
      </c>
      <c r="I14" s="63">
        <f>IF(I4=0,0,I4/MBunk_act!I8*100)</f>
        <v>19544.66225819803</v>
      </c>
      <c r="J14" s="63">
        <f>IF(J4=0,0,J4/MBunk_act!J8*100)</f>
        <v>19173.447080834085</v>
      </c>
      <c r="K14" s="63">
        <f>IF(K4=0,0,K4/MBunk_act!K8*100)</f>
        <v>21848.30043536926</v>
      </c>
      <c r="L14" s="63">
        <f>IF(L4=0,0,L4/MBunk_act!L8*100)</f>
        <v>21672.591808892066</v>
      </c>
      <c r="M14" s="63">
        <f>IF(M4=0,0,M4/MBunk_act!M8*100)</f>
        <v>19299.352124197874</v>
      </c>
      <c r="N14" s="63">
        <f>IF(N4=0,0,N4/MBunk_act!N8*100)</f>
        <v>18610.00211242968</v>
      </c>
      <c r="O14" s="63">
        <f>IF(O4=0,0,O4/MBunk_act!O8*100)</f>
        <v>16637.280465004998</v>
      </c>
      <c r="P14" s="63">
        <f>IF(P4=0,0,P4/MBunk_act!P8*100)</f>
        <v>16287.295725069018</v>
      </c>
      <c r="Q14" s="63">
        <f>IF(Q4=0,0,Q4/MBunk_act!Q8*100)</f>
        <v>18078.459042647442</v>
      </c>
      <c r="R14" s="63">
        <f>IF(R4=0,0,R4/MBunk_act!R8*100)</f>
        <v>21810.785465329591</v>
      </c>
      <c r="S14" s="63">
        <f>IF(S4=0,0,S4/MBunk_act!S8*100)</f>
        <v>18185.251678633762</v>
      </c>
      <c r="T14" s="63">
        <f>IF(T4=0,0,T4/MBunk_act!T8*100)</f>
        <v>13434.011872760317</v>
      </c>
      <c r="U14" s="63">
        <f>IF(U4=0,0,U4/MBunk_act!U8*100)</f>
        <v>10633.203187583067</v>
      </c>
      <c r="V14" s="63">
        <f>IF(V4=0,0,V4/MBunk_act!V8*100)</f>
        <v>9724.1074007308216</v>
      </c>
      <c r="W14" s="63">
        <f>IF(W4=0,0,W4/MBunk_act!W8*100)</f>
        <v>10121.105286464552</v>
      </c>
      <c r="DA14" s="181" t="s">
        <v>989</v>
      </c>
    </row>
    <row r="15" spans="1:105" ht="11.45" customHeight="1" x14ac:dyDescent="0.25">
      <c r="A15" s="57" t="s">
        <v>171</v>
      </c>
      <c r="B15" s="64">
        <f>IF(B5=0,0,B5/MBunk_act!B9*100)</f>
        <v>18260.566337918812</v>
      </c>
      <c r="C15" s="64">
        <f>IF(C5=0,0,C5/MBunk_act!C9*100)</f>
        <v>18698.720571908951</v>
      </c>
      <c r="D15" s="64">
        <f>IF(D5=0,0,D5/MBunk_act!D9*100)</f>
        <v>19331.444932608632</v>
      </c>
      <c r="E15" s="64">
        <f>IF(E5=0,0,E5/MBunk_act!E9*100)</f>
        <v>20084.476101289409</v>
      </c>
      <c r="F15" s="64">
        <f>IF(F5=0,0,F5/MBunk_act!F9*100)</f>
        <v>21379.673153425356</v>
      </c>
      <c r="G15" s="64">
        <f>IF(G5=0,0,G5/MBunk_act!G9*100)</f>
        <v>19777.190845332701</v>
      </c>
      <c r="H15" s="64">
        <f>IF(H5=0,0,H5/MBunk_act!H9*100)</f>
        <v>20083.099000508362</v>
      </c>
      <c r="I15" s="64">
        <f>IF(I5=0,0,I5/MBunk_act!I9*100)</f>
        <v>23910.923162615851</v>
      </c>
      <c r="J15" s="64">
        <f>IF(J5=0,0,J5/MBunk_act!J9*100)</f>
        <v>23514.536646343811</v>
      </c>
      <c r="K15" s="64">
        <f>IF(K5=0,0,K5/MBunk_act!K9*100)</f>
        <v>26254.076769527921</v>
      </c>
      <c r="L15" s="64">
        <f>IF(L5=0,0,L5/MBunk_act!L9*100)</f>
        <v>28462.087266118557</v>
      </c>
      <c r="M15" s="64">
        <f>IF(M5=0,0,M5/MBunk_act!M9*100)</f>
        <v>26548.506799268689</v>
      </c>
      <c r="N15" s="64">
        <f>IF(N5=0,0,N5/MBunk_act!N9*100)</f>
        <v>25901.354686779116</v>
      </c>
      <c r="O15" s="64">
        <f>IF(O5=0,0,O5/MBunk_act!O9*100)</f>
        <v>23561.309986032411</v>
      </c>
      <c r="P15" s="64">
        <f>IF(P5=0,0,P5/MBunk_act!P9*100)</f>
        <v>23405.859707324707</v>
      </c>
      <c r="Q15" s="64">
        <f>IF(Q5=0,0,Q5/MBunk_act!Q9*100)</f>
        <v>26785.45373008633</v>
      </c>
      <c r="R15" s="64">
        <f>IF(R5=0,0,R5/MBunk_act!R9*100)</f>
        <v>33085.263697550916</v>
      </c>
      <c r="S15" s="64">
        <f>IF(S5=0,0,S5/MBunk_act!S9*100)</f>
        <v>27829.148038490704</v>
      </c>
      <c r="T15" s="64">
        <f>IF(T5=0,0,T5/MBunk_act!T9*100)</f>
        <v>21394.021125591848</v>
      </c>
      <c r="U15" s="64">
        <f>IF(U5=0,0,U5/MBunk_act!U9*100)</f>
        <v>17245.000246865948</v>
      </c>
      <c r="V15" s="64">
        <f>IF(V5=0,0,V5/MBunk_act!V9*100)</f>
        <v>17571.776298054308</v>
      </c>
      <c r="W15" s="64">
        <f>IF(W5=0,0,W5/MBunk_act!W9*100)</f>
        <v>18975.729729970499</v>
      </c>
      <c r="DA15" s="182" t="s">
        <v>990</v>
      </c>
    </row>
    <row r="16" spans="1:105" ht="11.45" customHeight="1" x14ac:dyDescent="0.25">
      <c r="A16" s="50"/>
      <c r="B16" s="50"/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DA16" s="181"/>
    </row>
    <row r="17" spans="1:105" ht="11.45" customHeight="1" x14ac:dyDescent="0.25">
      <c r="A17" s="53" t="s">
        <v>50</v>
      </c>
      <c r="B17" s="62">
        <f>IF(B3=0,0,B3/MBunk_act!B3*1000)</f>
        <v>11.5035897309372</v>
      </c>
      <c r="C17" s="62">
        <f>IF(C3=0,0,C3/MBunk_act!C3*1000)</f>
        <v>11.448475424449049</v>
      </c>
      <c r="D17" s="62">
        <f>IF(D3=0,0,D3/MBunk_act!D3*1000)</f>
        <v>11.544721185252321</v>
      </c>
      <c r="E17" s="62">
        <f>IF(E3=0,0,E3/MBunk_act!E3*1000)</f>
        <v>11.738741410407263</v>
      </c>
      <c r="F17" s="62">
        <f>IF(F3=0,0,F3/MBunk_act!F3*1000)</f>
        <v>11.183611202387866</v>
      </c>
      <c r="G17" s="62">
        <f>IF(G3=0,0,G3/MBunk_act!G3*1000)</f>
        <v>9.6292145113992351</v>
      </c>
      <c r="H17" s="62">
        <f>IF(H3=0,0,H3/MBunk_act!H3*1000)</f>
        <v>9.0852738568759026</v>
      </c>
      <c r="I17" s="62">
        <f>IF(I3=0,0,I3/MBunk_act!I3*1000)</f>
        <v>10.260979036765061</v>
      </c>
      <c r="J17" s="62">
        <f>IF(J3=0,0,J3/MBunk_act!J3*1000)</f>
        <v>9.5868738651507357</v>
      </c>
      <c r="K17" s="62">
        <f>IF(K3=0,0,K3/MBunk_act!K3*1000)</f>
        <v>10.586322025441953</v>
      </c>
      <c r="L17" s="62">
        <f>IF(L3=0,0,L3/MBunk_act!L3*1000)</f>
        <v>9.9736900705679385</v>
      </c>
      <c r="M17" s="62">
        <f>IF(M3=0,0,M3/MBunk_act!M3*1000)</f>
        <v>8.8414592629289999</v>
      </c>
      <c r="N17" s="62">
        <f>IF(N3=0,0,N3/MBunk_act!N3*1000)</f>
        <v>8.1719828385734488</v>
      </c>
      <c r="O17" s="62">
        <f>IF(O3=0,0,O3/MBunk_act!O3*1000)</f>
        <v>7.3286864016039326</v>
      </c>
      <c r="P17" s="62">
        <f>IF(P3=0,0,P3/MBunk_act!P3*1000)</f>
        <v>7.148575682040077</v>
      </c>
      <c r="Q17" s="62">
        <f>IF(Q3=0,0,Q3/MBunk_act!Q3*1000)</f>
        <v>7.8768300456419462</v>
      </c>
      <c r="R17" s="62">
        <f>IF(R3=0,0,R3/MBunk_act!R3*1000)</f>
        <v>9.2878284809681499</v>
      </c>
      <c r="S17" s="62">
        <f>IF(S3=0,0,S3/MBunk_act!S3*1000)</f>
        <v>7.5932696002968889</v>
      </c>
      <c r="T17" s="62">
        <f>IF(T3=0,0,T3/MBunk_act!T3*1000)</f>
        <v>5.6325059593407669</v>
      </c>
      <c r="U17" s="62">
        <f>IF(U3=0,0,U3/MBunk_act!U3*1000)</f>
        <v>4.4379570862690203</v>
      </c>
      <c r="V17" s="62">
        <f>IF(V3=0,0,V3/MBunk_act!V3*1000)</f>
        <v>4.6727345406105325</v>
      </c>
      <c r="W17" s="62">
        <f>IF(W3=0,0,W3/MBunk_act!W3*1000)</f>
        <v>4.9393863013914947</v>
      </c>
      <c r="DA17" s="172" t="s">
        <v>451</v>
      </c>
    </row>
    <row r="18" spans="1:105" ht="11.45" customHeight="1" x14ac:dyDescent="0.25">
      <c r="A18" s="55" t="s">
        <v>170</v>
      </c>
      <c r="B18" s="63">
        <f>IF(B4=0,0,B4/MBunk_act!B4*1000)</f>
        <v>26.68817611898746</v>
      </c>
      <c r="C18" s="63">
        <f>IF(C4=0,0,C4/MBunk_act!C4*1000)</f>
        <v>26.69912951101168</v>
      </c>
      <c r="D18" s="63">
        <f>IF(D4=0,0,D4/MBunk_act!D4*1000)</f>
        <v>27.581926604996102</v>
      </c>
      <c r="E18" s="63">
        <f>IF(E4=0,0,E4/MBunk_act!E4*1000)</f>
        <v>28.583865718222015</v>
      </c>
      <c r="F18" s="63">
        <f>IF(F4=0,0,F4/MBunk_act!F4*1000)</f>
        <v>27.492537465779598</v>
      </c>
      <c r="G18" s="63">
        <f>IF(G4=0,0,G4/MBunk_act!G4*1000)</f>
        <v>24.684900435263863</v>
      </c>
      <c r="H18" s="63">
        <f>IF(H4=0,0,H4/MBunk_act!H4*1000)</f>
        <v>23.79594093211745</v>
      </c>
      <c r="I18" s="63">
        <f>IF(I4=0,0,I4/MBunk_act!I4*1000)</f>
        <v>27.390883730929566</v>
      </c>
      <c r="J18" s="63">
        <f>IF(J4=0,0,J4/MBunk_act!J4*1000)</f>
        <v>26.534015682516969</v>
      </c>
      <c r="K18" s="63">
        <f>IF(K4=0,0,K4/MBunk_act!K4*1000)</f>
        <v>29.680989448227141</v>
      </c>
      <c r="L18" s="63">
        <f>IF(L4=0,0,L4/MBunk_act!L4*1000)</f>
        <v>28.854956256618213</v>
      </c>
      <c r="M18" s="63">
        <f>IF(M4=0,0,M4/MBunk_act!M4*1000)</f>
        <v>25.939413900933285</v>
      </c>
      <c r="N18" s="63">
        <f>IF(N4=0,0,N4/MBunk_act!N4*1000)</f>
        <v>24.115218195318946</v>
      </c>
      <c r="O18" s="63">
        <f>IF(O4=0,0,O4/MBunk_act!O4*1000)</f>
        <v>21.749053153706253</v>
      </c>
      <c r="P18" s="63">
        <f>IF(P4=0,0,P4/MBunk_act!P4*1000)</f>
        <v>21.104447309529576</v>
      </c>
      <c r="Q18" s="63">
        <f>IF(Q4=0,0,Q4/MBunk_act!Q4*1000)</f>
        <v>22.887272019656788</v>
      </c>
      <c r="R18" s="63">
        <f>IF(R4=0,0,R4/MBunk_act!R4*1000)</f>
        <v>26.403065007116808</v>
      </c>
      <c r="S18" s="63">
        <f>IF(S4=0,0,S4/MBunk_act!S4*1000)</f>
        <v>21.66217735182531</v>
      </c>
      <c r="T18" s="63">
        <f>IF(T4=0,0,T4/MBunk_act!T4*1000)</f>
        <v>15.987182964238793</v>
      </c>
      <c r="U18" s="63">
        <f>IF(U4=0,0,U4/MBunk_act!U4*1000)</f>
        <v>12.99714684939061</v>
      </c>
      <c r="V18" s="63">
        <f>IF(V4=0,0,V4/MBunk_act!V4*1000)</f>
        <v>11.897245437305997</v>
      </c>
      <c r="W18" s="63">
        <f>IF(W4=0,0,W4/MBunk_act!W4*1000)</f>
        <v>12.975295148715309</v>
      </c>
      <c r="DA18" s="181" t="s">
        <v>452</v>
      </c>
    </row>
    <row r="19" spans="1:105" ht="11.45" customHeight="1" x14ac:dyDescent="0.25">
      <c r="A19" s="57" t="s">
        <v>171</v>
      </c>
      <c r="B19" s="64">
        <f>IF(B5=0,0,B5/MBunk_act!B5*1000)</f>
        <v>9.3177659265513384</v>
      </c>
      <c r="C19" s="64">
        <f>IF(C5=0,0,C5/MBunk_act!C5*1000)</f>
        <v>9.2731797279337602</v>
      </c>
      <c r="D19" s="64">
        <f>IF(D5=0,0,D5/MBunk_act!D5*1000)</f>
        <v>9.4020165671473546</v>
      </c>
      <c r="E19" s="64">
        <f>IF(E5=0,0,E5/MBunk_act!E5*1000)</f>
        <v>9.5810711684577079</v>
      </c>
      <c r="F19" s="64">
        <f>IF(F5=0,0,F5/MBunk_act!F5*1000)</f>
        <v>9.0892926994229057</v>
      </c>
      <c r="G19" s="64">
        <f>IF(G5=0,0,G5/MBunk_act!G5*1000)</f>
        <v>7.9239192333904747</v>
      </c>
      <c r="H19" s="64">
        <f>IF(H5=0,0,H5/MBunk_act!H5*1000)</f>
        <v>7.5353198387846243</v>
      </c>
      <c r="I19" s="64">
        <f>IF(I5=0,0,I5/MBunk_act!I5*1000)</f>
        <v>8.5277376189538536</v>
      </c>
      <c r="J19" s="64">
        <f>IF(J5=0,0,J5/MBunk_act!J5*1000)</f>
        <v>8.022751458195561</v>
      </c>
      <c r="K19" s="64">
        <f>IF(K5=0,0,K5/MBunk_act!K5*1000)</f>
        <v>8.8974335273108363</v>
      </c>
      <c r="L19" s="64">
        <f>IF(L5=0,0,L5/MBunk_act!L5*1000)</f>
        <v>8.4009433288432458</v>
      </c>
      <c r="M19" s="64">
        <f>IF(M5=0,0,M5/MBunk_act!M5*1000)</f>
        <v>7.4528015172714941</v>
      </c>
      <c r="N19" s="64">
        <f>IF(N5=0,0,N5/MBunk_act!N5*1000)</f>
        <v>6.8838225380084026</v>
      </c>
      <c r="O19" s="64">
        <f>IF(O5=0,0,O5/MBunk_act!O5*1000)</f>
        <v>6.177881998557881</v>
      </c>
      <c r="P19" s="64">
        <f>IF(P5=0,0,P5/MBunk_act!P5*1000)</f>
        <v>6.0306576664892493</v>
      </c>
      <c r="Q19" s="64">
        <f>IF(Q5=0,0,Q5/MBunk_act!Q5*1000)</f>
        <v>6.6296056729580961</v>
      </c>
      <c r="R19" s="64">
        <f>IF(R5=0,0,R5/MBunk_act!R5*1000)</f>
        <v>7.7827316794258037</v>
      </c>
      <c r="S19" s="64">
        <f>IF(S5=0,0,S5/MBunk_act!S5*1000)</f>
        <v>6.3527001009532142</v>
      </c>
      <c r="T19" s="64">
        <f>IF(T5=0,0,T5/MBunk_act!T5*1000)</f>
        <v>4.6799681865772635</v>
      </c>
      <c r="U19" s="64">
        <f>IF(U5=0,0,U5/MBunk_act!U5*1000)</f>
        <v>3.6926314116741028</v>
      </c>
      <c r="V19" s="64">
        <f>IF(V5=0,0,V5/MBunk_act!V5*1000)</f>
        <v>4.0579179865113222</v>
      </c>
      <c r="W19" s="64">
        <f>IF(W5=0,0,W5/MBunk_act!W5*1000)</f>
        <v>4.2106874955298395</v>
      </c>
      <c r="DA19" s="182" t="s">
        <v>453</v>
      </c>
    </row>
    <row r="20" spans="1:105" ht="11.45" customHeight="1" x14ac:dyDescent="0.25">
      <c r="A20" s="50"/>
      <c r="B20" s="50"/>
      <c r="C20" s="50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DA20" s="181"/>
    </row>
    <row r="21" spans="1:105" ht="11.45" customHeight="1" x14ac:dyDescent="0.25">
      <c r="A21" s="53" t="s">
        <v>41</v>
      </c>
      <c r="B21" s="76">
        <f t="shared" ref="B21:W23" si="2">IF(B3=0,0,B3/B$3)</f>
        <v>1</v>
      </c>
      <c r="C21" s="76">
        <f t="shared" si="2"/>
        <v>1</v>
      </c>
      <c r="D21" s="76">
        <f t="shared" si="2"/>
        <v>1</v>
      </c>
      <c r="E21" s="76">
        <f t="shared" si="2"/>
        <v>1</v>
      </c>
      <c r="F21" s="76">
        <f t="shared" si="2"/>
        <v>1</v>
      </c>
      <c r="G21" s="76">
        <f t="shared" si="2"/>
        <v>1</v>
      </c>
      <c r="H21" s="76">
        <f t="shared" si="2"/>
        <v>1</v>
      </c>
      <c r="I21" s="76">
        <f t="shared" si="2"/>
        <v>1</v>
      </c>
      <c r="J21" s="76">
        <f t="shared" si="2"/>
        <v>1</v>
      </c>
      <c r="K21" s="76">
        <f t="shared" si="2"/>
        <v>1</v>
      </c>
      <c r="L21" s="76">
        <f t="shared" si="2"/>
        <v>1</v>
      </c>
      <c r="M21" s="76">
        <f t="shared" si="2"/>
        <v>1</v>
      </c>
      <c r="N21" s="76">
        <f t="shared" si="2"/>
        <v>1</v>
      </c>
      <c r="O21" s="76">
        <f t="shared" si="2"/>
        <v>1</v>
      </c>
      <c r="P21" s="76">
        <f t="shared" si="2"/>
        <v>1</v>
      </c>
      <c r="Q21" s="76">
        <f t="shared" si="2"/>
        <v>1</v>
      </c>
      <c r="R21" s="76">
        <f t="shared" si="2"/>
        <v>1</v>
      </c>
      <c r="S21" s="76">
        <f t="shared" si="2"/>
        <v>1</v>
      </c>
      <c r="T21" s="76">
        <f t="shared" si="2"/>
        <v>1</v>
      </c>
      <c r="U21" s="76">
        <f t="shared" si="2"/>
        <v>1</v>
      </c>
      <c r="V21" s="76">
        <f t="shared" si="2"/>
        <v>1</v>
      </c>
      <c r="W21" s="76">
        <f t="shared" si="2"/>
        <v>1</v>
      </c>
      <c r="DA21" s="183"/>
    </row>
    <row r="22" spans="1:105" ht="11.45" customHeight="1" x14ac:dyDescent="0.25">
      <c r="A22" s="55" t="s">
        <v>170</v>
      </c>
      <c r="B22" s="77">
        <f t="shared" si="2"/>
        <v>0.29193797252526227</v>
      </c>
      <c r="C22" s="77">
        <f t="shared" si="2"/>
        <v>0.29111949437657852</v>
      </c>
      <c r="D22" s="77">
        <f t="shared" si="2"/>
        <v>0.28158643241335202</v>
      </c>
      <c r="E22" s="77">
        <f t="shared" si="2"/>
        <v>0.27648210425983771</v>
      </c>
      <c r="F22" s="77">
        <f t="shared" si="2"/>
        <v>0.27975708394090038</v>
      </c>
      <c r="G22" s="77">
        <f t="shared" si="2"/>
        <v>0.26081986675081165</v>
      </c>
      <c r="H22" s="77">
        <f t="shared" si="2"/>
        <v>0.24965860747745036</v>
      </c>
      <c r="I22" s="77">
        <f t="shared" si="2"/>
        <v>0.24528002048156169</v>
      </c>
      <c r="J22" s="77">
        <f t="shared" si="2"/>
        <v>0.23386252038063346</v>
      </c>
      <c r="K22" s="77">
        <f t="shared" si="2"/>
        <v>0.22783182949316758</v>
      </c>
      <c r="L22" s="77">
        <f t="shared" si="2"/>
        <v>0.22245635645460249</v>
      </c>
      <c r="M22" s="77">
        <f t="shared" si="2"/>
        <v>0.22038097208461052</v>
      </c>
      <c r="N22" s="77">
        <f t="shared" si="2"/>
        <v>0.22060391014481082</v>
      </c>
      <c r="O22" s="77">
        <f t="shared" si="2"/>
        <v>0.21932818903304294</v>
      </c>
      <c r="P22" s="77">
        <f t="shared" si="2"/>
        <v>0.21894849707565686</v>
      </c>
      <c r="Q22" s="77">
        <f t="shared" si="2"/>
        <v>0.22290968542797193</v>
      </c>
      <c r="R22" s="77">
        <f t="shared" si="2"/>
        <v>0.22978260044534168</v>
      </c>
      <c r="S22" s="77">
        <f t="shared" si="2"/>
        <v>0.23117135836525157</v>
      </c>
      <c r="T22" s="77">
        <f t="shared" si="2"/>
        <v>0.23910951049826029</v>
      </c>
      <c r="U22" s="77">
        <f t="shared" si="2"/>
        <v>0.23459418806315357</v>
      </c>
      <c r="V22" s="77">
        <f t="shared" si="2"/>
        <v>0.19968344414780834</v>
      </c>
      <c r="W22" s="77">
        <f t="shared" si="2"/>
        <v>0.21840361911429709</v>
      </c>
      <c r="DA22" s="184"/>
    </row>
    <row r="23" spans="1:105" ht="11.45" customHeight="1" x14ac:dyDescent="0.25">
      <c r="A23" s="57" t="s">
        <v>171</v>
      </c>
      <c r="B23" s="78">
        <f t="shared" si="2"/>
        <v>0.70806202747473768</v>
      </c>
      <c r="C23" s="78">
        <f t="shared" si="2"/>
        <v>0.70888050562342153</v>
      </c>
      <c r="D23" s="78">
        <f t="shared" si="2"/>
        <v>0.71841356758664798</v>
      </c>
      <c r="E23" s="78">
        <f t="shared" si="2"/>
        <v>0.72351789574016223</v>
      </c>
      <c r="F23" s="78">
        <f t="shared" si="2"/>
        <v>0.72024291605909974</v>
      </c>
      <c r="G23" s="78">
        <f t="shared" si="2"/>
        <v>0.73918013324918841</v>
      </c>
      <c r="H23" s="78">
        <f t="shared" si="2"/>
        <v>0.75034139252254961</v>
      </c>
      <c r="I23" s="78">
        <f t="shared" si="2"/>
        <v>0.75471997951843828</v>
      </c>
      <c r="J23" s="78">
        <f t="shared" si="2"/>
        <v>0.7661374796193664</v>
      </c>
      <c r="K23" s="78">
        <f t="shared" si="2"/>
        <v>0.77216817050683229</v>
      </c>
      <c r="L23" s="78">
        <f t="shared" si="2"/>
        <v>0.77754364354539751</v>
      </c>
      <c r="M23" s="78">
        <f t="shared" si="2"/>
        <v>0.77961902791538962</v>
      </c>
      <c r="N23" s="78">
        <f t="shared" si="2"/>
        <v>0.77939608985518916</v>
      </c>
      <c r="O23" s="78">
        <f t="shared" si="2"/>
        <v>0.78067181096695715</v>
      </c>
      <c r="P23" s="78">
        <f t="shared" si="2"/>
        <v>0.78105150292434311</v>
      </c>
      <c r="Q23" s="78">
        <f t="shared" si="2"/>
        <v>0.77709031457202804</v>
      </c>
      <c r="R23" s="78">
        <f t="shared" si="2"/>
        <v>0.77021739955465829</v>
      </c>
      <c r="S23" s="78">
        <f t="shared" si="2"/>
        <v>0.7688286416347484</v>
      </c>
      <c r="T23" s="78">
        <f t="shared" si="2"/>
        <v>0.76089048950173976</v>
      </c>
      <c r="U23" s="78">
        <f t="shared" si="2"/>
        <v>0.76540581193684654</v>
      </c>
      <c r="V23" s="78">
        <f t="shared" si="2"/>
        <v>0.80031655585219164</v>
      </c>
      <c r="W23" s="78">
        <f t="shared" si="2"/>
        <v>0.78159638088570282</v>
      </c>
      <c r="DA23" s="185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A243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25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369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DA1" s="170" t="s">
        <v>155</v>
      </c>
    </row>
    <row r="2" spans="1:105" x14ac:dyDescent="0.2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DA2" s="171"/>
    </row>
    <row r="3" spans="1:105" ht="11.45" customHeight="1" x14ac:dyDescent="0.25">
      <c r="A3" s="53" t="s">
        <v>17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DA3" s="172"/>
    </row>
    <row r="4" spans="1:105" ht="11.45" customHeight="1" x14ac:dyDescent="0.25">
      <c r="A4" s="27" t="s">
        <v>18</v>
      </c>
      <c r="B4" s="28">
        <f t="shared" ref="B4:Q4" si="0">B5+B9+B13</f>
        <v>1151325.3531284819</v>
      </c>
      <c r="C4" s="28">
        <f t="shared" si="0"/>
        <v>1171270.110243899</v>
      </c>
      <c r="D4" s="28">
        <f t="shared" si="0"/>
        <v>1173061.076158765</v>
      </c>
      <c r="E4" s="28">
        <f t="shared" si="0"/>
        <v>1172787.4726775626</v>
      </c>
      <c r="F4" s="28">
        <f t="shared" si="0"/>
        <v>1206520.1121817119</v>
      </c>
      <c r="G4" s="28">
        <f t="shared" si="0"/>
        <v>1212147.8695629167</v>
      </c>
      <c r="H4" s="28">
        <f t="shared" si="0"/>
        <v>1225762.122496882</v>
      </c>
      <c r="I4" s="28">
        <f t="shared" si="0"/>
        <v>1236253.8368974065</v>
      </c>
      <c r="J4" s="28">
        <f t="shared" si="0"/>
        <v>1242902.0619403149</v>
      </c>
      <c r="K4" s="28">
        <f t="shared" si="0"/>
        <v>1244716.1864438271</v>
      </c>
      <c r="L4" s="28">
        <f t="shared" si="0"/>
        <v>1265207.3089463557</v>
      </c>
      <c r="M4" s="28">
        <f t="shared" si="0"/>
        <v>1283589.7441741023</v>
      </c>
      <c r="N4" s="28">
        <f t="shared" si="0"/>
        <v>1289765.3616524376</v>
      </c>
      <c r="O4" s="28">
        <f t="shared" si="0"/>
        <v>1300216.8849148122</v>
      </c>
      <c r="P4" s="28">
        <f t="shared" si="0"/>
        <v>1321831.9115336013</v>
      </c>
      <c r="Q4" s="28">
        <f t="shared" si="0"/>
        <v>1343111.4157046876</v>
      </c>
      <c r="R4" s="28">
        <f t="shared" ref="R4:V4" si="1">R5+R9+R13</f>
        <v>1371852.3348891907</v>
      </c>
      <c r="S4" s="28">
        <f t="shared" si="1"/>
        <v>1334749.9645178528</v>
      </c>
      <c r="T4" s="28">
        <f t="shared" si="1"/>
        <v>1348453.3068669389</v>
      </c>
      <c r="U4" s="28">
        <f t="shared" si="1"/>
        <v>1360769.3638033539</v>
      </c>
      <c r="V4" s="28">
        <f t="shared" si="1"/>
        <v>975965.06561308622</v>
      </c>
      <c r="W4" s="28">
        <f t="shared" ref="W4" si="2">W5+W9+W13</f>
        <v>998657.72720224434</v>
      </c>
      <c r="DA4" s="173" t="s">
        <v>370</v>
      </c>
    </row>
    <row r="5" spans="1:105" ht="11.45" customHeight="1" x14ac:dyDescent="0.25">
      <c r="A5" s="136" t="s">
        <v>19</v>
      </c>
      <c r="B5" s="137">
        <f t="shared" ref="B5:Q5" si="3">B6+B7+B8</f>
        <v>911997.57837022271</v>
      </c>
      <c r="C5" s="137">
        <f t="shared" si="3"/>
        <v>933244.0233169687</v>
      </c>
      <c r="D5" s="137">
        <f t="shared" si="3"/>
        <v>942881.99473900348</v>
      </c>
      <c r="E5" s="137">
        <f t="shared" si="3"/>
        <v>937640.91766762198</v>
      </c>
      <c r="F5" s="137">
        <f t="shared" si="3"/>
        <v>949273.05513808515</v>
      </c>
      <c r="G5" s="137">
        <f t="shared" si="3"/>
        <v>937156.3073744541</v>
      </c>
      <c r="H5" s="137">
        <f t="shared" si="3"/>
        <v>942950.07249763689</v>
      </c>
      <c r="I5" s="137">
        <f t="shared" si="3"/>
        <v>943587.67117025272</v>
      </c>
      <c r="J5" s="137">
        <f t="shared" si="3"/>
        <v>946906.31094188942</v>
      </c>
      <c r="K5" s="137">
        <f t="shared" si="3"/>
        <v>955383.8363202305</v>
      </c>
      <c r="L5" s="137">
        <f t="shared" si="3"/>
        <v>960822.9982116234</v>
      </c>
      <c r="M5" s="137">
        <f t="shared" si="3"/>
        <v>968750.4468499861</v>
      </c>
      <c r="N5" s="137">
        <f t="shared" si="3"/>
        <v>968143.77601053391</v>
      </c>
      <c r="O5" s="137">
        <f t="shared" si="3"/>
        <v>976513.88882217288</v>
      </c>
      <c r="P5" s="137">
        <f t="shared" si="3"/>
        <v>992106.24206740491</v>
      </c>
      <c r="Q5" s="137">
        <f t="shared" si="3"/>
        <v>1005363.2689941798</v>
      </c>
      <c r="R5" s="137">
        <f t="shared" ref="R5:V5" si="4">R6+R7+R8</f>
        <v>1024355.0257648255</v>
      </c>
      <c r="S5" s="137">
        <f t="shared" si="4"/>
        <v>973063.69978807552</v>
      </c>
      <c r="T5" s="137">
        <f t="shared" si="4"/>
        <v>973345.35293078027</v>
      </c>
      <c r="U5" s="137">
        <f t="shared" si="4"/>
        <v>976897.00236199202</v>
      </c>
      <c r="V5" s="137">
        <f t="shared" si="4"/>
        <v>831076.40835697064</v>
      </c>
      <c r="W5" s="137">
        <f t="shared" ref="W5" si="5">W6+W7+W8</f>
        <v>837644.2793144465</v>
      </c>
      <c r="DA5" s="174" t="s">
        <v>371</v>
      </c>
    </row>
    <row r="6" spans="1:105" ht="11.45" customHeight="1" x14ac:dyDescent="0.25">
      <c r="A6" s="128" t="str">
        <f>TrRoad_act!$A$5</f>
        <v>Powered two-wheelers</v>
      </c>
      <c r="B6" s="102">
        <f>TrRoad_act!B$5</f>
        <v>11731.033528438202</v>
      </c>
      <c r="C6" s="102">
        <f>TrRoad_act!C$5</f>
        <v>11914.584547018843</v>
      </c>
      <c r="D6" s="102">
        <f>TrRoad_act!D$5</f>
        <v>12394.994739003507</v>
      </c>
      <c r="E6" s="102">
        <f>TrRoad_act!E$5</f>
        <v>12404.917667622027</v>
      </c>
      <c r="F6" s="102">
        <f>TrRoad_act!F$5</f>
        <v>12817.055138085143</v>
      </c>
      <c r="G6" s="102">
        <f>TrRoad_act!G$5</f>
        <v>13219.307374454107</v>
      </c>
      <c r="H6" s="102">
        <f>TrRoad_act!H$5</f>
        <v>13438.072497636856</v>
      </c>
      <c r="I6" s="102">
        <f>TrRoad_act!I$5</f>
        <v>11669.671170252559</v>
      </c>
      <c r="J6" s="102">
        <f>TrRoad_act!J$5</f>
        <v>11986.310941889371</v>
      </c>
      <c r="K6" s="102">
        <f>TrRoad_act!K$5</f>
        <v>12186.83632023053</v>
      </c>
      <c r="L6" s="102">
        <f>TrRoad_act!L$5</f>
        <v>12055.998211623442</v>
      </c>
      <c r="M6" s="102">
        <f>TrRoad_act!M$5</f>
        <v>12950.446849986211</v>
      </c>
      <c r="N6" s="102">
        <f>TrRoad_act!N$5</f>
        <v>12443.77601053382</v>
      </c>
      <c r="O6" s="102">
        <f>TrRoad_act!O$5</f>
        <v>12913.888822173003</v>
      </c>
      <c r="P6" s="102">
        <f>TrRoad_act!P$5</f>
        <v>13506.242067404939</v>
      </c>
      <c r="Q6" s="102">
        <f>TrRoad_act!Q$5</f>
        <v>13263.268994179802</v>
      </c>
      <c r="R6" s="102">
        <f>TrRoad_act!R$5</f>
        <v>13655.025764825637</v>
      </c>
      <c r="S6" s="102">
        <f>TrRoad_act!S$5</f>
        <v>12863.699788075448</v>
      </c>
      <c r="T6" s="102">
        <f>TrRoad_act!T$5</f>
        <v>12245.35293078032</v>
      </c>
      <c r="U6" s="102">
        <f>TrRoad_act!U$5</f>
        <v>12997.002361992003</v>
      </c>
      <c r="V6" s="102">
        <f>TrRoad_act!V$5</f>
        <v>11676.408356970753</v>
      </c>
      <c r="W6" s="102">
        <f>TrRoad_act!W$5</f>
        <v>12144.27931444645</v>
      </c>
      <c r="DA6" s="175" t="s">
        <v>372</v>
      </c>
    </row>
    <row r="7" spans="1:105" ht="11.45" customHeight="1" x14ac:dyDescent="0.25">
      <c r="A7" s="128" t="str">
        <f>TrRoad_act!$A$6</f>
        <v>Passenger cars</v>
      </c>
      <c r="B7" s="102">
        <f>TrRoad_act!B$6</f>
        <v>831266.54484178452</v>
      </c>
      <c r="C7" s="102">
        <f>TrRoad_act!C$6</f>
        <v>852629.43876994983</v>
      </c>
      <c r="D7" s="102">
        <f>TrRoad_act!D$6</f>
        <v>862987</v>
      </c>
      <c r="E7" s="102">
        <f>TrRoad_act!E$6</f>
        <v>857736</v>
      </c>
      <c r="F7" s="102">
        <f>TrRoad_act!F$6</f>
        <v>868650</v>
      </c>
      <c r="G7" s="102">
        <f>TrRoad_act!G$6</f>
        <v>856875</v>
      </c>
      <c r="H7" s="102">
        <f>TrRoad_act!H$6</f>
        <v>863328</v>
      </c>
      <c r="I7" s="102">
        <f>TrRoad_act!I$6</f>
        <v>866531.00000000012</v>
      </c>
      <c r="J7" s="102">
        <f>TrRoad_act!J$6</f>
        <v>871328</v>
      </c>
      <c r="K7" s="102">
        <f>TrRoad_act!K$6</f>
        <v>881100</v>
      </c>
      <c r="L7" s="102">
        <f>TrRoad_act!L$6</f>
        <v>887000</v>
      </c>
      <c r="M7" s="102">
        <f>TrRoad_act!M$6</f>
        <v>894399.99999999988</v>
      </c>
      <c r="N7" s="102">
        <f>TrRoad_act!N$6</f>
        <v>896300.00000000012</v>
      </c>
      <c r="O7" s="102">
        <f>TrRoad_act!O$6</f>
        <v>903099.99999999988</v>
      </c>
      <c r="P7" s="102">
        <f>TrRoad_act!P$6</f>
        <v>916400</v>
      </c>
      <c r="Q7" s="102">
        <f>TrRoad_act!Q$6</f>
        <v>927000</v>
      </c>
      <c r="R7" s="102">
        <f>TrRoad_act!R$6</f>
        <v>946299.99999999988</v>
      </c>
      <c r="S7" s="102">
        <f>TrRoad_act!S$6</f>
        <v>897700.00000000012</v>
      </c>
      <c r="T7" s="102">
        <f>TrRoad_act!T$6</f>
        <v>898600</v>
      </c>
      <c r="U7" s="102">
        <f>TrRoad_act!U$6</f>
        <v>902600</v>
      </c>
      <c r="V7" s="102">
        <f>TrRoad_act!V$6</f>
        <v>785399.99999999988</v>
      </c>
      <c r="W7" s="102">
        <f>TrRoad_act!W$6</f>
        <v>791200</v>
      </c>
      <c r="DA7" s="175" t="s">
        <v>373</v>
      </c>
    </row>
    <row r="8" spans="1:105" ht="11.45" customHeight="1" x14ac:dyDescent="0.25">
      <c r="A8" s="128" t="str">
        <f>TrRoad_act!$A$13</f>
        <v>Motor coaches, buses and trolley buses</v>
      </c>
      <c r="B8" s="102">
        <f>TrRoad_act!B$13</f>
        <v>69000</v>
      </c>
      <c r="C8" s="102">
        <f>TrRoad_act!C$13</f>
        <v>68700</v>
      </c>
      <c r="D8" s="102">
        <f>TrRoad_act!D$13</f>
        <v>67500</v>
      </c>
      <c r="E8" s="102">
        <f>TrRoad_act!E$13</f>
        <v>67500</v>
      </c>
      <c r="F8" s="102">
        <f>TrRoad_act!F$13</f>
        <v>67806</v>
      </c>
      <c r="G8" s="102">
        <f>TrRoad_act!G$13</f>
        <v>67062</v>
      </c>
      <c r="H8" s="102">
        <f>TrRoad_act!H$13</f>
        <v>66184.000000000015</v>
      </c>
      <c r="I8" s="102">
        <f>TrRoad_act!I$13</f>
        <v>65387.000000000007</v>
      </c>
      <c r="J8" s="102">
        <f>TrRoad_act!J$13</f>
        <v>63592</v>
      </c>
      <c r="K8" s="102">
        <f>TrRoad_act!K$13</f>
        <v>62097</v>
      </c>
      <c r="L8" s="102">
        <f>TrRoad_act!L$13</f>
        <v>61766.999999999985</v>
      </c>
      <c r="M8" s="102">
        <f>TrRoad_act!M$13</f>
        <v>61400.000000000015</v>
      </c>
      <c r="N8" s="102">
        <f>TrRoad_act!N$13</f>
        <v>59400.000000000007</v>
      </c>
      <c r="O8" s="102">
        <f>TrRoad_act!O$13</f>
        <v>60500</v>
      </c>
      <c r="P8" s="102">
        <f>TrRoad_act!P$13</f>
        <v>62199.999999999993</v>
      </c>
      <c r="Q8" s="102">
        <f>TrRoad_act!Q$13</f>
        <v>65099.999999999985</v>
      </c>
      <c r="R8" s="102">
        <f>TrRoad_act!R$13</f>
        <v>64400</v>
      </c>
      <c r="S8" s="102">
        <f>TrRoad_act!S$13</f>
        <v>62500.000000000007</v>
      </c>
      <c r="T8" s="102">
        <f>TrRoad_act!T$13</f>
        <v>62500</v>
      </c>
      <c r="U8" s="102">
        <f>TrRoad_act!U$13</f>
        <v>61299.999999999993</v>
      </c>
      <c r="V8" s="102">
        <f>TrRoad_act!V$13</f>
        <v>34000</v>
      </c>
      <c r="W8" s="102">
        <f>TrRoad_act!W$13</f>
        <v>34299.999999999993</v>
      </c>
      <c r="DA8" s="175" t="s">
        <v>374</v>
      </c>
    </row>
    <row r="9" spans="1:105" ht="11.45" customHeight="1" x14ac:dyDescent="0.25">
      <c r="A9" s="109" t="s">
        <v>22</v>
      </c>
      <c r="B9" s="110">
        <f t="shared" ref="B9:Q9" si="6">B10+B11+B12</f>
        <v>90004</v>
      </c>
      <c r="C9" s="110">
        <f t="shared" si="6"/>
        <v>90453.999999999985</v>
      </c>
      <c r="D9" s="110">
        <f t="shared" si="6"/>
        <v>85559</v>
      </c>
      <c r="E9" s="110">
        <f t="shared" si="6"/>
        <v>86043</v>
      </c>
      <c r="F9" s="110">
        <f t="shared" si="6"/>
        <v>87886</v>
      </c>
      <c r="G9" s="110">
        <f t="shared" si="6"/>
        <v>92285</v>
      </c>
      <c r="H9" s="110">
        <f t="shared" si="6"/>
        <v>94568</v>
      </c>
      <c r="I9" s="110">
        <f t="shared" si="6"/>
        <v>95027</v>
      </c>
      <c r="J9" s="110">
        <f t="shared" si="6"/>
        <v>98529.824999999997</v>
      </c>
      <c r="K9" s="110">
        <f t="shared" si="6"/>
        <v>98750</v>
      </c>
      <c r="L9" s="110">
        <f t="shared" si="6"/>
        <v>100241</v>
      </c>
      <c r="M9" s="110">
        <f t="shared" si="6"/>
        <v>102013</v>
      </c>
      <c r="N9" s="110">
        <f t="shared" si="6"/>
        <v>105395</v>
      </c>
      <c r="O9" s="110">
        <f t="shared" si="6"/>
        <v>106315</v>
      </c>
      <c r="P9" s="110">
        <f t="shared" si="6"/>
        <v>107576</v>
      </c>
      <c r="Q9" s="110">
        <f t="shared" si="6"/>
        <v>108409</v>
      </c>
      <c r="R9" s="110">
        <f t="shared" ref="R9:V9" si="7">R10+R11+R12</f>
        <v>111196</v>
      </c>
      <c r="S9" s="110">
        <f t="shared" si="7"/>
        <v>112750</v>
      </c>
      <c r="T9" s="110">
        <f t="shared" si="7"/>
        <v>115800</v>
      </c>
      <c r="U9" s="110">
        <f t="shared" si="7"/>
        <v>117852</v>
      </c>
      <c r="V9" s="110">
        <f t="shared" si="7"/>
        <v>69487</v>
      </c>
      <c r="W9" s="110">
        <f t="shared" ref="W9" si="8">W10+W11+W12</f>
        <v>68718</v>
      </c>
      <c r="DA9" s="176" t="s">
        <v>375</v>
      </c>
    </row>
    <row r="10" spans="1:105" ht="11.45" customHeight="1" x14ac:dyDescent="0.25">
      <c r="A10" s="128" t="str">
        <f>TrRail_act!$A$5</f>
        <v>Metro and tram, urban light rail</v>
      </c>
      <c r="B10" s="102">
        <f>TrRail_act!B$5</f>
        <v>14600</v>
      </c>
      <c r="C10" s="102">
        <f>TrRail_act!C$5</f>
        <v>14700</v>
      </c>
      <c r="D10" s="102">
        <f>TrRail_act!D$5</f>
        <v>14740</v>
      </c>
      <c r="E10" s="102">
        <f>TrRail_act!E$5</f>
        <v>14750</v>
      </c>
      <c r="F10" s="102">
        <f>TrRail_act!F$5</f>
        <v>14986</v>
      </c>
      <c r="G10" s="102">
        <f>TrRail_act!G$5</f>
        <v>15485</v>
      </c>
      <c r="H10" s="102">
        <f>TrRail_act!H$5</f>
        <v>15568</v>
      </c>
      <c r="I10" s="102">
        <f>TrRail_act!I$5</f>
        <v>15920</v>
      </c>
      <c r="J10" s="102">
        <f>TrRail_act!J$5</f>
        <v>15991</v>
      </c>
      <c r="K10" s="102">
        <f>TrRail_act!K$5</f>
        <v>16496</v>
      </c>
      <c r="L10" s="102">
        <f>TrRail_act!L$5</f>
        <v>16349</v>
      </c>
      <c r="M10" s="102">
        <f>TrRail_act!M$5</f>
        <v>16600</v>
      </c>
      <c r="N10" s="102">
        <f>TrRail_act!N$5</f>
        <v>16600</v>
      </c>
      <c r="O10" s="102">
        <f>TrRail_act!O$5</f>
        <v>16700</v>
      </c>
      <c r="P10" s="102">
        <f>TrRail_act!P$5</f>
        <v>16600</v>
      </c>
      <c r="Q10" s="102">
        <f>TrRail_act!Q$5</f>
        <v>16700</v>
      </c>
      <c r="R10" s="102">
        <f>TrRail_act!R$5</f>
        <v>17000</v>
      </c>
      <c r="S10" s="102">
        <f>TrRail_act!S$5</f>
        <v>17200</v>
      </c>
      <c r="T10" s="102">
        <f>TrRail_act!T$5</f>
        <v>17600</v>
      </c>
      <c r="U10" s="102">
        <f>TrRail_act!U$5</f>
        <v>17600</v>
      </c>
      <c r="V10" s="102">
        <f>TrRail_act!V$5</f>
        <v>11700</v>
      </c>
      <c r="W10" s="102">
        <f>TrRail_act!W$5</f>
        <v>11200</v>
      </c>
      <c r="DA10" s="175" t="s">
        <v>376</v>
      </c>
    </row>
    <row r="11" spans="1:105" ht="11.45" customHeight="1" x14ac:dyDescent="0.25">
      <c r="A11" s="128" t="str">
        <f>TrRail_act!$A$6</f>
        <v>Conventional passenger trains</v>
      </c>
      <c r="B11" s="102">
        <f>TrRail_act!B$6</f>
        <v>61479</v>
      </c>
      <c r="C11" s="102">
        <f>TrRail_act!C$6</f>
        <v>60238.999999999985</v>
      </c>
      <c r="D11" s="102">
        <f>TrRail_act!D$6</f>
        <v>55564</v>
      </c>
      <c r="E11" s="102">
        <f>TrRail_act!E$6</f>
        <v>53836</v>
      </c>
      <c r="F11" s="102">
        <f>TrRail_act!F$6</f>
        <v>53296</v>
      </c>
      <c r="G11" s="102">
        <f>TrRail_act!G$6</f>
        <v>55947</v>
      </c>
      <c r="H11" s="102">
        <f>TrRail_act!H$6</f>
        <v>57365</v>
      </c>
      <c r="I11" s="102">
        <f>TrRail_act!I$6</f>
        <v>57188</v>
      </c>
      <c r="J11" s="102">
        <f>TrRail_act!J$6</f>
        <v>59205.824999999997</v>
      </c>
      <c r="K11" s="102">
        <f>TrRail_act!K$6</f>
        <v>59693</v>
      </c>
      <c r="L11" s="102">
        <f>TrRail_act!L$6</f>
        <v>59988.865097999995</v>
      </c>
      <c r="M11" s="102">
        <f>TrRail_act!M$6</f>
        <v>62107</v>
      </c>
      <c r="N11" s="102">
        <f>TrRail_act!N$6</f>
        <v>64042</v>
      </c>
      <c r="O11" s="102">
        <f>TrRail_act!O$6</f>
        <v>64437</v>
      </c>
      <c r="P11" s="102">
        <f>TrRail_act!P$6</f>
        <v>66660</v>
      </c>
      <c r="Q11" s="102">
        <f>TrRail_act!Q$6</f>
        <v>66429</v>
      </c>
      <c r="R11" s="102">
        <f>TrRail_act!R$6</f>
        <v>66983</v>
      </c>
      <c r="S11" s="102">
        <f>TrRail_act!S$6</f>
        <v>67048</v>
      </c>
      <c r="T11" s="102">
        <f>TrRail_act!T$6</f>
        <v>67133</v>
      </c>
      <c r="U11" s="102">
        <f>TrRail_act!U$6</f>
        <v>67048</v>
      </c>
      <c r="V11" s="102">
        <f>TrRail_act!V$6</f>
        <v>39634</v>
      </c>
      <c r="W11" s="102">
        <f>TrRail_act!W$6</f>
        <v>37948</v>
      </c>
      <c r="DA11" s="175" t="s">
        <v>377</v>
      </c>
    </row>
    <row r="12" spans="1:105" ht="11.45" customHeight="1" x14ac:dyDescent="0.25">
      <c r="A12" s="128" t="str">
        <f>TrRail_act!$A$9</f>
        <v>High speed passenger trains</v>
      </c>
      <c r="B12" s="102">
        <f>TrRail_act!B$9</f>
        <v>13925</v>
      </c>
      <c r="C12" s="102">
        <f>TrRail_act!C$9</f>
        <v>15515</v>
      </c>
      <c r="D12" s="102">
        <f>TrRail_act!D$9</f>
        <v>15255</v>
      </c>
      <c r="E12" s="102">
        <f>TrRail_act!E$9</f>
        <v>17457</v>
      </c>
      <c r="F12" s="102">
        <f>TrRail_act!F$9</f>
        <v>19604</v>
      </c>
      <c r="G12" s="102">
        <f>TrRail_act!G$9</f>
        <v>20853</v>
      </c>
      <c r="H12" s="102">
        <f>TrRail_act!H$9</f>
        <v>21635</v>
      </c>
      <c r="I12" s="102">
        <f>TrRail_act!I$9</f>
        <v>21919</v>
      </c>
      <c r="J12" s="102">
        <f>TrRail_act!J$9</f>
        <v>23333</v>
      </c>
      <c r="K12" s="102">
        <f>TrRail_act!K$9</f>
        <v>22561</v>
      </c>
      <c r="L12" s="102">
        <f>TrRail_act!L$9</f>
        <v>23903.134902000002</v>
      </c>
      <c r="M12" s="102">
        <f>TrRail_act!M$9</f>
        <v>23306</v>
      </c>
      <c r="N12" s="102">
        <f>TrRail_act!N$9</f>
        <v>24753</v>
      </c>
      <c r="O12" s="102">
        <f>TrRail_act!O$9</f>
        <v>25178</v>
      </c>
      <c r="P12" s="102">
        <f>TrRail_act!P$9</f>
        <v>24316</v>
      </c>
      <c r="Q12" s="102">
        <f>TrRail_act!Q$9</f>
        <v>25280</v>
      </c>
      <c r="R12" s="102">
        <f>TrRail_act!R$9</f>
        <v>27213</v>
      </c>
      <c r="S12" s="102">
        <f>TrRail_act!S$9</f>
        <v>28502</v>
      </c>
      <c r="T12" s="102">
        <f>TrRail_act!T$9</f>
        <v>31067</v>
      </c>
      <c r="U12" s="102">
        <f>TrRail_act!U$9</f>
        <v>33204</v>
      </c>
      <c r="V12" s="102">
        <f>TrRail_act!V$9</f>
        <v>18153</v>
      </c>
      <c r="W12" s="102">
        <f>TrRail_act!W$9</f>
        <v>19570</v>
      </c>
      <c r="DA12" s="175" t="s">
        <v>378</v>
      </c>
    </row>
    <row r="13" spans="1:105" ht="11.45" customHeight="1" x14ac:dyDescent="0.25">
      <c r="A13" s="109" t="s">
        <v>26</v>
      </c>
      <c r="B13" s="110">
        <f t="shared" ref="B13" si="9">B14+B15+B16</f>
        <v>149323.77475825924</v>
      </c>
      <c r="C13" s="110">
        <f t="shared" ref="C13:V13" si="10">C14+C15+C16</f>
        <v>147572.08692693029</v>
      </c>
      <c r="D13" s="110">
        <f t="shared" si="10"/>
        <v>144620.08141976144</v>
      </c>
      <c r="E13" s="110">
        <f t="shared" si="10"/>
        <v>149103.55500994064</v>
      </c>
      <c r="F13" s="110">
        <f t="shared" si="10"/>
        <v>169361.05704362673</v>
      </c>
      <c r="G13" s="110">
        <f t="shared" si="10"/>
        <v>182706.56218846259</v>
      </c>
      <c r="H13" s="110">
        <f t="shared" si="10"/>
        <v>188244.04999924509</v>
      </c>
      <c r="I13" s="110">
        <f t="shared" si="10"/>
        <v>197639.16572715377</v>
      </c>
      <c r="J13" s="110">
        <f t="shared" si="10"/>
        <v>197465.92599842555</v>
      </c>
      <c r="K13" s="110">
        <f t="shared" si="10"/>
        <v>190582.35012359664</v>
      </c>
      <c r="L13" s="110">
        <f t="shared" si="10"/>
        <v>204143.31073473237</v>
      </c>
      <c r="M13" s="110">
        <f t="shared" si="10"/>
        <v>212826.29732411623</v>
      </c>
      <c r="N13" s="110">
        <f t="shared" si="10"/>
        <v>216226.58564190386</v>
      </c>
      <c r="O13" s="110">
        <f t="shared" si="10"/>
        <v>217387.9960926394</v>
      </c>
      <c r="P13" s="110">
        <f t="shared" si="10"/>
        <v>222149.66946619636</v>
      </c>
      <c r="Q13" s="110">
        <f t="shared" si="10"/>
        <v>229339.14671050769</v>
      </c>
      <c r="R13" s="110">
        <f t="shared" si="10"/>
        <v>236301.30912436513</v>
      </c>
      <c r="S13" s="110">
        <f t="shared" si="10"/>
        <v>248936.26472977729</v>
      </c>
      <c r="T13" s="110">
        <f t="shared" si="10"/>
        <v>259307.95393615874</v>
      </c>
      <c r="U13" s="110">
        <f t="shared" si="10"/>
        <v>266020.36144136195</v>
      </c>
      <c r="V13" s="110">
        <f t="shared" si="10"/>
        <v>75401.657256115577</v>
      </c>
      <c r="W13" s="110">
        <f t="shared" ref="W13" si="11">W14+W15+W16</f>
        <v>92295.447887797782</v>
      </c>
      <c r="DA13" s="176" t="s">
        <v>189</v>
      </c>
    </row>
    <row r="14" spans="1:105" ht="11.45" customHeight="1" x14ac:dyDescent="0.25">
      <c r="A14" s="128" t="s">
        <v>27</v>
      </c>
      <c r="B14" s="102">
        <f>TrAvia_act!B$5</f>
        <v>11007.601563742001</v>
      </c>
      <c r="C14" s="102">
        <f>TrAvia_act!C$5</f>
        <v>10361.357548621385</v>
      </c>
      <c r="D14" s="102">
        <f>TrAvia_act!D$5</f>
        <v>10618.647633134455</v>
      </c>
      <c r="E14" s="102">
        <f>TrAvia_act!E$5</f>
        <v>10945.953433932831</v>
      </c>
      <c r="F14" s="102">
        <f>TrAvia_act!F$5</f>
        <v>10969.8814264588</v>
      </c>
      <c r="G14" s="102">
        <f>TrAvia_act!G$5</f>
        <v>11107.983699129649</v>
      </c>
      <c r="H14" s="102">
        <f>TrAvia_act!H$5</f>
        <v>11680.762406783471</v>
      </c>
      <c r="I14" s="102">
        <f>TrAvia_act!I$5</f>
        <v>12537.120205288793</v>
      </c>
      <c r="J14" s="102">
        <f>TrAvia_act!J$5</f>
        <v>12606.366217246248</v>
      </c>
      <c r="K14" s="102">
        <f>TrAvia_act!K$5</f>
        <v>12136.355176767074</v>
      </c>
      <c r="L14" s="102">
        <f>TrAvia_act!L$5</f>
        <v>12327.634271063172</v>
      </c>
      <c r="M14" s="102">
        <f>TrAvia_act!M$5</f>
        <v>12083.123746852953</v>
      </c>
      <c r="N14" s="102">
        <f>TrAvia_act!N$5</f>
        <v>11643.636069213293</v>
      </c>
      <c r="O14" s="102">
        <f>TrAvia_act!O$5</f>
        <v>11156.583974094334</v>
      </c>
      <c r="P14" s="102">
        <f>TrAvia_act!P$5</f>
        <v>11151.778440244327</v>
      </c>
      <c r="Q14" s="102">
        <f>TrAvia_act!Q$5</f>
        <v>11236.999416912791</v>
      </c>
      <c r="R14" s="102">
        <f>TrAvia_act!R$5</f>
        <v>11672.564912846145</v>
      </c>
      <c r="S14" s="102">
        <f>TrAvia_act!S$5</f>
        <v>11615.794848200703</v>
      </c>
      <c r="T14" s="102">
        <f>TrAvia_act!T$5</f>
        <v>11574.39585204859</v>
      </c>
      <c r="U14" s="102">
        <f>TrAvia_act!U$5</f>
        <v>11389.754467599605</v>
      </c>
      <c r="V14" s="102">
        <f>TrAvia_act!V$5</f>
        <v>2809.7548722209863</v>
      </c>
      <c r="W14" s="102">
        <f>TrAvia_act!W$5</f>
        <v>2330.3886456926384</v>
      </c>
      <c r="DA14" s="175" t="s">
        <v>190</v>
      </c>
    </row>
    <row r="15" spans="1:105" ht="11.45" customHeight="1" x14ac:dyDescent="0.25">
      <c r="A15" s="128" t="s">
        <v>173</v>
      </c>
      <c r="B15" s="102">
        <f>TrAvia_act!B$6</f>
        <v>46768.607105572104</v>
      </c>
      <c r="C15" s="102">
        <f>TrAvia_act!C$6</f>
        <v>46002.884223998168</v>
      </c>
      <c r="D15" s="102">
        <f>TrAvia_act!D$6</f>
        <v>43543.797453184467</v>
      </c>
      <c r="E15" s="102">
        <f>TrAvia_act!E$6</f>
        <v>46562.670943431214</v>
      </c>
      <c r="F15" s="102">
        <f>TrAvia_act!F$6</f>
        <v>51258.763878930746</v>
      </c>
      <c r="G15" s="102">
        <f>TrAvia_act!G$6</f>
        <v>55419.723087356666</v>
      </c>
      <c r="H15" s="102">
        <f>TrAvia_act!H$6</f>
        <v>56671.899291160495</v>
      </c>
      <c r="I15" s="102">
        <f>TrAvia_act!I$6</f>
        <v>56328.503793872173</v>
      </c>
      <c r="J15" s="102">
        <f>TrAvia_act!J$6</f>
        <v>53433.427690004639</v>
      </c>
      <c r="K15" s="102">
        <f>TrAvia_act!K$6</f>
        <v>50433.830930585136</v>
      </c>
      <c r="L15" s="102">
        <f>TrAvia_act!L$6</f>
        <v>52668.278223356916</v>
      </c>
      <c r="M15" s="102">
        <f>TrAvia_act!M$6</f>
        <v>56385.062188249321</v>
      </c>
      <c r="N15" s="102">
        <f>TrAvia_act!N$6</f>
        <v>56730.871682565012</v>
      </c>
      <c r="O15" s="102">
        <f>TrAvia_act!O$6</f>
        <v>57967.548864888289</v>
      </c>
      <c r="P15" s="102">
        <f>TrAvia_act!P$6</f>
        <v>61162.593989525107</v>
      </c>
      <c r="Q15" s="102">
        <f>TrAvia_act!Q$6</f>
        <v>63065.718207985061</v>
      </c>
      <c r="R15" s="102">
        <f>TrAvia_act!R$6</f>
        <v>68954.010656158804</v>
      </c>
      <c r="S15" s="102">
        <f>TrAvia_act!S$6</f>
        <v>74230.144576680817</v>
      </c>
      <c r="T15" s="102">
        <f>TrAvia_act!T$6</f>
        <v>78216.86674826259</v>
      </c>
      <c r="U15" s="102">
        <f>TrAvia_act!U$6</f>
        <v>77195.139746625136</v>
      </c>
      <c r="V15" s="102">
        <f>TrAvia_act!V$6</f>
        <v>21358.715802116538</v>
      </c>
      <c r="W15" s="102">
        <f>TrAvia_act!W$6</f>
        <v>30626.473470733763</v>
      </c>
      <c r="DA15" s="175" t="s">
        <v>191</v>
      </c>
    </row>
    <row r="16" spans="1:105" ht="11.45" customHeight="1" x14ac:dyDescent="0.25">
      <c r="A16" s="128" t="s">
        <v>174</v>
      </c>
      <c r="B16" s="102">
        <f>TrAvia_act!B$7</f>
        <v>91547.566088945154</v>
      </c>
      <c r="C16" s="102">
        <f>TrAvia_act!C$7</f>
        <v>91207.845154310722</v>
      </c>
      <c r="D16" s="102">
        <f>TrAvia_act!D$7</f>
        <v>90457.636333442526</v>
      </c>
      <c r="E16" s="102">
        <f>TrAvia_act!E$7</f>
        <v>91594.930632576594</v>
      </c>
      <c r="F16" s="102">
        <f>TrAvia_act!F$7</f>
        <v>107132.41173823719</v>
      </c>
      <c r="G16" s="102">
        <f>TrAvia_act!G$7</f>
        <v>116178.85540197628</v>
      </c>
      <c r="H16" s="102">
        <f>TrAvia_act!H$7</f>
        <v>119891.38830130112</v>
      </c>
      <c r="I16" s="102">
        <f>TrAvia_act!I$7</f>
        <v>128773.54172799279</v>
      </c>
      <c r="J16" s="102">
        <f>TrAvia_act!J$7</f>
        <v>131426.13209117466</v>
      </c>
      <c r="K16" s="102">
        <f>TrAvia_act!K$7</f>
        <v>128012.16401624444</v>
      </c>
      <c r="L16" s="102">
        <f>TrAvia_act!L$7</f>
        <v>139147.39824031229</v>
      </c>
      <c r="M16" s="102">
        <f>TrAvia_act!M$7</f>
        <v>144358.11138901397</v>
      </c>
      <c r="N16" s="102">
        <f>TrAvia_act!N$7</f>
        <v>147852.07789012557</v>
      </c>
      <c r="O16" s="102">
        <f>TrAvia_act!O$7</f>
        <v>148263.86325365677</v>
      </c>
      <c r="P16" s="102">
        <f>TrAvia_act!P$7</f>
        <v>149835.29703642693</v>
      </c>
      <c r="Q16" s="102">
        <f>TrAvia_act!Q$7</f>
        <v>155036.42908560982</v>
      </c>
      <c r="R16" s="102">
        <f>TrAvia_act!R$7</f>
        <v>155674.73355536017</v>
      </c>
      <c r="S16" s="102">
        <f>TrAvia_act!S$7</f>
        <v>163090.32530489576</v>
      </c>
      <c r="T16" s="102">
        <f>TrAvia_act!T$7</f>
        <v>169516.69133584757</v>
      </c>
      <c r="U16" s="102">
        <f>TrAvia_act!U$7</f>
        <v>177435.46722713724</v>
      </c>
      <c r="V16" s="102">
        <f>TrAvia_act!V$7</f>
        <v>51233.186581778049</v>
      </c>
      <c r="W16" s="102">
        <f>TrAvia_act!W$7</f>
        <v>59338.58577137137</v>
      </c>
      <c r="DA16" s="175" t="s">
        <v>192</v>
      </c>
    </row>
    <row r="17" spans="1:105" ht="11.45" customHeight="1" x14ac:dyDescent="0.25">
      <c r="A17" s="27" t="s">
        <v>28</v>
      </c>
      <c r="B17" s="28">
        <f t="shared" ref="B17:Q17" si="12">B18+B21+B22+B26</f>
        <v>494256.42813601985</v>
      </c>
      <c r="C17" s="28">
        <f t="shared" si="12"/>
        <v>501880.13121634984</v>
      </c>
      <c r="D17" s="28">
        <f t="shared" si="12"/>
        <v>503109.51022080792</v>
      </c>
      <c r="E17" s="28">
        <f t="shared" si="12"/>
        <v>504375.81885346264</v>
      </c>
      <c r="F17" s="28">
        <f t="shared" si="12"/>
        <v>534814.73688428919</v>
      </c>
      <c r="G17" s="28">
        <f t="shared" si="12"/>
        <v>555262.26132998127</v>
      </c>
      <c r="H17" s="28">
        <f t="shared" si="12"/>
        <v>591368.37418355769</v>
      </c>
      <c r="I17" s="28">
        <f t="shared" si="12"/>
        <v>619083.42396336584</v>
      </c>
      <c r="J17" s="28">
        <f t="shared" si="12"/>
        <v>626134.97546229698</v>
      </c>
      <c r="K17" s="28">
        <f t="shared" si="12"/>
        <v>562627.70876870328</v>
      </c>
      <c r="L17" s="28">
        <f t="shared" si="12"/>
        <v>603015.69631683233</v>
      </c>
      <c r="M17" s="28">
        <f t="shared" si="12"/>
        <v>615959.44877315126</v>
      </c>
      <c r="N17" s="28">
        <f t="shared" si="12"/>
        <v>606481.26714357617</v>
      </c>
      <c r="O17" s="28">
        <f t="shared" si="12"/>
        <v>619537.88998993032</v>
      </c>
      <c r="P17" s="28">
        <f t="shared" si="12"/>
        <v>630541.36730825936</v>
      </c>
      <c r="Q17" s="28">
        <f t="shared" si="12"/>
        <v>637362.96257481771</v>
      </c>
      <c r="R17" s="28">
        <f t="shared" ref="R17:V17" si="13">R18+R21+R22+R26</f>
        <v>662329.93086572224</v>
      </c>
      <c r="S17" s="28">
        <f t="shared" si="13"/>
        <v>672135.99880002462</v>
      </c>
      <c r="T17" s="28">
        <f t="shared" si="13"/>
        <v>659970.62188878842</v>
      </c>
      <c r="U17" s="28">
        <f t="shared" si="13"/>
        <v>676511.75281916047</v>
      </c>
      <c r="V17" s="28">
        <f t="shared" si="13"/>
        <v>658635.63711490133</v>
      </c>
      <c r="W17" s="28">
        <f t="shared" ref="W17" si="14">W18+W21+W22+W26</f>
        <v>688969.14731706283</v>
      </c>
      <c r="DA17" s="173" t="s">
        <v>379</v>
      </c>
    </row>
    <row r="18" spans="1:105" ht="11.45" customHeight="1" x14ac:dyDescent="0.25">
      <c r="A18" s="136" t="s">
        <v>19</v>
      </c>
      <c r="B18" s="137">
        <f t="shared" ref="B18:Q18" si="15">B19+B20</f>
        <v>336011.10247411387</v>
      </c>
      <c r="C18" s="137">
        <f t="shared" si="15"/>
        <v>347174.47767081164</v>
      </c>
      <c r="D18" s="137">
        <f t="shared" si="15"/>
        <v>348837.15172946133</v>
      </c>
      <c r="E18" s="137">
        <f t="shared" si="15"/>
        <v>352324.95761150436</v>
      </c>
      <c r="F18" s="137">
        <f t="shared" si="15"/>
        <v>375113.29076585878</v>
      </c>
      <c r="G18" s="137">
        <f t="shared" si="15"/>
        <v>385135.71962740237</v>
      </c>
      <c r="H18" s="137">
        <f t="shared" si="15"/>
        <v>408955.10328736663</v>
      </c>
      <c r="I18" s="137">
        <f t="shared" si="15"/>
        <v>427553.90996399731</v>
      </c>
      <c r="J18" s="137">
        <f t="shared" si="15"/>
        <v>434141.9512828493</v>
      </c>
      <c r="K18" s="137">
        <f t="shared" si="15"/>
        <v>399426.79450475931</v>
      </c>
      <c r="L18" s="137">
        <f t="shared" si="15"/>
        <v>418900.94784546411</v>
      </c>
      <c r="M18" s="137">
        <f t="shared" si="15"/>
        <v>431785.89776770159</v>
      </c>
      <c r="N18" s="137">
        <f t="shared" si="15"/>
        <v>422412.88729545585</v>
      </c>
      <c r="O18" s="137">
        <f t="shared" si="15"/>
        <v>431186.01892744581</v>
      </c>
      <c r="P18" s="137">
        <f t="shared" si="15"/>
        <v>442774.22068868432</v>
      </c>
      <c r="Q18" s="137">
        <f t="shared" si="15"/>
        <v>449538.52709026722</v>
      </c>
      <c r="R18" s="137">
        <f t="shared" ref="R18:V18" si="16">R19+R20</f>
        <v>464810.62537293008</v>
      </c>
      <c r="S18" s="137">
        <f t="shared" si="16"/>
        <v>481664.22979671956</v>
      </c>
      <c r="T18" s="137">
        <f t="shared" si="16"/>
        <v>477387.26250999962</v>
      </c>
      <c r="U18" s="137">
        <f t="shared" si="16"/>
        <v>488797.10941153573</v>
      </c>
      <c r="V18" s="137">
        <f t="shared" si="16"/>
        <v>485764.66285471781</v>
      </c>
      <c r="W18" s="137">
        <f t="shared" ref="W18" si="17">W19+W20</f>
        <v>500393.55611015984</v>
      </c>
      <c r="DA18" s="174" t="s">
        <v>380</v>
      </c>
    </row>
    <row r="19" spans="1:105" ht="11.45" customHeight="1" x14ac:dyDescent="0.25">
      <c r="A19" s="128" t="str">
        <f>TrRoad_act!$A$20</f>
        <v>Light commercial vehicles</v>
      </c>
      <c r="B19" s="102">
        <f>TrRoad_act!B$20</f>
        <v>13351.072263574655</v>
      </c>
      <c r="C19" s="102">
        <f>TrRoad_act!C$20</f>
        <v>14184.5446567689</v>
      </c>
      <c r="D19" s="102">
        <f>TrRoad_act!D$20</f>
        <v>14320.751376608308</v>
      </c>
      <c r="E19" s="102">
        <f>TrRoad_act!E$20</f>
        <v>14322.403979276662</v>
      </c>
      <c r="F19" s="102">
        <f>TrRoad_act!F$20</f>
        <v>14210.044331461779</v>
      </c>
      <c r="G19" s="102">
        <f>TrRoad_act!G$20</f>
        <v>14339.604300577443</v>
      </c>
      <c r="H19" s="102">
        <f>TrRoad_act!H$20</f>
        <v>14491.325224332195</v>
      </c>
      <c r="I19" s="102">
        <f>TrRoad_act!I$20</f>
        <v>14394.562240205612</v>
      </c>
      <c r="J19" s="102">
        <f>TrRoad_act!J$20</f>
        <v>14161.725976510119</v>
      </c>
      <c r="K19" s="102">
        <f>TrRoad_act!K$20</f>
        <v>14132.412721506866</v>
      </c>
      <c r="L19" s="102">
        <f>TrRoad_act!L$20</f>
        <v>13982.50131413837</v>
      </c>
      <c r="M19" s="102">
        <f>TrRoad_act!M$20</f>
        <v>14219.096287605758</v>
      </c>
      <c r="N19" s="102">
        <f>TrRoad_act!N$20</f>
        <v>14163.543658357141</v>
      </c>
      <c r="O19" s="102">
        <f>TrRoad_act!O$20</f>
        <v>14605.903352035775</v>
      </c>
      <c r="P19" s="102">
        <f>TrRoad_act!P$20</f>
        <v>15865.544593582837</v>
      </c>
      <c r="Q19" s="102">
        <f>TrRoad_act!Q$20</f>
        <v>16441.217208593956</v>
      </c>
      <c r="R19" s="102">
        <f>TrRoad_act!R$20</f>
        <v>17617.281531688892</v>
      </c>
      <c r="S19" s="102">
        <f>TrRoad_act!S$20</f>
        <v>18644.060266751829</v>
      </c>
      <c r="T19" s="102">
        <f>TrRoad_act!T$20</f>
        <v>18816.26250999964</v>
      </c>
      <c r="U19" s="102">
        <f>TrRoad_act!U$20</f>
        <v>19504.10941153573</v>
      </c>
      <c r="V19" s="102">
        <f>TrRoad_act!V$20</f>
        <v>19350.662854717819</v>
      </c>
      <c r="W19" s="102">
        <f>TrRoad_act!W$20</f>
        <v>20239.556110159832</v>
      </c>
      <c r="DA19" s="175" t="s">
        <v>381</v>
      </c>
    </row>
    <row r="20" spans="1:105" ht="11.45" customHeight="1" x14ac:dyDescent="0.25">
      <c r="A20" s="128" t="str">
        <f>TrRoad_act!$A$26</f>
        <v>Heavy goods vehicles</v>
      </c>
      <c r="B20" s="102">
        <f>TrRoad_act!B$26</f>
        <v>322660.03021053923</v>
      </c>
      <c r="C20" s="102">
        <f>TrRoad_act!C$26</f>
        <v>332989.93301404273</v>
      </c>
      <c r="D20" s="102">
        <f>TrRoad_act!D$26</f>
        <v>334516.400352853</v>
      </c>
      <c r="E20" s="102">
        <f>TrRoad_act!E$26</f>
        <v>338002.5536322277</v>
      </c>
      <c r="F20" s="102">
        <f>TrRoad_act!F$26</f>
        <v>360903.24643439701</v>
      </c>
      <c r="G20" s="102">
        <f>TrRoad_act!G$26</f>
        <v>370796.11532682495</v>
      </c>
      <c r="H20" s="102">
        <f>TrRoad_act!H$26</f>
        <v>394463.77806303441</v>
      </c>
      <c r="I20" s="102">
        <f>TrRoad_act!I$26</f>
        <v>413159.34772379173</v>
      </c>
      <c r="J20" s="102">
        <f>TrRoad_act!J$26</f>
        <v>419980.22530633915</v>
      </c>
      <c r="K20" s="102">
        <f>TrRoad_act!K$26</f>
        <v>385294.38178325247</v>
      </c>
      <c r="L20" s="102">
        <f>TrRoad_act!L$26</f>
        <v>404918.44653132575</v>
      </c>
      <c r="M20" s="102">
        <f>TrRoad_act!M$26</f>
        <v>417566.80148009583</v>
      </c>
      <c r="N20" s="102">
        <f>TrRoad_act!N$26</f>
        <v>408249.34363709873</v>
      </c>
      <c r="O20" s="102">
        <f>TrRoad_act!O$26</f>
        <v>416580.11557541002</v>
      </c>
      <c r="P20" s="102">
        <f>TrRoad_act!P$26</f>
        <v>426908.67609510146</v>
      </c>
      <c r="Q20" s="102">
        <f>TrRoad_act!Q$26</f>
        <v>433097.30988167325</v>
      </c>
      <c r="R20" s="102">
        <f>TrRoad_act!R$26</f>
        <v>447193.34384124121</v>
      </c>
      <c r="S20" s="102">
        <f>TrRoad_act!S$26</f>
        <v>463020.16952996771</v>
      </c>
      <c r="T20" s="102">
        <f>TrRoad_act!T$26</f>
        <v>458571</v>
      </c>
      <c r="U20" s="102">
        <f>TrRoad_act!U$26</f>
        <v>469293</v>
      </c>
      <c r="V20" s="102">
        <f>TrRoad_act!V$26</f>
        <v>466414</v>
      </c>
      <c r="W20" s="102">
        <f>TrRoad_act!W$26</f>
        <v>480154</v>
      </c>
      <c r="DA20" s="175" t="s">
        <v>382</v>
      </c>
    </row>
    <row r="21" spans="1:105" ht="11.45" customHeight="1" x14ac:dyDescent="0.25">
      <c r="A21" s="109" t="s">
        <v>29</v>
      </c>
      <c r="B21" s="110">
        <f>TrRail_act!B$10</f>
        <v>82675</v>
      </c>
      <c r="C21" s="110">
        <f>TrRail_act!C$10</f>
        <v>81042</v>
      </c>
      <c r="D21" s="110">
        <f>TrRail_act!D$10</f>
        <v>81059</v>
      </c>
      <c r="E21" s="110">
        <f>TrRail_act!E$10</f>
        <v>85128</v>
      </c>
      <c r="F21" s="110">
        <f>TrRail_act!F$10</f>
        <v>86409</v>
      </c>
      <c r="G21" s="110">
        <f>TrRail_act!G$10</f>
        <v>95420</v>
      </c>
      <c r="H21" s="110">
        <f>TrRail_act!H$10</f>
        <v>107007</v>
      </c>
      <c r="I21" s="110">
        <f>TrRail_act!I$10</f>
        <v>114615</v>
      </c>
      <c r="J21" s="110">
        <f>TrRail_act!J$10</f>
        <v>115652</v>
      </c>
      <c r="K21" s="110">
        <f>TrRail_act!K$10</f>
        <v>95834</v>
      </c>
      <c r="L21" s="110">
        <f>TrRail_act!L$10</f>
        <v>107317</v>
      </c>
      <c r="M21" s="110">
        <f>TrRail_act!M$10</f>
        <v>113317</v>
      </c>
      <c r="N21" s="110">
        <f>TrRail_act!N$10</f>
        <v>110065</v>
      </c>
      <c r="O21" s="110">
        <f>TrRail_act!O$10</f>
        <v>112613</v>
      </c>
      <c r="P21" s="110">
        <f>TrRail_act!P$10</f>
        <v>112629</v>
      </c>
      <c r="Q21" s="110">
        <f>TrRail_act!Q$10</f>
        <v>116632</v>
      </c>
      <c r="R21" s="110">
        <f>TrRail_act!R$10</f>
        <v>126686</v>
      </c>
      <c r="S21" s="110">
        <f>TrRail_act!S$10</f>
        <v>117382</v>
      </c>
      <c r="T21" s="110">
        <f>TrRail_act!T$10</f>
        <v>117931</v>
      </c>
      <c r="U21" s="110">
        <f>TrRail_act!U$10</f>
        <v>119470</v>
      </c>
      <c r="V21" s="110">
        <f>TrRail_act!V$10</f>
        <v>109219</v>
      </c>
      <c r="W21" s="110">
        <f>TrRail_act!W$10</f>
        <v>123935</v>
      </c>
      <c r="DA21" s="176" t="s">
        <v>383</v>
      </c>
    </row>
    <row r="22" spans="1:105" ht="11.45" customHeight="1" x14ac:dyDescent="0.25">
      <c r="A22" s="109" t="s">
        <v>26</v>
      </c>
      <c r="B22" s="110">
        <f t="shared" ref="B22" si="18">B23+B24+B25</f>
        <v>8055.0316619059759</v>
      </c>
      <c r="C22" s="110">
        <f t="shared" ref="C22:V22" si="19">C23+C24+C25</f>
        <v>7955.0355455381796</v>
      </c>
      <c r="D22" s="110">
        <f t="shared" si="19"/>
        <v>8078.6354913465784</v>
      </c>
      <c r="E22" s="110">
        <f t="shared" si="19"/>
        <v>8060.3922419583205</v>
      </c>
      <c r="F22" s="110">
        <f t="shared" si="19"/>
        <v>8910.9431184303685</v>
      </c>
      <c r="G22" s="110">
        <f t="shared" si="19"/>
        <v>9988.8397025788709</v>
      </c>
      <c r="H22" s="110">
        <f t="shared" si="19"/>
        <v>10640.918896191086</v>
      </c>
      <c r="I22" s="110">
        <f t="shared" si="19"/>
        <v>11255.171999368429</v>
      </c>
      <c r="J22" s="110">
        <f t="shared" si="19"/>
        <v>11395.638179447622</v>
      </c>
      <c r="K22" s="110">
        <f t="shared" si="19"/>
        <v>11100.42126394399</v>
      </c>
      <c r="L22" s="110">
        <f t="shared" si="19"/>
        <v>13984.584471368282</v>
      </c>
      <c r="M22" s="110">
        <f t="shared" si="19"/>
        <v>15205.285005449501</v>
      </c>
      <c r="N22" s="110">
        <f t="shared" si="19"/>
        <v>14718.909848120284</v>
      </c>
      <c r="O22" s="110">
        <f t="shared" si="19"/>
        <v>14749.376062484414</v>
      </c>
      <c r="P22" s="110">
        <f t="shared" si="19"/>
        <v>15231.485619574967</v>
      </c>
      <c r="Q22" s="110">
        <f t="shared" si="19"/>
        <v>15356.077484550369</v>
      </c>
      <c r="R22" s="110">
        <f t="shared" si="19"/>
        <v>15911.546492792191</v>
      </c>
      <c r="S22" s="110">
        <f t="shared" si="19"/>
        <v>16822.550003305045</v>
      </c>
      <c r="T22" s="110">
        <f t="shared" si="19"/>
        <v>17148.504378788868</v>
      </c>
      <c r="U22" s="110">
        <f t="shared" si="19"/>
        <v>16787.208407624701</v>
      </c>
      <c r="V22" s="110">
        <f t="shared" si="19"/>
        <v>16694.930260183566</v>
      </c>
      <c r="W22" s="110">
        <f t="shared" ref="W22" si="20">W23+W24+W25</f>
        <v>15992.678206903063</v>
      </c>
      <c r="DA22" s="176" t="s">
        <v>193</v>
      </c>
    </row>
    <row r="23" spans="1:105" ht="11.45" customHeight="1" x14ac:dyDescent="0.25">
      <c r="A23" s="128" t="s">
        <v>27</v>
      </c>
      <c r="B23" s="102">
        <f>TrAvia_act!B$9</f>
        <v>86.582588050408518</v>
      </c>
      <c r="C23" s="102">
        <f>TrAvia_act!C$9</f>
        <v>80.304748130055899</v>
      </c>
      <c r="D23" s="102">
        <f>TrAvia_act!D$9</f>
        <v>74.954475658877556</v>
      </c>
      <c r="E23" s="102">
        <f>TrAvia_act!E$9</f>
        <v>62.465247743344833</v>
      </c>
      <c r="F23" s="102">
        <f>TrAvia_act!F$9</f>
        <v>57.573498032205485</v>
      </c>
      <c r="G23" s="102">
        <f>TrAvia_act!G$9</f>
        <v>49.598642869188453</v>
      </c>
      <c r="H23" s="102">
        <f>TrAvia_act!H$9</f>
        <v>51.752392753668957</v>
      </c>
      <c r="I23" s="102">
        <f>TrAvia_act!I$9</f>
        <v>51.143016488704141</v>
      </c>
      <c r="J23" s="102">
        <f>TrAvia_act!J$9</f>
        <v>60.687276943706053</v>
      </c>
      <c r="K23" s="102">
        <f>TrAvia_act!K$9</f>
        <v>51.491444234563872</v>
      </c>
      <c r="L23" s="102">
        <f>TrAvia_act!L$9</f>
        <v>50.612615688721718</v>
      </c>
      <c r="M23" s="102">
        <f>TrAvia_act!M$9</f>
        <v>51.481055910389088</v>
      </c>
      <c r="N23" s="102">
        <f>TrAvia_act!N$9</f>
        <v>47.832486487065445</v>
      </c>
      <c r="O23" s="102">
        <f>TrAvia_act!O$9</f>
        <v>45.597653082086083</v>
      </c>
      <c r="P23" s="102">
        <f>TrAvia_act!P$9</f>
        <v>47.368793178299278</v>
      </c>
      <c r="Q23" s="102">
        <f>TrAvia_act!Q$9</f>
        <v>48.273640463967816</v>
      </c>
      <c r="R23" s="102">
        <f>TrAvia_act!R$9</f>
        <v>52.706663166243452</v>
      </c>
      <c r="S23" s="102">
        <f>TrAvia_act!S$9</f>
        <v>55.348731877675306</v>
      </c>
      <c r="T23" s="102">
        <f>TrAvia_act!T$9</f>
        <v>56.819210823104385</v>
      </c>
      <c r="U23" s="102">
        <f>TrAvia_act!U$9</f>
        <v>55.677959496385853</v>
      </c>
      <c r="V23" s="102">
        <f>TrAvia_act!V$9</f>
        <v>50.834735085497897</v>
      </c>
      <c r="W23" s="102">
        <f>TrAvia_act!W$9</f>
        <v>56.693976897449708</v>
      </c>
      <c r="DA23" s="175" t="s">
        <v>194</v>
      </c>
    </row>
    <row r="24" spans="1:105" ht="11.45" customHeight="1" x14ac:dyDescent="0.25">
      <c r="A24" s="128" t="s">
        <v>173</v>
      </c>
      <c r="B24" s="102">
        <f>TrAvia_act!B$10</f>
        <v>425.44874183131674</v>
      </c>
      <c r="C24" s="102">
        <f>TrAvia_act!C$10</f>
        <v>438.79826470995681</v>
      </c>
      <c r="D24" s="102">
        <f>TrAvia_act!D$10</f>
        <v>423.37650207926805</v>
      </c>
      <c r="E24" s="102">
        <f>TrAvia_act!E$10</f>
        <v>430.71442644965146</v>
      </c>
      <c r="F24" s="102">
        <f>TrAvia_act!F$10</f>
        <v>466.12537844272532</v>
      </c>
      <c r="G24" s="102">
        <f>TrAvia_act!G$10</f>
        <v>500.44191952256841</v>
      </c>
      <c r="H24" s="102">
        <f>TrAvia_act!H$10</f>
        <v>493.92970451965317</v>
      </c>
      <c r="I24" s="102">
        <f>TrAvia_act!I$10</f>
        <v>540.34854289409554</v>
      </c>
      <c r="J24" s="102">
        <f>TrAvia_act!J$10</f>
        <v>607.27136433114185</v>
      </c>
      <c r="K24" s="102">
        <f>TrAvia_act!K$10</f>
        <v>628.26959669885923</v>
      </c>
      <c r="L24" s="102">
        <f>TrAvia_act!L$10</f>
        <v>671.25717561442775</v>
      </c>
      <c r="M24" s="102">
        <f>TrAvia_act!M$10</f>
        <v>678.86582194466462</v>
      </c>
      <c r="N24" s="102">
        <f>TrAvia_act!N$10</f>
        <v>701.22715094749424</v>
      </c>
      <c r="O24" s="102">
        <f>TrAvia_act!O$10</f>
        <v>688.85168191151809</v>
      </c>
      <c r="P24" s="102">
        <f>TrAvia_act!P$10</f>
        <v>744.85926530811082</v>
      </c>
      <c r="Q24" s="102">
        <f>TrAvia_act!Q$10</f>
        <v>743.19398944405862</v>
      </c>
      <c r="R24" s="102">
        <f>TrAvia_act!R$10</f>
        <v>774.02276485534617</v>
      </c>
      <c r="S24" s="102">
        <f>TrAvia_act!S$10</f>
        <v>810.5655357189404</v>
      </c>
      <c r="T24" s="102">
        <f>TrAvia_act!T$10</f>
        <v>839.88646381626074</v>
      </c>
      <c r="U24" s="102">
        <f>TrAvia_act!U$10</f>
        <v>851.80535237043375</v>
      </c>
      <c r="V24" s="102">
        <f>TrAvia_act!V$10</f>
        <v>811.23297498455554</v>
      </c>
      <c r="W24" s="102">
        <f>TrAvia_act!W$10</f>
        <v>966.89636161381065</v>
      </c>
      <c r="DA24" s="175" t="s">
        <v>195</v>
      </c>
    </row>
    <row r="25" spans="1:105" ht="11.45" customHeight="1" x14ac:dyDescent="0.25">
      <c r="A25" s="128" t="s">
        <v>174</v>
      </c>
      <c r="B25" s="102">
        <f>TrAvia_act!B$11</f>
        <v>7543.0003320242504</v>
      </c>
      <c r="C25" s="102">
        <f>TrAvia_act!C$11</f>
        <v>7435.9325326981671</v>
      </c>
      <c r="D25" s="102">
        <f>TrAvia_act!D$11</f>
        <v>7580.3045136084329</v>
      </c>
      <c r="E25" s="102">
        <f>TrAvia_act!E$11</f>
        <v>7567.2125677653239</v>
      </c>
      <c r="F25" s="102">
        <f>TrAvia_act!F$11</f>
        <v>8387.2442419554372</v>
      </c>
      <c r="G25" s="102">
        <f>TrAvia_act!G$11</f>
        <v>9438.7991401871132</v>
      </c>
      <c r="H25" s="102">
        <f>TrAvia_act!H$11</f>
        <v>10095.236798917764</v>
      </c>
      <c r="I25" s="102">
        <f>TrAvia_act!I$11</f>
        <v>10663.68043998563</v>
      </c>
      <c r="J25" s="102">
        <f>TrAvia_act!J$11</f>
        <v>10727.679538172773</v>
      </c>
      <c r="K25" s="102">
        <f>TrAvia_act!K$11</f>
        <v>10420.660223010567</v>
      </c>
      <c r="L25" s="102">
        <f>TrAvia_act!L$11</f>
        <v>13262.714680065132</v>
      </c>
      <c r="M25" s="102">
        <f>TrAvia_act!M$11</f>
        <v>14474.938127594447</v>
      </c>
      <c r="N25" s="102">
        <f>TrAvia_act!N$11</f>
        <v>13969.850210685723</v>
      </c>
      <c r="O25" s="102">
        <f>TrAvia_act!O$11</f>
        <v>14014.926727490811</v>
      </c>
      <c r="P25" s="102">
        <f>TrAvia_act!P$11</f>
        <v>14439.257561088558</v>
      </c>
      <c r="Q25" s="102">
        <f>TrAvia_act!Q$11</f>
        <v>14564.609854642344</v>
      </c>
      <c r="R25" s="102">
        <f>TrAvia_act!R$11</f>
        <v>15084.817064770601</v>
      </c>
      <c r="S25" s="102">
        <f>TrAvia_act!S$11</f>
        <v>15956.635735708431</v>
      </c>
      <c r="T25" s="102">
        <f>TrAvia_act!T$11</f>
        <v>16251.798704149502</v>
      </c>
      <c r="U25" s="102">
        <f>TrAvia_act!U$11</f>
        <v>15879.725095757882</v>
      </c>
      <c r="V25" s="102">
        <f>TrAvia_act!V$11</f>
        <v>15832.862550113512</v>
      </c>
      <c r="W25" s="102">
        <f>TrAvia_act!W$11</f>
        <v>14969.087868391804</v>
      </c>
      <c r="DA25" s="175" t="s">
        <v>196</v>
      </c>
    </row>
    <row r="26" spans="1:105" ht="11.45" customHeight="1" x14ac:dyDescent="0.25">
      <c r="A26" s="109" t="s">
        <v>142</v>
      </c>
      <c r="B26" s="110">
        <f t="shared" ref="B26:Q26" si="21">B27+B28</f>
        <v>67515.293999999994</v>
      </c>
      <c r="C26" s="110">
        <f t="shared" si="21"/>
        <v>65708.618000000002</v>
      </c>
      <c r="D26" s="110">
        <f t="shared" si="21"/>
        <v>65134.722999999998</v>
      </c>
      <c r="E26" s="110">
        <f t="shared" si="21"/>
        <v>58862.468999999997</v>
      </c>
      <c r="F26" s="110">
        <f t="shared" si="21"/>
        <v>64381.502999999997</v>
      </c>
      <c r="G26" s="110">
        <f t="shared" si="21"/>
        <v>64717.701999999997</v>
      </c>
      <c r="H26" s="110">
        <f t="shared" si="21"/>
        <v>64765.351999999999</v>
      </c>
      <c r="I26" s="110">
        <f t="shared" si="21"/>
        <v>65659.342000000004</v>
      </c>
      <c r="J26" s="110">
        <f t="shared" si="21"/>
        <v>64945.385999999999</v>
      </c>
      <c r="K26" s="110">
        <f t="shared" si="21"/>
        <v>56266.493000000002</v>
      </c>
      <c r="L26" s="110">
        <f t="shared" si="21"/>
        <v>62813.163999999997</v>
      </c>
      <c r="M26" s="110">
        <f t="shared" si="21"/>
        <v>55651.266000000003</v>
      </c>
      <c r="N26" s="110">
        <f t="shared" si="21"/>
        <v>59284.47</v>
      </c>
      <c r="O26" s="110">
        <f t="shared" si="21"/>
        <v>60989.495000000003</v>
      </c>
      <c r="P26" s="110">
        <f t="shared" si="21"/>
        <v>59906.661</v>
      </c>
      <c r="Q26" s="110">
        <f t="shared" si="21"/>
        <v>55836.358</v>
      </c>
      <c r="R26" s="110">
        <f t="shared" ref="R26:V26" si="22">R27+R28</f>
        <v>54921.758999999998</v>
      </c>
      <c r="S26" s="110">
        <f t="shared" si="22"/>
        <v>56267.218999999997</v>
      </c>
      <c r="T26" s="110">
        <f t="shared" si="22"/>
        <v>47503.855000000003</v>
      </c>
      <c r="U26" s="110">
        <f t="shared" si="22"/>
        <v>51457.434999999998</v>
      </c>
      <c r="V26" s="110">
        <f t="shared" si="22"/>
        <v>46957.044000000002</v>
      </c>
      <c r="W26" s="110">
        <f t="shared" ref="W26" si="23">W27+W28</f>
        <v>48647.913</v>
      </c>
      <c r="DA26" s="176" t="s">
        <v>384</v>
      </c>
    </row>
    <row r="27" spans="1:105" ht="11.45" customHeight="1" x14ac:dyDescent="0.25">
      <c r="A27" s="128" t="str">
        <f>TrNavi_act!$A$4</f>
        <v>Domestic coastal shipping</v>
      </c>
      <c r="B27" s="102">
        <f>TrNavi_act!B4</f>
        <v>1050.2940000000001</v>
      </c>
      <c r="C27" s="102">
        <f>TrNavi_act!C4</f>
        <v>890.61800000000005</v>
      </c>
      <c r="D27" s="102">
        <f>TrNavi_act!D4</f>
        <v>968.72299999999996</v>
      </c>
      <c r="E27" s="102">
        <f>TrNavi_act!E4</f>
        <v>708.46900000000005</v>
      </c>
      <c r="F27" s="102">
        <f>TrNavi_act!F4</f>
        <v>714.50300000000004</v>
      </c>
      <c r="G27" s="102">
        <f>TrNavi_act!G4</f>
        <v>621.702</v>
      </c>
      <c r="H27" s="102">
        <f>TrNavi_act!H4</f>
        <v>790.35199999999998</v>
      </c>
      <c r="I27" s="102">
        <f>TrNavi_act!I4</f>
        <v>948.34199999999998</v>
      </c>
      <c r="J27" s="102">
        <f>TrNavi_act!J4</f>
        <v>889.38599999999997</v>
      </c>
      <c r="K27" s="102">
        <f>TrNavi_act!K4</f>
        <v>614.49300000000005</v>
      </c>
      <c r="L27" s="102">
        <f>TrNavi_act!L4</f>
        <v>535.16399999999999</v>
      </c>
      <c r="M27" s="102">
        <f>TrNavi_act!M4</f>
        <v>624.26599999999996</v>
      </c>
      <c r="N27" s="102">
        <f>TrNavi_act!N4</f>
        <v>796.47</v>
      </c>
      <c r="O27" s="102">
        <f>TrNavi_act!O4</f>
        <v>919.495</v>
      </c>
      <c r="P27" s="102">
        <f>TrNavi_act!P4</f>
        <v>813.66099999999994</v>
      </c>
      <c r="Q27" s="102">
        <f>TrNavi_act!Q4</f>
        <v>521.35799999999995</v>
      </c>
      <c r="R27" s="102">
        <f>TrNavi_act!R4</f>
        <v>574.75900000000001</v>
      </c>
      <c r="S27" s="102">
        <f>TrNavi_act!S4</f>
        <v>749.21900000000005</v>
      </c>
      <c r="T27" s="102">
        <f>TrNavi_act!T4</f>
        <v>602.85500000000002</v>
      </c>
      <c r="U27" s="102">
        <f>TrNavi_act!U4</f>
        <v>538.43499999999995</v>
      </c>
      <c r="V27" s="102">
        <f>TrNavi_act!V4</f>
        <v>619.04399999999998</v>
      </c>
      <c r="W27" s="102">
        <f>TrNavi_act!W4</f>
        <v>450.91300000000001</v>
      </c>
      <c r="DA27" s="175" t="s">
        <v>385</v>
      </c>
    </row>
    <row r="28" spans="1:105" ht="11.45" customHeight="1" x14ac:dyDescent="0.25">
      <c r="A28" s="166" t="str">
        <f>TrNavi_act!$A$5</f>
        <v>Inland waterways</v>
      </c>
      <c r="B28" s="169">
        <f>TrNavi_act!B5</f>
        <v>66465</v>
      </c>
      <c r="C28" s="169">
        <f>TrNavi_act!C5</f>
        <v>64818</v>
      </c>
      <c r="D28" s="169">
        <f>TrNavi_act!D5</f>
        <v>64166</v>
      </c>
      <c r="E28" s="169">
        <f>TrNavi_act!E5</f>
        <v>58154</v>
      </c>
      <c r="F28" s="169">
        <f>TrNavi_act!F5</f>
        <v>63667</v>
      </c>
      <c r="G28" s="169">
        <f>TrNavi_act!G5</f>
        <v>64096</v>
      </c>
      <c r="H28" s="169">
        <f>TrNavi_act!H5</f>
        <v>63975</v>
      </c>
      <c r="I28" s="169">
        <f>TrNavi_act!I5</f>
        <v>64711</v>
      </c>
      <c r="J28" s="169">
        <f>TrNavi_act!J5</f>
        <v>64056</v>
      </c>
      <c r="K28" s="169">
        <f>TrNavi_act!K5</f>
        <v>55652</v>
      </c>
      <c r="L28" s="169">
        <f>TrNavi_act!L5</f>
        <v>62278</v>
      </c>
      <c r="M28" s="169">
        <f>TrNavi_act!M5</f>
        <v>55027</v>
      </c>
      <c r="N28" s="169">
        <f>TrNavi_act!N5</f>
        <v>58488</v>
      </c>
      <c r="O28" s="169">
        <f>TrNavi_act!O5</f>
        <v>60070</v>
      </c>
      <c r="P28" s="169">
        <f>TrNavi_act!P5</f>
        <v>59093</v>
      </c>
      <c r="Q28" s="169">
        <f>TrNavi_act!Q5</f>
        <v>55315</v>
      </c>
      <c r="R28" s="169">
        <f>TrNavi_act!R5</f>
        <v>54347</v>
      </c>
      <c r="S28" s="169">
        <f>TrNavi_act!S5</f>
        <v>55518</v>
      </c>
      <c r="T28" s="169">
        <f>TrNavi_act!T5</f>
        <v>46901</v>
      </c>
      <c r="U28" s="169">
        <f>TrNavi_act!U5</f>
        <v>50919</v>
      </c>
      <c r="V28" s="169">
        <f>TrNavi_act!V5</f>
        <v>46338</v>
      </c>
      <c r="W28" s="169">
        <f>TrNavi_act!W5</f>
        <v>48197</v>
      </c>
      <c r="DA28" s="177" t="s">
        <v>386</v>
      </c>
    </row>
    <row r="29" spans="1:105" ht="11.45" customHeight="1" x14ac:dyDescent="0.25">
      <c r="A29" s="27" t="s">
        <v>177</v>
      </c>
      <c r="B29" s="28">
        <f t="shared" ref="B29:W29" si="24">B30+B31</f>
        <v>612731.88254999998</v>
      </c>
      <c r="C29" s="28">
        <f t="shared" si="24"/>
        <v>624613.91123299999</v>
      </c>
      <c r="D29" s="28">
        <f t="shared" si="24"/>
        <v>664096.53422499995</v>
      </c>
      <c r="E29" s="28">
        <f t="shared" si="24"/>
        <v>712753.98977799993</v>
      </c>
      <c r="F29" s="28">
        <f t="shared" si="24"/>
        <v>765015.05337500002</v>
      </c>
      <c r="G29" s="28">
        <f t="shared" si="24"/>
        <v>831513.46055499988</v>
      </c>
      <c r="H29" s="28">
        <f t="shared" si="24"/>
        <v>910752.493839</v>
      </c>
      <c r="I29" s="28">
        <f t="shared" si="24"/>
        <v>961535.903345</v>
      </c>
      <c r="J29" s="28">
        <f t="shared" si="24"/>
        <v>997806.23496599996</v>
      </c>
      <c r="K29" s="28">
        <f t="shared" si="24"/>
        <v>827246.71140299994</v>
      </c>
      <c r="L29" s="28">
        <f t="shared" si="24"/>
        <v>893641.01605500001</v>
      </c>
      <c r="M29" s="28">
        <f t="shared" si="24"/>
        <v>988895.37390500004</v>
      </c>
      <c r="N29" s="28">
        <f t="shared" si="24"/>
        <v>999218.75997300004</v>
      </c>
      <c r="O29" s="28">
        <f t="shared" si="24"/>
        <v>1006767.604468</v>
      </c>
      <c r="P29" s="28">
        <f t="shared" si="24"/>
        <v>1036359.369385</v>
      </c>
      <c r="Q29" s="28">
        <f t="shared" si="24"/>
        <v>978388.279415</v>
      </c>
      <c r="R29" s="28">
        <f t="shared" si="24"/>
        <v>967907.37339100009</v>
      </c>
      <c r="S29" s="28">
        <f t="shared" si="24"/>
        <v>960819.22721600009</v>
      </c>
      <c r="T29" s="28">
        <f t="shared" si="24"/>
        <v>958412.78155199997</v>
      </c>
      <c r="U29" s="28">
        <f t="shared" si="24"/>
        <v>976028.18108399992</v>
      </c>
      <c r="V29" s="28">
        <f t="shared" si="24"/>
        <v>902780.631131</v>
      </c>
      <c r="W29" s="28">
        <f t="shared" si="24"/>
        <v>902027.14988799999</v>
      </c>
      <c r="DA29" s="173" t="s">
        <v>387</v>
      </c>
    </row>
    <row r="30" spans="1:105" ht="11.45" customHeight="1" x14ac:dyDescent="0.25">
      <c r="A30" s="128" t="s">
        <v>170</v>
      </c>
      <c r="B30" s="102">
        <f>MBunk_act!B$4</f>
        <v>77103.75976999999</v>
      </c>
      <c r="C30" s="102">
        <f>MBunk_act!C$4</f>
        <v>77971.070156999995</v>
      </c>
      <c r="D30" s="102">
        <f>MBunk_act!D$4</f>
        <v>78271.163486999998</v>
      </c>
      <c r="E30" s="102">
        <f>MBunk_act!E$4</f>
        <v>80929.574307999996</v>
      </c>
      <c r="F30" s="102">
        <f>MBunk_act!F$4</f>
        <v>87059.928924000007</v>
      </c>
      <c r="G30" s="102">
        <f>MBunk_act!G$4</f>
        <v>84599.819115999999</v>
      </c>
      <c r="H30" s="102">
        <f>MBunk_act!H$4</f>
        <v>86812.458098000003</v>
      </c>
      <c r="I30" s="102">
        <f>MBunk_act!I$4</f>
        <v>88350.789550000001</v>
      </c>
      <c r="J30" s="102">
        <f>MBunk_act!J$4</f>
        <v>84310.345905999988</v>
      </c>
      <c r="K30" s="102">
        <f>MBunk_act!K$4</f>
        <v>67222.734228999994</v>
      </c>
      <c r="L30" s="102">
        <f>MBunk_act!L$4</f>
        <v>68713.704310000001</v>
      </c>
      <c r="M30" s="102">
        <f>MBunk_act!M$4</f>
        <v>74282.794062999994</v>
      </c>
      <c r="N30" s="102">
        <f>MBunk_act!N$4</f>
        <v>74698.182537000001</v>
      </c>
      <c r="O30" s="102">
        <f>MBunk_act!O$4</f>
        <v>74406.258881999995</v>
      </c>
      <c r="P30" s="102">
        <f>MBunk_act!P$4</f>
        <v>76859.558017999996</v>
      </c>
      <c r="Q30" s="102">
        <f>MBunk_act!Q$4</f>
        <v>75058.109941000002</v>
      </c>
      <c r="R30" s="102">
        <f>MBunk_act!R$4</f>
        <v>78236.746155000001</v>
      </c>
      <c r="S30" s="102">
        <f>MBunk_act!S$4</f>
        <v>77857.852893000003</v>
      </c>
      <c r="T30" s="102">
        <f>MBunk_act!T$4</f>
        <v>80738.218410000001</v>
      </c>
      <c r="U30" s="102">
        <f>MBunk_act!U$4</f>
        <v>78183.422592999996</v>
      </c>
      <c r="V30" s="102">
        <f>MBunk_act!V$4</f>
        <v>70802.563131000003</v>
      </c>
      <c r="W30" s="102">
        <f>MBunk_act!W$4</f>
        <v>74995.497001999989</v>
      </c>
      <c r="DA30" s="175" t="s">
        <v>388</v>
      </c>
    </row>
    <row r="31" spans="1:105" ht="11.45" customHeight="1" x14ac:dyDescent="0.25">
      <c r="A31" s="138" t="s">
        <v>171</v>
      </c>
      <c r="B31" s="86">
        <f>MBunk_act!B$5</f>
        <v>535628.12277999998</v>
      </c>
      <c r="C31" s="86">
        <f>MBunk_act!C$5</f>
        <v>546642.84107600001</v>
      </c>
      <c r="D31" s="86">
        <f>MBunk_act!D$5</f>
        <v>585825.37073799991</v>
      </c>
      <c r="E31" s="86">
        <f>MBunk_act!E$5</f>
        <v>631824.41546999989</v>
      </c>
      <c r="F31" s="86">
        <f>MBunk_act!F$5</f>
        <v>677955.12445100001</v>
      </c>
      <c r="G31" s="86">
        <f>MBunk_act!G$5</f>
        <v>746913.64143899991</v>
      </c>
      <c r="H31" s="86">
        <f>MBunk_act!H$5</f>
        <v>823940.03574099997</v>
      </c>
      <c r="I31" s="86">
        <f>MBunk_act!I$5</f>
        <v>873185.11379500001</v>
      </c>
      <c r="J31" s="86">
        <f>MBunk_act!J$5</f>
        <v>913495.88905999996</v>
      </c>
      <c r="K31" s="86">
        <f>MBunk_act!K$5</f>
        <v>760023.977174</v>
      </c>
      <c r="L31" s="86">
        <f>MBunk_act!L$5</f>
        <v>824927.31174499996</v>
      </c>
      <c r="M31" s="86">
        <f>MBunk_act!M$5</f>
        <v>914612.57984200004</v>
      </c>
      <c r="N31" s="86">
        <f>MBunk_act!N$5</f>
        <v>924520.57743599999</v>
      </c>
      <c r="O31" s="86">
        <f>MBunk_act!O$5</f>
        <v>932361.34558600001</v>
      </c>
      <c r="P31" s="86">
        <f>MBunk_act!P$5</f>
        <v>959499.81136699999</v>
      </c>
      <c r="Q31" s="86">
        <f>MBunk_act!Q$5</f>
        <v>903330.16947399999</v>
      </c>
      <c r="R31" s="86">
        <f>MBunk_act!R$5</f>
        <v>889670.62723600003</v>
      </c>
      <c r="S31" s="86">
        <f>MBunk_act!S$5</f>
        <v>882961.37432300008</v>
      </c>
      <c r="T31" s="86">
        <f>MBunk_act!T$5</f>
        <v>877674.563142</v>
      </c>
      <c r="U31" s="86">
        <f>MBunk_act!U$5</f>
        <v>897844.75849099993</v>
      </c>
      <c r="V31" s="86">
        <f>MBunk_act!V$5</f>
        <v>831978.06799999997</v>
      </c>
      <c r="W31" s="86">
        <f>MBunk_act!W$5</f>
        <v>827031.652886</v>
      </c>
      <c r="DA31" s="178" t="s">
        <v>389</v>
      </c>
    </row>
    <row r="32" spans="1:105" ht="11.45" customHeight="1" x14ac:dyDescent="0.25">
      <c r="A32" s="106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DA32" s="171"/>
    </row>
    <row r="33" spans="1:105" ht="11.45" customHeight="1" x14ac:dyDescent="0.25">
      <c r="A33" s="53" t="s">
        <v>32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DA33" s="172"/>
    </row>
    <row r="34" spans="1:105" ht="11.45" customHeight="1" x14ac:dyDescent="0.25">
      <c r="A34" s="27" t="s">
        <v>33</v>
      </c>
      <c r="B34" s="28">
        <f t="shared" ref="B34:Q34" si="25">B35+B39+B43</f>
        <v>48721.650758548341</v>
      </c>
      <c r="C34" s="28">
        <f t="shared" si="25"/>
        <v>48120.854376537623</v>
      </c>
      <c r="D34" s="28">
        <f t="shared" si="25"/>
        <v>47898.76141461423</v>
      </c>
      <c r="E34" s="28">
        <f t="shared" si="25"/>
        <v>46117.503501750289</v>
      </c>
      <c r="F34" s="28">
        <f t="shared" si="25"/>
        <v>46944.275763714591</v>
      </c>
      <c r="G34" s="28">
        <f t="shared" si="25"/>
        <v>45967.998657002921</v>
      </c>
      <c r="H34" s="28">
        <f t="shared" si="25"/>
        <v>45548.187496367224</v>
      </c>
      <c r="I34" s="28">
        <f t="shared" si="25"/>
        <v>44730.053307206887</v>
      </c>
      <c r="J34" s="28">
        <f t="shared" si="25"/>
        <v>44403.386319000216</v>
      </c>
      <c r="K34" s="28">
        <f t="shared" si="25"/>
        <v>44050.20014855019</v>
      </c>
      <c r="L34" s="28">
        <f t="shared" si="25"/>
        <v>43313.376045377619</v>
      </c>
      <c r="M34" s="28">
        <f t="shared" si="25"/>
        <v>43673.104236327592</v>
      </c>
      <c r="N34" s="28">
        <f t="shared" si="25"/>
        <v>43258.017891989293</v>
      </c>
      <c r="O34" s="28">
        <f t="shared" si="25"/>
        <v>44189.1391180707</v>
      </c>
      <c r="P34" s="28">
        <f t="shared" si="25"/>
        <v>45433.671539299175</v>
      </c>
      <c r="Q34" s="28">
        <f t="shared" si="25"/>
        <v>44892.107768524016</v>
      </c>
      <c r="R34" s="28">
        <f t="shared" ref="R34:V34" si="26">R35+R39+R43</f>
        <v>46423.393108207405</v>
      </c>
      <c r="S34" s="28">
        <f t="shared" si="26"/>
        <v>47613.051272083801</v>
      </c>
      <c r="T34" s="28">
        <f t="shared" si="26"/>
        <v>46310.883512682107</v>
      </c>
      <c r="U34" s="28">
        <f t="shared" si="26"/>
        <v>46540.205637070787</v>
      </c>
      <c r="V34" s="28">
        <f t="shared" si="26"/>
        <v>36334.451752958616</v>
      </c>
      <c r="W34" s="28">
        <f t="shared" ref="W34" si="27">W35+W39+W43</f>
        <v>37120.092499393431</v>
      </c>
      <c r="DA34" s="173"/>
    </row>
    <row r="35" spans="1:105" ht="11.45" customHeight="1" x14ac:dyDescent="0.25">
      <c r="A35" s="136" t="str">
        <f>$A$5</f>
        <v>Road transport</v>
      </c>
      <c r="B35" s="137">
        <f t="shared" ref="B35:Q35" si="28">B36+B37+B38</f>
        <v>40506.647449507662</v>
      </c>
      <c r="C35" s="137">
        <f t="shared" si="28"/>
        <v>40226.547292192437</v>
      </c>
      <c r="D35" s="137">
        <f t="shared" si="28"/>
        <v>40147.451784033241</v>
      </c>
      <c r="E35" s="137">
        <f t="shared" si="28"/>
        <v>38607.844365035249</v>
      </c>
      <c r="F35" s="137">
        <f t="shared" si="28"/>
        <v>38994.530780555535</v>
      </c>
      <c r="G35" s="137">
        <f t="shared" si="28"/>
        <v>37572.644480732415</v>
      </c>
      <c r="H35" s="137">
        <f t="shared" si="28"/>
        <v>36942.505513953307</v>
      </c>
      <c r="I35" s="137">
        <f t="shared" si="28"/>
        <v>35923.938319218338</v>
      </c>
      <c r="J35" s="137">
        <f t="shared" si="28"/>
        <v>35570.376857046074</v>
      </c>
      <c r="K35" s="137">
        <f t="shared" si="28"/>
        <v>35342.053906091634</v>
      </c>
      <c r="L35" s="137">
        <f t="shared" si="28"/>
        <v>34885.975913571463</v>
      </c>
      <c r="M35" s="137">
        <f t="shared" si="28"/>
        <v>35568.480642843555</v>
      </c>
      <c r="N35" s="137">
        <f t="shared" si="28"/>
        <v>34634.681177682185</v>
      </c>
      <c r="O35" s="137">
        <f t="shared" si="28"/>
        <v>35514.734121761576</v>
      </c>
      <c r="P35" s="137">
        <f t="shared" si="28"/>
        <v>36912.868357079271</v>
      </c>
      <c r="Q35" s="137">
        <f t="shared" si="28"/>
        <v>36389.367141545961</v>
      </c>
      <c r="R35" s="137">
        <f t="shared" ref="R35:V35" si="29">R36+R37+R38</f>
        <v>37245.455017949549</v>
      </c>
      <c r="S35" s="137">
        <f t="shared" si="29"/>
        <v>37849.485804439129</v>
      </c>
      <c r="T35" s="137">
        <f t="shared" si="29"/>
        <v>36357.886064922634</v>
      </c>
      <c r="U35" s="137">
        <f t="shared" si="29"/>
        <v>36499.735068930771</v>
      </c>
      <c r="V35" s="137">
        <f t="shared" si="29"/>
        <v>32287.759150256905</v>
      </c>
      <c r="W35" s="137">
        <f t="shared" ref="W35" si="30">W36+W37+W38</f>
        <v>31817.867480095592</v>
      </c>
      <c r="DA35" s="174" t="s">
        <v>390</v>
      </c>
    </row>
    <row r="36" spans="1:105" ht="11.45" customHeight="1" x14ac:dyDescent="0.25">
      <c r="A36" s="128" t="str">
        <f>$A$6</f>
        <v>Powered two-wheelers</v>
      </c>
      <c r="B36" s="102">
        <f>TrRoad_ene!B$19</f>
        <v>476.06641532138588</v>
      </c>
      <c r="C36" s="102">
        <f>TrRoad_ene!C$19</f>
        <v>475.40420640856058</v>
      </c>
      <c r="D36" s="102">
        <f>TrRoad_ene!D$19</f>
        <v>487.54763808366761</v>
      </c>
      <c r="E36" s="102">
        <f>TrRoad_ene!E$19</f>
        <v>475.00605848139679</v>
      </c>
      <c r="F36" s="102">
        <f>TrRoad_ene!F$19</f>
        <v>487.89198569822372</v>
      </c>
      <c r="G36" s="102">
        <f>TrRoad_ene!G$19</f>
        <v>488.19319165918006</v>
      </c>
      <c r="H36" s="102">
        <f>TrRoad_ene!H$19</f>
        <v>493.93907693535124</v>
      </c>
      <c r="I36" s="102">
        <f>TrRoad_ene!I$19</f>
        <v>419.12407373964072</v>
      </c>
      <c r="J36" s="102">
        <f>TrRoad_ene!J$19</f>
        <v>420.59060845466132</v>
      </c>
      <c r="K36" s="102">
        <f>TrRoad_ene!K$19</f>
        <v>424.9778484806983</v>
      </c>
      <c r="L36" s="102">
        <f>TrRoad_ene!L$19</f>
        <v>420.82579126051849</v>
      </c>
      <c r="M36" s="102">
        <f>TrRoad_ene!M$19</f>
        <v>435.56708668223428</v>
      </c>
      <c r="N36" s="102">
        <f>TrRoad_ene!N$19</f>
        <v>430.47073732542918</v>
      </c>
      <c r="O36" s="102">
        <f>TrRoad_ene!O$19</f>
        <v>441.00042085005248</v>
      </c>
      <c r="P36" s="102">
        <f>TrRoad_ene!P$19</f>
        <v>451.55763674333616</v>
      </c>
      <c r="Q36" s="102">
        <f>TrRoad_ene!Q$19</f>
        <v>445.94667556487047</v>
      </c>
      <c r="R36" s="102">
        <f>TrRoad_ene!R$19</f>
        <v>452.68250952087516</v>
      </c>
      <c r="S36" s="102">
        <f>TrRoad_ene!S$19</f>
        <v>430.51720857356673</v>
      </c>
      <c r="T36" s="102">
        <f>TrRoad_ene!T$19</f>
        <v>405.55606366574875</v>
      </c>
      <c r="U36" s="102">
        <f>TrRoad_ene!U$19</f>
        <v>425.2265634724169</v>
      </c>
      <c r="V36" s="102">
        <f>TrRoad_ene!V$19</f>
        <v>380.406504876486</v>
      </c>
      <c r="W36" s="102">
        <f>TrRoad_ene!W$19</f>
        <v>368.486243550886</v>
      </c>
      <c r="DA36" s="175" t="s">
        <v>391</v>
      </c>
    </row>
    <row r="37" spans="1:105" ht="11.45" customHeight="1" x14ac:dyDescent="0.25">
      <c r="A37" s="128" t="str">
        <f>$A$7</f>
        <v>Passenger cars</v>
      </c>
      <c r="B37" s="102">
        <f>TrRoad_ene!B$21</f>
        <v>37832.487790829189</v>
      </c>
      <c r="C37" s="102">
        <f>TrRoad_ene!C$21</f>
        <v>37609.219730048688</v>
      </c>
      <c r="D37" s="102">
        <f>TrRoad_ene!D$21</f>
        <v>37579.640210402547</v>
      </c>
      <c r="E37" s="102">
        <f>TrRoad_ene!E$21</f>
        <v>36073.736802878302</v>
      </c>
      <c r="F37" s="102">
        <f>TrRoad_ene!F$21</f>
        <v>36445.130129310834</v>
      </c>
      <c r="G37" s="102">
        <f>TrRoad_ene!G$21</f>
        <v>35081.518438687359</v>
      </c>
      <c r="H37" s="102">
        <f>TrRoad_ene!H$21</f>
        <v>34421.480282935663</v>
      </c>
      <c r="I37" s="102">
        <f>TrRoad_ene!I$21</f>
        <v>33618.437054478956</v>
      </c>
      <c r="J37" s="102">
        <f>TrRoad_ene!J$21</f>
        <v>33337.313719053076</v>
      </c>
      <c r="K37" s="102">
        <f>TrRoad_ene!K$21</f>
        <v>33085.069891670333</v>
      </c>
      <c r="L37" s="102">
        <f>TrRoad_ene!L$21</f>
        <v>32550.655492957587</v>
      </c>
      <c r="M37" s="102">
        <f>TrRoad_ene!M$21</f>
        <v>33107.0979012155</v>
      </c>
      <c r="N37" s="102">
        <f>TrRoad_ene!N$21</f>
        <v>32050.167765187747</v>
      </c>
      <c r="O37" s="102">
        <f>TrRoad_ene!O$21</f>
        <v>32775.217686995056</v>
      </c>
      <c r="P37" s="102">
        <f>TrRoad_ene!P$21</f>
        <v>34097.589941057609</v>
      </c>
      <c r="Q37" s="102">
        <f>TrRoad_ene!Q$21</f>
        <v>33486.666988955243</v>
      </c>
      <c r="R37" s="102">
        <f>TrRoad_ene!R$21</f>
        <v>34268.685067291502</v>
      </c>
      <c r="S37" s="102">
        <f>TrRoad_ene!S$21</f>
        <v>34926.108869373085</v>
      </c>
      <c r="T37" s="102">
        <f>TrRoad_ene!T$21</f>
        <v>33465.996608993446</v>
      </c>
      <c r="U37" s="102">
        <f>TrRoad_ene!U$21</f>
        <v>33510.672864807493</v>
      </c>
      <c r="V37" s="102">
        <f>TrRoad_ene!V$21</f>
        <v>29512.937047795858</v>
      </c>
      <c r="W37" s="102">
        <f>TrRoad_ene!W$21</f>
        <v>29155.332871096783</v>
      </c>
      <c r="DA37" s="175" t="s">
        <v>392</v>
      </c>
    </row>
    <row r="38" spans="1:105" ht="11.45" customHeight="1" x14ac:dyDescent="0.25">
      <c r="A38" s="128" t="str">
        <f>$A$8</f>
        <v>Motor coaches, buses and trolley buses</v>
      </c>
      <c r="B38" s="102">
        <f>TrRoad_ene!B$33</f>
        <v>2198.0932433570833</v>
      </c>
      <c r="C38" s="102">
        <f>TrRoad_ene!C$33</f>
        <v>2141.9233557351945</v>
      </c>
      <c r="D38" s="102">
        <f>TrRoad_ene!D$33</f>
        <v>2080.2639355470264</v>
      </c>
      <c r="E38" s="102">
        <f>TrRoad_ene!E$33</f>
        <v>2059.1015036755471</v>
      </c>
      <c r="F38" s="102">
        <f>TrRoad_ene!F$33</f>
        <v>2061.5086655464752</v>
      </c>
      <c r="G38" s="102">
        <f>TrRoad_ene!G$33</f>
        <v>2002.932850385879</v>
      </c>
      <c r="H38" s="102">
        <f>TrRoad_ene!H$33</f>
        <v>2027.086154082293</v>
      </c>
      <c r="I38" s="102">
        <f>TrRoad_ene!I$33</f>
        <v>1886.3771909997395</v>
      </c>
      <c r="J38" s="102">
        <f>TrRoad_ene!J$33</f>
        <v>1812.4725295383403</v>
      </c>
      <c r="K38" s="102">
        <f>TrRoad_ene!K$33</f>
        <v>1832.0061659406081</v>
      </c>
      <c r="L38" s="102">
        <f>TrRoad_ene!L$33</f>
        <v>1914.4946293533558</v>
      </c>
      <c r="M38" s="102">
        <f>TrRoad_ene!M$33</f>
        <v>2025.815654945824</v>
      </c>
      <c r="N38" s="102">
        <f>TrRoad_ene!N$33</f>
        <v>2154.042675169012</v>
      </c>
      <c r="O38" s="102">
        <f>TrRoad_ene!O$33</f>
        <v>2298.5160139164673</v>
      </c>
      <c r="P38" s="102">
        <f>TrRoad_ene!P$33</f>
        <v>2363.7207792783197</v>
      </c>
      <c r="Q38" s="102">
        <f>TrRoad_ene!Q$33</f>
        <v>2456.7534770258503</v>
      </c>
      <c r="R38" s="102">
        <f>TrRoad_ene!R$33</f>
        <v>2524.087441137171</v>
      </c>
      <c r="S38" s="102">
        <f>TrRoad_ene!S$33</f>
        <v>2492.8597264924729</v>
      </c>
      <c r="T38" s="102">
        <f>TrRoad_ene!T$33</f>
        <v>2486.3333922634415</v>
      </c>
      <c r="U38" s="102">
        <f>TrRoad_ene!U$33</f>
        <v>2563.8356406508619</v>
      </c>
      <c r="V38" s="102">
        <f>TrRoad_ene!V$33</f>
        <v>2394.4155975845592</v>
      </c>
      <c r="W38" s="102">
        <f>TrRoad_ene!W$33</f>
        <v>2294.0483654479194</v>
      </c>
      <c r="DA38" s="175" t="s">
        <v>393</v>
      </c>
    </row>
    <row r="39" spans="1:105" ht="11.45" customHeight="1" x14ac:dyDescent="0.25">
      <c r="A39" s="109" t="str">
        <f>$A$9</f>
        <v>Rail, metro and tram</v>
      </c>
      <c r="B39" s="110">
        <f t="shared" ref="B39:Q39" si="31">B40+B41+B42</f>
        <v>1464.2211408169683</v>
      </c>
      <c r="C39" s="110">
        <f t="shared" si="31"/>
        <v>1432.7909144773732</v>
      </c>
      <c r="D39" s="110">
        <f t="shared" si="31"/>
        <v>1375.7326652213783</v>
      </c>
      <c r="E39" s="110">
        <f t="shared" si="31"/>
        <v>1207.5466052995248</v>
      </c>
      <c r="F39" s="110">
        <f t="shared" si="31"/>
        <v>1180.168070318359</v>
      </c>
      <c r="G39" s="110">
        <f t="shared" si="31"/>
        <v>1187.1797742109686</v>
      </c>
      <c r="H39" s="110">
        <f t="shared" si="31"/>
        <v>1092.483066143214</v>
      </c>
      <c r="I39" s="110">
        <f t="shared" si="31"/>
        <v>1046.7133915885022</v>
      </c>
      <c r="J39" s="110">
        <f t="shared" si="31"/>
        <v>1013.0656419408506</v>
      </c>
      <c r="K39" s="110">
        <f t="shared" si="31"/>
        <v>1012.6325755337231</v>
      </c>
      <c r="L39" s="110">
        <f t="shared" si="31"/>
        <v>1040.3356952248523</v>
      </c>
      <c r="M39" s="110">
        <f t="shared" si="31"/>
        <v>1000.9139005946737</v>
      </c>
      <c r="N39" s="110">
        <f t="shared" si="31"/>
        <v>990.03529302429536</v>
      </c>
      <c r="O39" s="110">
        <f t="shared" si="31"/>
        <v>969.46501331234572</v>
      </c>
      <c r="P39" s="110">
        <f t="shared" si="31"/>
        <v>945.42962060568516</v>
      </c>
      <c r="Q39" s="110">
        <f t="shared" si="31"/>
        <v>919.33956683214558</v>
      </c>
      <c r="R39" s="110">
        <f t="shared" ref="R39:V39" si="32">R40+R41+R42</f>
        <v>947.46905397086186</v>
      </c>
      <c r="S39" s="110">
        <f t="shared" si="32"/>
        <v>902.88204746372514</v>
      </c>
      <c r="T39" s="110">
        <f t="shared" si="32"/>
        <v>862.17488909956376</v>
      </c>
      <c r="U39" s="110">
        <f t="shared" si="32"/>
        <v>868.23362518411068</v>
      </c>
      <c r="V39" s="110">
        <f t="shared" si="32"/>
        <v>801.64761680739844</v>
      </c>
      <c r="W39" s="110">
        <f t="shared" ref="W39" si="33">W40+W41+W42</f>
        <v>967.27411065656497</v>
      </c>
      <c r="DA39" s="176" t="s">
        <v>394</v>
      </c>
    </row>
    <row r="40" spans="1:105" ht="11.45" customHeight="1" x14ac:dyDescent="0.25">
      <c r="A40" s="128" t="str">
        <f>$A$10</f>
        <v>Metro and tram, urban light rail</v>
      </c>
      <c r="B40" s="102">
        <f>TrRail_ene!B$12</f>
        <v>91.031113817931214</v>
      </c>
      <c r="C40" s="102">
        <f>TrRail_ene!C$12</f>
        <v>88.668780000027496</v>
      </c>
      <c r="D40" s="102">
        <f>TrRail_ene!D$12</f>
        <v>89.72370099838443</v>
      </c>
      <c r="E40" s="102">
        <f>TrRail_ene!E$12</f>
        <v>90.757522748415965</v>
      </c>
      <c r="F40" s="102">
        <f>TrRail_ene!F$12</f>
        <v>88.352684600428674</v>
      </c>
      <c r="G40" s="102">
        <f>TrRail_ene!G$12</f>
        <v>83.702828097640008</v>
      </c>
      <c r="H40" s="102">
        <f>TrRail_ene!H$12</f>
        <v>78.568253331027307</v>
      </c>
      <c r="I40" s="102">
        <f>TrRail_ene!I$12</f>
        <v>76.237865810031636</v>
      </c>
      <c r="J40" s="102">
        <f>TrRail_ene!J$12</f>
        <v>74.939072044477498</v>
      </c>
      <c r="K40" s="102">
        <f>TrRail_ene!K$12</f>
        <v>77.379865516659379</v>
      </c>
      <c r="L40" s="102">
        <f>TrRail_ene!L$12</f>
        <v>76.302244748426062</v>
      </c>
      <c r="M40" s="102">
        <f>TrRail_ene!M$12</f>
        <v>76.76316951369715</v>
      </c>
      <c r="N40" s="102">
        <f>TrRail_ene!N$12</f>
        <v>71.809719382372535</v>
      </c>
      <c r="O40" s="102">
        <f>TrRail_ene!O$12</f>
        <v>70.648470746351379</v>
      </c>
      <c r="P40" s="102">
        <f>TrRail_ene!P$12</f>
        <v>68.38309112622693</v>
      </c>
      <c r="Q40" s="102">
        <f>TrRail_ene!Q$12</f>
        <v>64.926080679951767</v>
      </c>
      <c r="R40" s="102">
        <f>TrRail_ene!R$12</f>
        <v>63.586239135730189</v>
      </c>
      <c r="S40" s="102">
        <f>TrRail_ene!S$12</f>
        <v>61.611621139664692</v>
      </c>
      <c r="T40" s="102">
        <f>TrRail_ene!T$12</f>
        <v>61.033274019672199</v>
      </c>
      <c r="U40" s="102">
        <f>TrRail_ene!U$12</f>
        <v>59.619469655515054</v>
      </c>
      <c r="V40" s="102">
        <f>TrRail_ene!V$12</f>
        <v>47.751380381743765</v>
      </c>
      <c r="W40" s="102">
        <f>TrRail_ene!W$12</f>
        <v>48.803643397484215</v>
      </c>
      <c r="DA40" s="175" t="s">
        <v>395</v>
      </c>
    </row>
    <row r="41" spans="1:105" ht="11.45" customHeight="1" x14ac:dyDescent="0.25">
      <c r="A41" s="128" t="str">
        <f>$A$11</f>
        <v>Conventional passenger trains</v>
      </c>
      <c r="B41" s="102">
        <f>TrRail_ene!B$13</f>
        <v>1247.632876743733</v>
      </c>
      <c r="C41" s="102">
        <f>TrRail_ene!C$13</f>
        <v>1202.4741660782977</v>
      </c>
      <c r="D41" s="102">
        <f>TrRail_ene!D$13</f>
        <v>1149.3044093088602</v>
      </c>
      <c r="E41" s="102">
        <f>TrRail_ene!E$13</f>
        <v>965.35121126504646</v>
      </c>
      <c r="F41" s="102">
        <f>TrRail_ene!F$13</f>
        <v>927.23640778825802</v>
      </c>
      <c r="G41" s="102">
        <f>TrRail_ene!G$13</f>
        <v>940.77483061959151</v>
      </c>
      <c r="H41" s="102">
        <f>TrRail_ene!H$13</f>
        <v>859.42359083220913</v>
      </c>
      <c r="I41" s="102">
        <f>TrRail_ene!I$13</f>
        <v>818.86327742352421</v>
      </c>
      <c r="J41" s="102">
        <f>TrRail_ene!J$13</f>
        <v>788.36775423963945</v>
      </c>
      <c r="K41" s="102">
        <f>TrRail_ene!K$13</f>
        <v>777.08186079034704</v>
      </c>
      <c r="L41" s="102">
        <f>TrRail_ene!L$13</f>
        <v>807.65870134988631</v>
      </c>
      <c r="M41" s="102">
        <f>TrRail_ene!M$13</f>
        <v>773.6910480623178</v>
      </c>
      <c r="N41" s="102">
        <f>TrRail_ene!N$13</f>
        <v>774.85515334463105</v>
      </c>
      <c r="O41" s="102">
        <f>TrRail_ene!O$13</f>
        <v>758.4745184524179</v>
      </c>
      <c r="P41" s="102">
        <f>TrRail_ene!P$13</f>
        <v>740.60806293315636</v>
      </c>
      <c r="Q41" s="102">
        <f>TrRail_ene!Q$13</f>
        <v>724.08561025356232</v>
      </c>
      <c r="R41" s="102">
        <f>TrRail_ene!R$13</f>
        <v>751.62058594044538</v>
      </c>
      <c r="S41" s="102">
        <f>TrRail_ene!S$13</f>
        <v>710.3381761659715</v>
      </c>
      <c r="T41" s="102">
        <f>TrRail_ene!T$13</f>
        <v>664.66809077646019</v>
      </c>
      <c r="U41" s="102">
        <f>TrRail_ene!U$13</f>
        <v>663.97083845864734</v>
      </c>
      <c r="V41" s="102">
        <f>TrRail_ene!V$13</f>
        <v>612.62293142226201</v>
      </c>
      <c r="W41" s="102">
        <f>TrRail_ene!W$13</f>
        <v>774.96935540738184</v>
      </c>
      <c r="DA41" s="175" t="s">
        <v>396</v>
      </c>
    </row>
    <row r="42" spans="1:105" ht="11.45" customHeight="1" x14ac:dyDescent="0.25">
      <c r="A42" s="128" t="str">
        <f>$A$12</f>
        <v>High speed passenger trains</v>
      </c>
      <c r="B42" s="102">
        <f>TrRail_ene!B$16</f>
        <v>125.55715025530382</v>
      </c>
      <c r="C42" s="102">
        <f>TrRail_ene!C$16</f>
        <v>141.64796839904807</v>
      </c>
      <c r="D42" s="102">
        <f>TrRail_ene!D$16</f>
        <v>136.70455491413381</v>
      </c>
      <c r="E42" s="102">
        <f>TrRail_ene!E$16</f>
        <v>151.43787128606235</v>
      </c>
      <c r="F42" s="102">
        <f>TrRail_ene!F$16</f>
        <v>164.57897792967236</v>
      </c>
      <c r="G42" s="102">
        <f>TrRail_ene!G$16</f>
        <v>162.7021154937373</v>
      </c>
      <c r="H42" s="102">
        <f>TrRail_ene!H$16</f>
        <v>154.49122197997758</v>
      </c>
      <c r="I42" s="102">
        <f>TrRail_ene!I$16</f>
        <v>151.61224835494644</v>
      </c>
      <c r="J42" s="102">
        <f>TrRail_ene!J$16</f>
        <v>149.75881565673367</v>
      </c>
      <c r="K42" s="102">
        <f>TrRail_ene!K$16</f>
        <v>158.17084922671665</v>
      </c>
      <c r="L42" s="102">
        <f>TrRail_ene!L$16</f>
        <v>156.37474912653988</v>
      </c>
      <c r="M42" s="102">
        <f>TrRail_ene!M$16</f>
        <v>150.45968301865881</v>
      </c>
      <c r="N42" s="102">
        <f>TrRail_ene!N$16</f>
        <v>143.37042029729176</v>
      </c>
      <c r="O42" s="102">
        <f>TrRail_ene!O$16</f>
        <v>140.34202411357646</v>
      </c>
      <c r="P42" s="102">
        <f>TrRail_ene!P$16</f>
        <v>136.4384665463019</v>
      </c>
      <c r="Q42" s="102">
        <f>TrRail_ene!Q$16</f>
        <v>130.32787589863153</v>
      </c>
      <c r="R42" s="102">
        <f>TrRail_ene!R$16</f>
        <v>132.26222889468627</v>
      </c>
      <c r="S42" s="102">
        <f>TrRail_ene!S$16</f>
        <v>130.932250158089</v>
      </c>
      <c r="T42" s="102">
        <f>TrRail_ene!T$16</f>
        <v>136.47352430343142</v>
      </c>
      <c r="U42" s="102">
        <f>TrRail_ene!U$16</f>
        <v>144.64331706994827</v>
      </c>
      <c r="V42" s="102">
        <f>TrRail_ene!V$16</f>
        <v>141.27330500339264</v>
      </c>
      <c r="W42" s="102">
        <f>TrRail_ene!W$16</f>
        <v>143.50111185169899</v>
      </c>
      <c r="DA42" s="175" t="s">
        <v>397</v>
      </c>
    </row>
    <row r="43" spans="1:105" ht="11.45" customHeight="1" x14ac:dyDescent="0.25">
      <c r="A43" s="109" t="str">
        <f>$A$13</f>
        <v>Aviation</v>
      </c>
      <c r="B43" s="110">
        <f t="shared" ref="B43:Q43" si="34">B44+B45+B46</f>
        <v>6750.7821682237127</v>
      </c>
      <c r="C43" s="110">
        <f t="shared" si="34"/>
        <v>6461.5161698678112</v>
      </c>
      <c r="D43" s="110">
        <f t="shared" si="34"/>
        <v>6375.5769653596044</v>
      </c>
      <c r="E43" s="110">
        <f t="shared" si="34"/>
        <v>6302.1125314155124</v>
      </c>
      <c r="F43" s="110">
        <f t="shared" si="34"/>
        <v>6769.5769128407001</v>
      </c>
      <c r="G43" s="110">
        <f t="shared" si="34"/>
        <v>7208.1744020595333</v>
      </c>
      <c r="H43" s="110">
        <f t="shared" si="34"/>
        <v>7513.198916270705</v>
      </c>
      <c r="I43" s="110">
        <f t="shared" si="34"/>
        <v>7759.4015964000473</v>
      </c>
      <c r="J43" s="110">
        <f t="shared" si="34"/>
        <v>7819.9438200132954</v>
      </c>
      <c r="K43" s="110">
        <f t="shared" si="34"/>
        <v>7695.5136669248304</v>
      </c>
      <c r="L43" s="110">
        <f t="shared" si="34"/>
        <v>7387.0644365813023</v>
      </c>
      <c r="M43" s="110">
        <f t="shared" si="34"/>
        <v>7103.7096928893652</v>
      </c>
      <c r="N43" s="110">
        <f t="shared" si="34"/>
        <v>7633.3014212828148</v>
      </c>
      <c r="O43" s="110">
        <f t="shared" si="34"/>
        <v>7704.9399829967788</v>
      </c>
      <c r="P43" s="110">
        <f t="shared" si="34"/>
        <v>7575.3735616142203</v>
      </c>
      <c r="Q43" s="110">
        <f t="shared" si="34"/>
        <v>7583.4010601459113</v>
      </c>
      <c r="R43" s="110">
        <f t="shared" ref="R43:V43" si="35">R44+R45+R46</f>
        <v>8230.4690362869951</v>
      </c>
      <c r="S43" s="110">
        <f t="shared" si="35"/>
        <v>8860.6834201809488</v>
      </c>
      <c r="T43" s="110">
        <f t="shared" si="35"/>
        <v>9090.8225586599037</v>
      </c>
      <c r="U43" s="110">
        <f t="shared" si="35"/>
        <v>9172.2369429559076</v>
      </c>
      <c r="V43" s="110">
        <f t="shared" si="35"/>
        <v>3245.0449858943084</v>
      </c>
      <c r="W43" s="110">
        <f t="shared" ref="W43" si="36">W44+W45+W46</f>
        <v>4334.9509086412718</v>
      </c>
      <c r="DA43" s="176" t="s">
        <v>279</v>
      </c>
    </row>
    <row r="44" spans="1:105" ht="11.45" customHeight="1" x14ac:dyDescent="0.25">
      <c r="A44" s="128" t="str">
        <f>$A$14</f>
        <v>Domestic</v>
      </c>
      <c r="B44" s="102">
        <f>TrAvia_ene!B$7</f>
        <v>877.40375567571436</v>
      </c>
      <c r="C44" s="102">
        <f>TrAvia_ene!C$7</f>
        <v>816.61488638704736</v>
      </c>
      <c r="D44" s="102">
        <f>TrAvia_ene!D$7</f>
        <v>802.75984922315592</v>
      </c>
      <c r="E44" s="102">
        <f>TrAvia_ene!E$7</f>
        <v>784.7174237448279</v>
      </c>
      <c r="F44" s="102">
        <f>TrAvia_ene!F$7</f>
        <v>778.75434646736699</v>
      </c>
      <c r="G44" s="102">
        <f>TrAvia_ene!G$7</f>
        <v>810.02803918941231</v>
      </c>
      <c r="H44" s="102">
        <f>TrAvia_ene!H$7</f>
        <v>832.1133341368901</v>
      </c>
      <c r="I44" s="102">
        <f>TrAvia_ene!I$7</f>
        <v>841.8123276544876</v>
      </c>
      <c r="J44" s="102">
        <f>TrAvia_ene!J$7</f>
        <v>832.96987488850698</v>
      </c>
      <c r="K44" s="102">
        <f>TrAvia_ene!K$7</f>
        <v>808.75380791822192</v>
      </c>
      <c r="L44" s="102">
        <f>TrAvia_ene!L$7</f>
        <v>757.28675720311719</v>
      </c>
      <c r="M44" s="102">
        <f>TrAvia_ene!M$7</f>
        <v>702.61294626857011</v>
      </c>
      <c r="N44" s="102">
        <f>TrAvia_ene!N$7</f>
        <v>703.0015480598671</v>
      </c>
      <c r="O44" s="102">
        <f>TrAvia_ene!O$7</f>
        <v>658.10819358567596</v>
      </c>
      <c r="P44" s="102">
        <f>TrAvia_ene!P$7</f>
        <v>703.12459912959673</v>
      </c>
      <c r="Q44" s="102">
        <f>TrAvia_ene!Q$7</f>
        <v>704.73508841031912</v>
      </c>
      <c r="R44" s="102">
        <f>TrAvia_ene!R$7</f>
        <v>752.19203876231154</v>
      </c>
      <c r="S44" s="102">
        <f>TrAvia_ene!S$7</f>
        <v>648.34919739522468</v>
      </c>
      <c r="T44" s="102">
        <f>TrAvia_ene!T$7</f>
        <v>627.43702648481758</v>
      </c>
      <c r="U44" s="102">
        <f>TrAvia_ene!U$7</f>
        <v>707.28161063657785</v>
      </c>
      <c r="V44" s="102">
        <f>TrAvia_ene!V$7</f>
        <v>270.38477227976085</v>
      </c>
      <c r="W44" s="102">
        <f>TrAvia_ene!W$7</f>
        <v>222.05925639026606</v>
      </c>
      <c r="DA44" s="175" t="s">
        <v>280</v>
      </c>
    </row>
    <row r="45" spans="1:105" ht="11.45" customHeight="1" x14ac:dyDescent="0.25">
      <c r="A45" s="128" t="str">
        <f>$A$15</f>
        <v>International - Intra-EEAwUK</v>
      </c>
      <c r="B45" s="102">
        <f>TrAvia_ene!B$8</f>
        <v>1725.1837200478608</v>
      </c>
      <c r="C45" s="102">
        <f>TrAvia_ene!C$8</f>
        <v>1628.5367088578596</v>
      </c>
      <c r="D45" s="102">
        <f>TrAvia_ene!D$8</f>
        <v>1556.8328116205655</v>
      </c>
      <c r="E45" s="102">
        <f>TrAvia_ene!E$8</f>
        <v>1621.1798086705321</v>
      </c>
      <c r="F45" s="102">
        <f>TrAvia_ene!F$8</f>
        <v>1756.6601654576484</v>
      </c>
      <c r="G45" s="102">
        <f>TrAvia_ene!G$8</f>
        <v>1891.182137538749</v>
      </c>
      <c r="H45" s="102">
        <f>TrAvia_ene!H$8</f>
        <v>2016.1317981406241</v>
      </c>
      <c r="I45" s="102">
        <f>TrAvia_ene!I$8</f>
        <v>2125.0045832629594</v>
      </c>
      <c r="J45" s="102">
        <f>TrAvia_ene!J$8</f>
        <v>2103.7404618756291</v>
      </c>
      <c r="K45" s="102">
        <f>TrAvia_ene!K$8</f>
        <v>1996.9264971173427</v>
      </c>
      <c r="L45" s="102">
        <f>TrAvia_ene!L$8</f>
        <v>1914.4011784679783</v>
      </c>
      <c r="M45" s="102">
        <f>TrAvia_ene!M$8</f>
        <v>1851.7386488515922</v>
      </c>
      <c r="N45" s="102">
        <f>TrAvia_ene!N$8</f>
        <v>1973.7075597699247</v>
      </c>
      <c r="O45" s="102">
        <f>TrAvia_ene!O$8</f>
        <v>1999.6736070279894</v>
      </c>
      <c r="P45" s="102">
        <f>TrAvia_ene!P$8</f>
        <v>1957.5592346380961</v>
      </c>
      <c r="Q45" s="102">
        <f>TrAvia_ene!Q$8</f>
        <v>1971.1417735743021</v>
      </c>
      <c r="R45" s="102">
        <f>TrAvia_ene!R$8</f>
        <v>2236.8687476291229</v>
      </c>
      <c r="S45" s="102">
        <f>TrAvia_ene!S$8</f>
        <v>2524.3869096714548</v>
      </c>
      <c r="T45" s="102">
        <f>TrAvia_ene!T$8</f>
        <v>2569.8623073704298</v>
      </c>
      <c r="U45" s="102">
        <f>TrAvia_ene!U$8</f>
        <v>2474.0930433821113</v>
      </c>
      <c r="V45" s="102">
        <f>TrAvia_ene!V$8</f>
        <v>746.9042209815841</v>
      </c>
      <c r="W45" s="102">
        <f>TrAvia_ene!W$8</f>
        <v>1156.9357703402907</v>
      </c>
      <c r="DA45" s="175" t="s">
        <v>281</v>
      </c>
    </row>
    <row r="46" spans="1:105" ht="11.45" customHeight="1" x14ac:dyDescent="0.25">
      <c r="A46" s="128" t="str">
        <f>$A$16</f>
        <v>International - Extra-EEAwUK</v>
      </c>
      <c r="B46" s="102">
        <f>TrAvia_ene!B$9</f>
        <v>4148.1946925001375</v>
      </c>
      <c r="C46" s="102">
        <f>TrAvia_ene!C$9</f>
        <v>4016.364574622904</v>
      </c>
      <c r="D46" s="102">
        <f>TrAvia_ene!D$9</f>
        <v>4015.9843045158832</v>
      </c>
      <c r="E46" s="102">
        <f>TrAvia_ene!E$9</f>
        <v>3896.2152990001528</v>
      </c>
      <c r="F46" s="102">
        <f>TrAvia_ene!F$9</f>
        <v>4234.1624009156849</v>
      </c>
      <c r="G46" s="102">
        <f>TrAvia_ene!G$9</f>
        <v>4506.9642253313723</v>
      </c>
      <c r="H46" s="102">
        <f>TrAvia_ene!H$9</f>
        <v>4664.9537839931909</v>
      </c>
      <c r="I46" s="102">
        <f>TrAvia_ene!I$9</f>
        <v>4792.5846854826004</v>
      </c>
      <c r="J46" s="102">
        <f>TrAvia_ene!J$9</f>
        <v>4883.2334832491588</v>
      </c>
      <c r="K46" s="102">
        <f>TrAvia_ene!K$9</f>
        <v>4889.8333618892657</v>
      </c>
      <c r="L46" s="102">
        <f>TrAvia_ene!L$9</f>
        <v>4715.3765009102062</v>
      </c>
      <c r="M46" s="102">
        <f>TrAvia_ene!M$9</f>
        <v>4549.3580977692027</v>
      </c>
      <c r="N46" s="102">
        <f>TrAvia_ene!N$9</f>
        <v>4956.5923134530231</v>
      </c>
      <c r="O46" s="102">
        <f>TrAvia_ene!O$9</f>
        <v>5047.1581823831129</v>
      </c>
      <c r="P46" s="102">
        <f>TrAvia_ene!P$9</f>
        <v>4914.6897278465276</v>
      </c>
      <c r="Q46" s="102">
        <f>TrAvia_ene!Q$9</f>
        <v>4907.5241981612899</v>
      </c>
      <c r="R46" s="102">
        <f>TrAvia_ene!R$9</f>
        <v>5241.4082498955604</v>
      </c>
      <c r="S46" s="102">
        <f>TrAvia_ene!S$9</f>
        <v>5687.9473131142695</v>
      </c>
      <c r="T46" s="102">
        <f>TrAvia_ene!T$9</f>
        <v>5893.5232248046559</v>
      </c>
      <c r="U46" s="102">
        <f>TrAvia_ene!U$9</f>
        <v>5990.8622889372182</v>
      </c>
      <c r="V46" s="102">
        <f>TrAvia_ene!V$9</f>
        <v>2227.7559926329636</v>
      </c>
      <c r="W46" s="102">
        <f>TrAvia_ene!W$9</f>
        <v>2955.9558819107151</v>
      </c>
      <c r="DA46" s="175" t="s">
        <v>282</v>
      </c>
    </row>
    <row r="47" spans="1:105" ht="11.45" customHeight="1" x14ac:dyDescent="0.25">
      <c r="A47" s="27" t="s">
        <v>34</v>
      </c>
      <c r="B47" s="28">
        <f t="shared" ref="B47:Q47" si="37">B48+B51+B52+B56</f>
        <v>17893.137582862208</v>
      </c>
      <c r="C47" s="28">
        <f t="shared" si="37"/>
        <v>17000.102432043703</v>
      </c>
      <c r="D47" s="28">
        <f t="shared" si="37"/>
        <v>16543.595111424274</v>
      </c>
      <c r="E47" s="28">
        <f t="shared" si="37"/>
        <v>15867.164080050266</v>
      </c>
      <c r="F47" s="28">
        <f t="shared" si="37"/>
        <v>15757.836269057279</v>
      </c>
      <c r="G47" s="28">
        <f t="shared" si="37"/>
        <v>15549.840063690817</v>
      </c>
      <c r="H47" s="28">
        <f t="shared" si="37"/>
        <v>17212.332108550589</v>
      </c>
      <c r="I47" s="28">
        <f t="shared" si="37"/>
        <v>17089.908266151826</v>
      </c>
      <c r="J47" s="28">
        <f t="shared" si="37"/>
        <v>16787.692236543367</v>
      </c>
      <c r="K47" s="28">
        <f t="shared" si="37"/>
        <v>16209.78416020698</v>
      </c>
      <c r="L47" s="28">
        <f t="shared" si="37"/>
        <v>17413.948871013337</v>
      </c>
      <c r="M47" s="28">
        <f t="shared" si="37"/>
        <v>17304.858690308189</v>
      </c>
      <c r="N47" s="28">
        <f t="shared" si="37"/>
        <v>17867.075387563866</v>
      </c>
      <c r="O47" s="28">
        <f t="shared" si="37"/>
        <v>18106.3694080942</v>
      </c>
      <c r="P47" s="28">
        <f t="shared" si="37"/>
        <v>17744.004101264785</v>
      </c>
      <c r="Q47" s="28">
        <f t="shared" si="37"/>
        <v>18016.170991348416</v>
      </c>
      <c r="R47" s="28">
        <f t="shared" ref="R47:V47" si="38">R48+R51+R52+R56</f>
        <v>18471.76571985611</v>
      </c>
      <c r="S47" s="28">
        <f t="shared" si="38"/>
        <v>18855.096079434446</v>
      </c>
      <c r="T47" s="28">
        <f t="shared" si="38"/>
        <v>18510.487792714772</v>
      </c>
      <c r="U47" s="28">
        <f t="shared" si="38"/>
        <v>18811.850373551508</v>
      </c>
      <c r="V47" s="28">
        <f t="shared" si="38"/>
        <v>18949.882746610947</v>
      </c>
      <c r="W47" s="28">
        <f t="shared" ref="W47" si="39">W48+W51+W52+W56</f>
        <v>18577.141977896608</v>
      </c>
      <c r="DA47" s="173"/>
    </row>
    <row r="48" spans="1:105" ht="11.45" customHeight="1" x14ac:dyDescent="0.25">
      <c r="A48" s="136" t="str">
        <f>$A$18</f>
        <v>Road transport</v>
      </c>
      <c r="B48" s="137">
        <f t="shared" ref="B48:Q48" si="40">B49+B50</f>
        <v>16318.869868687068</v>
      </c>
      <c r="C48" s="137">
        <f t="shared" si="40"/>
        <v>15425.71261183171</v>
      </c>
      <c r="D48" s="137">
        <f t="shared" si="40"/>
        <v>14945.604570036212</v>
      </c>
      <c r="E48" s="137">
        <f t="shared" si="40"/>
        <v>14368.850731812596</v>
      </c>
      <c r="F48" s="137">
        <f t="shared" si="40"/>
        <v>14135.919601313502</v>
      </c>
      <c r="G48" s="137">
        <f t="shared" si="40"/>
        <v>13765.115908061063</v>
      </c>
      <c r="H48" s="137">
        <f t="shared" si="40"/>
        <v>15329.812801196666</v>
      </c>
      <c r="I48" s="137">
        <f t="shared" si="40"/>
        <v>15117.269255860067</v>
      </c>
      <c r="J48" s="137">
        <f t="shared" si="40"/>
        <v>14819.63540443045</v>
      </c>
      <c r="K48" s="137">
        <f t="shared" si="40"/>
        <v>14379.126189423918</v>
      </c>
      <c r="L48" s="137">
        <f t="shared" si="40"/>
        <v>15422.864909956206</v>
      </c>
      <c r="M48" s="137">
        <f t="shared" si="40"/>
        <v>15316.951587317595</v>
      </c>
      <c r="N48" s="137">
        <f t="shared" si="40"/>
        <v>15915.138069196857</v>
      </c>
      <c r="O48" s="137">
        <f t="shared" si="40"/>
        <v>16110.313527361192</v>
      </c>
      <c r="P48" s="137">
        <f t="shared" si="40"/>
        <v>15895.760421919771</v>
      </c>
      <c r="Q48" s="137">
        <f t="shared" si="40"/>
        <v>16171.469313941263</v>
      </c>
      <c r="R48" s="137">
        <f t="shared" ref="R48:V48" si="41">R49+R50</f>
        <v>16637.046630406316</v>
      </c>
      <c r="S48" s="137">
        <f t="shared" si="41"/>
        <v>16872.611762040426</v>
      </c>
      <c r="T48" s="137">
        <f t="shared" si="41"/>
        <v>16463.864432219725</v>
      </c>
      <c r="U48" s="137">
        <f t="shared" si="41"/>
        <v>16864.889385371662</v>
      </c>
      <c r="V48" s="137">
        <f t="shared" si="41"/>
        <v>16688.665203138968</v>
      </c>
      <c r="W48" s="137">
        <f t="shared" ref="W48" si="42">W49+W50</f>
        <v>15842.740170023339</v>
      </c>
      <c r="DA48" s="174" t="s">
        <v>398</v>
      </c>
    </row>
    <row r="49" spans="1:105" ht="11.45" customHeight="1" x14ac:dyDescent="0.25">
      <c r="A49" s="128" t="str">
        <f>$A$19</f>
        <v>Light commercial vehicles</v>
      </c>
      <c r="B49" s="102">
        <f>TrRoad_ene!B$43</f>
        <v>3376.2625536176288</v>
      </c>
      <c r="C49" s="102">
        <f>TrRoad_ene!C$43</f>
        <v>3446.9798162550155</v>
      </c>
      <c r="D49" s="102">
        <f>TrRoad_ene!D$43</f>
        <v>3425.5971685698742</v>
      </c>
      <c r="E49" s="102">
        <f>TrRoad_ene!E$43</f>
        <v>3381.4745831603032</v>
      </c>
      <c r="F49" s="102">
        <f>TrRoad_ene!F$43</f>
        <v>3303.723700095306</v>
      </c>
      <c r="G49" s="102">
        <f>TrRoad_ene!G$43</f>
        <v>3327.5993480234592</v>
      </c>
      <c r="H49" s="102">
        <f>TrRoad_ene!H$43</f>
        <v>3343.2601402760479</v>
      </c>
      <c r="I49" s="102">
        <f>TrRoad_ene!I$43</f>
        <v>3294.310285293715</v>
      </c>
      <c r="J49" s="102">
        <f>TrRoad_ene!J$43</f>
        <v>3202.717433443464</v>
      </c>
      <c r="K49" s="102">
        <f>TrRoad_ene!K$43</f>
        <v>3167.822150434662</v>
      </c>
      <c r="L49" s="102">
        <f>TrRoad_ene!L$43</f>
        <v>3115.0974697204174</v>
      </c>
      <c r="M49" s="102">
        <f>TrRoad_ene!M$43</f>
        <v>3161.3125129684099</v>
      </c>
      <c r="N49" s="102">
        <f>TrRoad_ene!N$43</f>
        <v>3101.8092647237936</v>
      </c>
      <c r="O49" s="102">
        <f>TrRoad_ene!O$43</f>
        <v>3195.4075554890806</v>
      </c>
      <c r="P49" s="102">
        <f>TrRoad_ene!P$43</f>
        <v>3503.934673039018</v>
      </c>
      <c r="Q49" s="102">
        <f>TrRoad_ene!Q$43</f>
        <v>3611.8540926541109</v>
      </c>
      <c r="R49" s="102">
        <f>TrRoad_ene!R$43</f>
        <v>3846.1511832291053</v>
      </c>
      <c r="S49" s="102">
        <f>TrRoad_ene!S$43</f>
        <v>4030.9445184801057</v>
      </c>
      <c r="T49" s="102">
        <f>TrRoad_ene!T$43</f>
        <v>3997.4473171599575</v>
      </c>
      <c r="U49" s="102">
        <f>TrRoad_ene!U$43</f>
        <v>4096.6898386861712</v>
      </c>
      <c r="V49" s="102">
        <f>TrRoad_ene!V$43</f>
        <v>4017.9630990521287</v>
      </c>
      <c r="W49" s="102">
        <f>TrRoad_ene!W$43</f>
        <v>4204.1099538194039</v>
      </c>
      <c r="DA49" s="175" t="s">
        <v>399</v>
      </c>
    </row>
    <row r="50" spans="1:105" ht="11.45" customHeight="1" x14ac:dyDescent="0.25">
      <c r="A50" s="128" t="str">
        <f>$A$20</f>
        <v>Heavy goods vehicles</v>
      </c>
      <c r="B50" s="102">
        <f>TrRoad_ene!B$52</f>
        <v>12942.607315069439</v>
      </c>
      <c r="C50" s="102">
        <f>TrRoad_ene!C$52</f>
        <v>11978.732795576694</v>
      </c>
      <c r="D50" s="102">
        <f>TrRoad_ene!D$52</f>
        <v>11520.007401466337</v>
      </c>
      <c r="E50" s="102">
        <f>TrRoad_ene!E$52</f>
        <v>10987.376148652293</v>
      </c>
      <c r="F50" s="102">
        <f>TrRoad_ene!F$52</f>
        <v>10832.195901218196</v>
      </c>
      <c r="G50" s="102">
        <f>TrRoad_ene!G$52</f>
        <v>10437.516560037604</v>
      </c>
      <c r="H50" s="102">
        <f>TrRoad_ene!H$52</f>
        <v>11986.552660920617</v>
      </c>
      <c r="I50" s="102">
        <f>TrRoad_ene!I$52</f>
        <v>11822.958970566351</v>
      </c>
      <c r="J50" s="102">
        <f>TrRoad_ene!J$52</f>
        <v>11616.917970986986</v>
      </c>
      <c r="K50" s="102">
        <f>TrRoad_ene!K$52</f>
        <v>11211.304038989256</v>
      </c>
      <c r="L50" s="102">
        <f>TrRoad_ene!L$52</f>
        <v>12307.767440235788</v>
      </c>
      <c r="M50" s="102">
        <f>TrRoad_ene!M$52</f>
        <v>12155.639074349185</v>
      </c>
      <c r="N50" s="102">
        <f>TrRoad_ene!N$52</f>
        <v>12813.328804473063</v>
      </c>
      <c r="O50" s="102">
        <f>TrRoad_ene!O$52</f>
        <v>12914.905971872111</v>
      </c>
      <c r="P50" s="102">
        <f>TrRoad_ene!P$52</f>
        <v>12391.825748880754</v>
      </c>
      <c r="Q50" s="102">
        <f>TrRoad_ene!Q$52</f>
        <v>12559.615221287153</v>
      </c>
      <c r="R50" s="102">
        <f>TrRoad_ene!R$52</f>
        <v>12790.895447177209</v>
      </c>
      <c r="S50" s="102">
        <f>TrRoad_ene!S$52</f>
        <v>12841.66724356032</v>
      </c>
      <c r="T50" s="102">
        <f>TrRoad_ene!T$52</f>
        <v>12466.417115059769</v>
      </c>
      <c r="U50" s="102">
        <f>TrRoad_ene!U$52</f>
        <v>12768.19954668549</v>
      </c>
      <c r="V50" s="102">
        <f>TrRoad_ene!V$52</f>
        <v>12670.70210408684</v>
      </c>
      <c r="W50" s="102">
        <f>TrRoad_ene!W$52</f>
        <v>11638.630216203934</v>
      </c>
      <c r="DA50" s="175" t="s">
        <v>400</v>
      </c>
    </row>
    <row r="51" spans="1:105" ht="11.45" customHeight="1" x14ac:dyDescent="0.25">
      <c r="A51" s="109" t="str">
        <f>$A$21</f>
        <v>Rail transport</v>
      </c>
      <c r="B51" s="110">
        <f>TrRail_ene!B$17</f>
        <v>491.33440518475186</v>
      </c>
      <c r="C51" s="110">
        <f>TrRail_ene!C$17</f>
        <v>562.17426179089819</v>
      </c>
      <c r="D51" s="110">
        <f>TrRail_ene!D$17</f>
        <v>565.32012927561163</v>
      </c>
      <c r="E51" s="110">
        <f>TrRail_ene!E$17</f>
        <v>429.16955979075857</v>
      </c>
      <c r="F51" s="110">
        <f>TrRail_ene!F$17</f>
        <v>417.09693398086677</v>
      </c>
      <c r="G51" s="110">
        <f>TrRail_ene!G$17</f>
        <v>388.70173911663238</v>
      </c>
      <c r="H51" s="110">
        <f>TrRail_ene!H$17</f>
        <v>418.4723078894603</v>
      </c>
      <c r="I51" s="110">
        <f>TrRail_ene!I$17</f>
        <v>420.39056369954608</v>
      </c>
      <c r="J51" s="110">
        <f>TrRail_ene!J$17</f>
        <v>349.64794361374948</v>
      </c>
      <c r="K51" s="110">
        <f>TrRail_ene!K$17</f>
        <v>348.45676238545116</v>
      </c>
      <c r="L51" s="110">
        <f>TrRail_ene!L$17</f>
        <v>368.12999695055612</v>
      </c>
      <c r="M51" s="110">
        <f>TrRail_ene!M$17</f>
        <v>403.46735477935908</v>
      </c>
      <c r="N51" s="110">
        <f>TrRail_ene!N$17</f>
        <v>402.39368375988334</v>
      </c>
      <c r="O51" s="110">
        <f>TrRail_ene!O$17</f>
        <v>400.62509846753375</v>
      </c>
      <c r="P51" s="110">
        <f>TrRail_ene!P$17</f>
        <v>391.00847053790892</v>
      </c>
      <c r="Q51" s="110">
        <f>TrRail_ene!Q$17</f>
        <v>368.50411330542943</v>
      </c>
      <c r="R51" s="110">
        <f>TrRail_ene!R$17</f>
        <v>402.46164250377251</v>
      </c>
      <c r="S51" s="110">
        <f>TrRail_ene!S$17</f>
        <v>398.7540660358452</v>
      </c>
      <c r="T51" s="110">
        <f>TrRail_ene!T$17</f>
        <v>405.83921236217344</v>
      </c>
      <c r="U51" s="110">
        <f>TrRail_ene!U$17</f>
        <v>373.28090620024011</v>
      </c>
      <c r="V51" s="110">
        <f>TrRail_ene!V$17</f>
        <v>385.88333762080435</v>
      </c>
      <c r="W51" s="110">
        <f>TrRail_ene!W$17</f>
        <v>432.38091943801783</v>
      </c>
      <c r="DA51" s="176" t="s">
        <v>401</v>
      </c>
    </row>
    <row r="52" spans="1:105" ht="11.45" customHeight="1" x14ac:dyDescent="0.25">
      <c r="A52" s="109" t="str">
        <f>$A$22</f>
        <v>Aviation</v>
      </c>
      <c r="B52" s="110">
        <f t="shared" ref="B52:V52" si="43">B53+B54+B55</f>
        <v>799.4709702113679</v>
      </c>
      <c r="C52" s="110">
        <f t="shared" si="43"/>
        <v>739.02364096623921</v>
      </c>
      <c r="D52" s="110">
        <f t="shared" si="43"/>
        <v>794.39775519069531</v>
      </c>
      <c r="E52" s="110">
        <f t="shared" si="43"/>
        <v>821.30595525688705</v>
      </c>
      <c r="F52" s="110">
        <f t="shared" si="43"/>
        <v>925.23400719369249</v>
      </c>
      <c r="G52" s="110">
        <f t="shared" si="43"/>
        <v>1073.4310149654011</v>
      </c>
      <c r="H52" s="110">
        <f t="shared" si="43"/>
        <v>1188.5384869967065</v>
      </c>
      <c r="I52" s="110">
        <f t="shared" si="43"/>
        <v>1259.2193838235123</v>
      </c>
      <c r="J52" s="110">
        <f t="shared" si="43"/>
        <v>1318.2987423254822</v>
      </c>
      <c r="K52" s="110">
        <f t="shared" si="43"/>
        <v>1196.364149068291</v>
      </c>
      <c r="L52" s="110">
        <f t="shared" si="43"/>
        <v>1345.3065006499969</v>
      </c>
      <c r="M52" s="110">
        <f t="shared" si="43"/>
        <v>1277.0379425362564</v>
      </c>
      <c r="N52" s="110">
        <f t="shared" si="43"/>
        <v>1259.5815537816729</v>
      </c>
      <c r="O52" s="110">
        <f t="shared" si="43"/>
        <v>1305.4687014400211</v>
      </c>
      <c r="P52" s="110">
        <f t="shared" si="43"/>
        <v>1152.8911847314371</v>
      </c>
      <c r="Q52" s="110">
        <f t="shared" si="43"/>
        <v>1157.1479510320755</v>
      </c>
      <c r="R52" s="110">
        <f t="shared" si="43"/>
        <v>1163.2531477198841</v>
      </c>
      <c r="S52" s="110">
        <f t="shared" si="43"/>
        <v>1339.6023063882669</v>
      </c>
      <c r="T52" s="110">
        <f t="shared" si="43"/>
        <v>1385.4562891474895</v>
      </c>
      <c r="U52" s="110">
        <f t="shared" si="43"/>
        <v>1303.0025239400513</v>
      </c>
      <c r="V52" s="110">
        <f t="shared" si="43"/>
        <v>1604.6440080867737</v>
      </c>
      <c r="W52" s="110">
        <f t="shared" ref="W52" si="44">W53+W54+W55</f>
        <v>1934.6407508600169</v>
      </c>
      <c r="DA52" s="176" t="s">
        <v>283</v>
      </c>
    </row>
    <row r="53" spans="1:105" ht="11.45" customHeight="1" x14ac:dyDescent="0.25">
      <c r="A53" s="128" t="s">
        <v>27</v>
      </c>
      <c r="B53" s="102">
        <f>TrAvia_ene!B$11</f>
        <v>51.740182415429118</v>
      </c>
      <c r="C53" s="102">
        <f>TrAvia_ene!C$11</f>
        <v>48.26284362155107</v>
      </c>
      <c r="D53" s="102">
        <f>TrAvia_ene!D$11</f>
        <v>42.085894542966166</v>
      </c>
      <c r="E53" s="102">
        <f>TrAvia_ene!E$11</f>
        <v>31.354201362652674</v>
      </c>
      <c r="F53" s="102">
        <f>TrAvia_ene!F$11</f>
        <v>30.110227909245111</v>
      </c>
      <c r="G53" s="102">
        <f>TrAvia_ene!G$11</f>
        <v>27.476861928386338</v>
      </c>
      <c r="H53" s="102">
        <f>TrAvia_ene!H$11</f>
        <v>29.908763885465724</v>
      </c>
      <c r="I53" s="102">
        <f>TrAvia_ene!I$11</f>
        <v>29.39300338592502</v>
      </c>
      <c r="J53" s="102">
        <f>TrAvia_ene!J$11</f>
        <v>37.230297080538563</v>
      </c>
      <c r="K53" s="102">
        <f>TrAvia_ene!K$11</f>
        <v>32.823062245148535</v>
      </c>
      <c r="L53" s="102">
        <f>TrAvia_ene!L$11</f>
        <v>29.053827491637801</v>
      </c>
      <c r="M53" s="102">
        <f>TrAvia_ene!M$11</f>
        <v>22.426262673820119</v>
      </c>
      <c r="N53" s="102">
        <f>TrAvia_ene!N$11</f>
        <v>22.020549962488911</v>
      </c>
      <c r="O53" s="102">
        <f>TrAvia_ene!O$11</f>
        <v>20.8779629061554</v>
      </c>
      <c r="P53" s="102">
        <f>TrAvia_ene!P$11</f>
        <v>24.930001042372229</v>
      </c>
      <c r="Q53" s="102">
        <f>TrAvia_ene!Q$11</f>
        <v>25.381162664487434</v>
      </c>
      <c r="R53" s="102">
        <f>TrAvia_ene!R$11</f>
        <v>24.89695521877168</v>
      </c>
      <c r="S53" s="102">
        <f>TrAvia_ene!S$11</f>
        <v>25.491473284052951</v>
      </c>
      <c r="T53" s="102">
        <f>TrAvia_ene!T$11</f>
        <v>23.896765432637114</v>
      </c>
      <c r="U53" s="102">
        <f>TrAvia_ene!U$11</f>
        <v>23.771355829458155</v>
      </c>
      <c r="V53" s="102">
        <f>TrAvia_ene!V$11</f>
        <v>26.156242337608102</v>
      </c>
      <c r="W53" s="102">
        <f>TrAvia_ene!W$11</f>
        <v>29.485197608014197</v>
      </c>
      <c r="DA53" s="175" t="s">
        <v>284</v>
      </c>
    </row>
    <row r="54" spans="1:105" ht="11.45" customHeight="1" x14ac:dyDescent="0.25">
      <c r="A54" s="128" t="str">
        <f>$A$24</f>
        <v>International - Intra-EEAwUK</v>
      </c>
      <c r="B54" s="102">
        <f>TrAvia_ene!B$12</f>
        <v>66.762363567270043</v>
      </c>
      <c r="C54" s="102">
        <f>TrAvia_ene!C$12</f>
        <v>63.900665650319688</v>
      </c>
      <c r="D54" s="102">
        <f>TrAvia_ene!D$12</f>
        <v>66.505595290431188</v>
      </c>
      <c r="E54" s="102">
        <f>TrAvia_ene!E$12</f>
        <v>63.713352973327417</v>
      </c>
      <c r="F54" s="102">
        <f>TrAvia_ene!F$12</f>
        <v>76.137475564884937</v>
      </c>
      <c r="G54" s="102">
        <f>TrAvia_ene!G$12</f>
        <v>85.241784865500946</v>
      </c>
      <c r="H54" s="102">
        <f>TrAvia_ene!H$12</f>
        <v>99.760034856854062</v>
      </c>
      <c r="I54" s="102">
        <f>TrAvia_ene!I$12</f>
        <v>111.74528302566331</v>
      </c>
      <c r="J54" s="102">
        <f>TrAvia_ene!J$12</f>
        <v>126.91946705439238</v>
      </c>
      <c r="K54" s="102">
        <f>TrAvia_ene!K$12</f>
        <v>130.75537721959205</v>
      </c>
      <c r="L54" s="102">
        <f>TrAvia_ene!L$12</f>
        <v>132.21196035015086</v>
      </c>
      <c r="M54" s="102">
        <f>TrAvia_ene!M$12</f>
        <v>120.23915501641056</v>
      </c>
      <c r="N54" s="102">
        <f>TrAvia_ene!N$12</f>
        <v>126.04910947644188</v>
      </c>
      <c r="O54" s="102">
        <f>TrAvia_ene!O$12</f>
        <v>128.00114453304374</v>
      </c>
      <c r="P54" s="102">
        <f>TrAvia_ene!P$12</f>
        <v>114.5168433848157</v>
      </c>
      <c r="Q54" s="102">
        <f>TrAvia_ene!Q$12</f>
        <v>115.90737276118048</v>
      </c>
      <c r="R54" s="102">
        <f>TrAvia_ene!R$12</f>
        <v>115.77232457959101</v>
      </c>
      <c r="S54" s="102">
        <f>TrAvia_ene!S$12</f>
        <v>142.50175176578821</v>
      </c>
      <c r="T54" s="102">
        <f>TrAvia_ene!T$12</f>
        <v>143.55652813334933</v>
      </c>
      <c r="U54" s="102">
        <f>TrAvia_ene!U$12</f>
        <v>138.99490709199554</v>
      </c>
      <c r="V54" s="102">
        <f>TrAvia_ene!V$12</f>
        <v>128.62984013561311</v>
      </c>
      <c r="W54" s="102">
        <f>TrAvia_ene!W$12</f>
        <v>208.71642499859254</v>
      </c>
      <c r="DA54" s="175" t="s">
        <v>285</v>
      </c>
    </row>
    <row r="55" spans="1:105" ht="11.45" customHeight="1" x14ac:dyDescent="0.25">
      <c r="A55" s="128" t="str">
        <f>$A$25</f>
        <v>International - Extra-EEAwUK</v>
      </c>
      <c r="B55" s="102">
        <f>TrAvia_ene!B$13</f>
        <v>680.96842422866871</v>
      </c>
      <c r="C55" s="102">
        <f>TrAvia_ene!C$13</f>
        <v>626.86013169436842</v>
      </c>
      <c r="D55" s="102">
        <f>TrAvia_ene!D$13</f>
        <v>685.80626535729789</v>
      </c>
      <c r="E55" s="102">
        <f>TrAvia_ene!E$13</f>
        <v>726.238400920907</v>
      </c>
      <c r="F55" s="102">
        <f>TrAvia_ene!F$13</f>
        <v>818.98630371956244</v>
      </c>
      <c r="G55" s="102">
        <f>TrAvia_ene!G$13</f>
        <v>960.71236817151384</v>
      </c>
      <c r="H55" s="102">
        <f>TrAvia_ene!H$13</f>
        <v>1058.8696882543868</v>
      </c>
      <c r="I55" s="102">
        <f>TrAvia_ene!I$13</f>
        <v>1118.081097411924</v>
      </c>
      <c r="J55" s="102">
        <f>TrAvia_ene!J$13</f>
        <v>1154.1489781905514</v>
      </c>
      <c r="K55" s="102">
        <f>TrAvia_ene!K$13</f>
        <v>1032.7857096035505</v>
      </c>
      <c r="L55" s="102">
        <f>TrAvia_ene!L$13</f>
        <v>1184.0407128082084</v>
      </c>
      <c r="M55" s="102">
        <f>TrAvia_ene!M$13</f>
        <v>1134.3725248460257</v>
      </c>
      <c r="N55" s="102">
        <f>TrAvia_ene!N$13</f>
        <v>1111.5118943427422</v>
      </c>
      <c r="O55" s="102">
        <f>TrAvia_ene!O$13</f>
        <v>1156.589594000822</v>
      </c>
      <c r="P55" s="102">
        <f>TrAvia_ene!P$13</f>
        <v>1013.4443403042491</v>
      </c>
      <c r="Q55" s="102">
        <f>TrAvia_ene!Q$13</f>
        <v>1015.8594156064075</v>
      </c>
      <c r="R55" s="102">
        <f>TrAvia_ene!R$13</f>
        <v>1022.5838679215213</v>
      </c>
      <c r="S55" s="102">
        <f>TrAvia_ene!S$13</f>
        <v>1171.6090813384258</v>
      </c>
      <c r="T55" s="102">
        <f>TrAvia_ene!T$13</f>
        <v>1218.002995581503</v>
      </c>
      <c r="U55" s="102">
        <f>TrAvia_ene!U$13</f>
        <v>1140.2362610185976</v>
      </c>
      <c r="V55" s="102">
        <f>TrAvia_ene!V$13</f>
        <v>1449.8579256135527</v>
      </c>
      <c r="W55" s="102">
        <f>TrAvia_ene!W$13</f>
        <v>1696.4391282534102</v>
      </c>
      <c r="DA55" s="175" t="s">
        <v>286</v>
      </c>
    </row>
    <row r="56" spans="1:105" ht="11.45" customHeight="1" x14ac:dyDescent="0.25">
      <c r="A56" s="109" t="s">
        <v>142</v>
      </c>
      <c r="B56" s="110">
        <f t="shared" ref="B56:Q56" si="45">B57+B58</f>
        <v>283.46233877901977</v>
      </c>
      <c r="C56" s="110">
        <f t="shared" si="45"/>
        <v>273.19191745485819</v>
      </c>
      <c r="D56" s="110">
        <f t="shared" si="45"/>
        <v>238.27265692175399</v>
      </c>
      <c r="E56" s="110">
        <f t="shared" si="45"/>
        <v>247.83783319002583</v>
      </c>
      <c r="F56" s="110">
        <f t="shared" si="45"/>
        <v>279.58572656921751</v>
      </c>
      <c r="G56" s="110">
        <f t="shared" si="45"/>
        <v>322.59140154772132</v>
      </c>
      <c r="H56" s="110">
        <f t="shared" si="45"/>
        <v>275.50851246775579</v>
      </c>
      <c r="I56" s="110">
        <f t="shared" si="45"/>
        <v>293.02906276870158</v>
      </c>
      <c r="J56" s="110">
        <f t="shared" si="45"/>
        <v>300.11014617368869</v>
      </c>
      <c r="K56" s="110">
        <f t="shared" si="45"/>
        <v>285.83705932932071</v>
      </c>
      <c r="L56" s="110">
        <f t="shared" si="45"/>
        <v>277.64746345657778</v>
      </c>
      <c r="M56" s="110">
        <f t="shared" si="45"/>
        <v>307.4018056749785</v>
      </c>
      <c r="N56" s="110">
        <f t="shared" si="45"/>
        <v>289.96208082545138</v>
      </c>
      <c r="O56" s="110">
        <f t="shared" si="45"/>
        <v>289.96208082545144</v>
      </c>
      <c r="P56" s="110">
        <f t="shared" si="45"/>
        <v>304.34402407566643</v>
      </c>
      <c r="Q56" s="110">
        <f t="shared" si="45"/>
        <v>319.04961306964742</v>
      </c>
      <c r="R56" s="110">
        <f t="shared" ref="R56:V56" si="46">R57+R58</f>
        <v>269.00429922613927</v>
      </c>
      <c r="S56" s="110">
        <f t="shared" si="46"/>
        <v>244.1279449699054</v>
      </c>
      <c r="T56" s="110">
        <f t="shared" si="46"/>
        <v>255.32785898538259</v>
      </c>
      <c r="U56" s="110">
        <f t="shared" si="46"/>
        <v>270.67755803955288</v>
      </c>
      <c r="V56" s="110">
        <f t="shared" si="46"/>
        <v>270.6901977644024</v>
      </c>
      <c r="W56" s="110">
        <f t="shared" ref="W56" si="47">W57+W58</f>
        <v>367.38013757523646</v>
      </c>
      <c r="DA56" s="176" t="s">
        <v>991</v>
      </c>
    </row>
    <row r="57" spans="1:105" ht="11.45" customHeight="1" x14ac:dyDescent="0.25">
      <c r="A57" s="128" t="str">
        <f>$A$27</f>
        <v>Domestic coastal shipping</v>
      </c>
      <c r="B57" s="102">
        <f>TrNavi_ene!B4</f>
        <v>12.050494197899095</v>
      </c>
      <c r="C57" s="102">
        <f>TrNavi_ene!C4</f>
        <v>9.9466272554582691</v>
      </c>
      <c r="D57" s="102">
        <f>TrNavi_ene!D4</f>
        <v>10.723221157133802</v>
      </c>
      <c r="E57" s="102">
        <f>TrNavi_ene!E4</f>
        <v>7.8000855765544035</v>
      </c>
      <c r="F57" s="102">
        <f>TrNavi_ene!F4</f>
        <v>7.4745770980958826</v>
      </c>
      <c r="G57" s="102">
        <f>TrNavi_ene!G4</f>
        <v>7.0683616019016586</v>
      </c>
      <c r="H57" s="102">
        <f>TrNavi_ene!H4</f>
        <v>8.8527961121565806</v>
      </c>
      <c r="I57" s="102">
        <f>TrNavi_ene!I4</f>
        <v>10.340634593291952</v>
      </c>
      <c r="J57" s="102">
        <f>TrNavi_ene!J4</f>
        <v>10.571095543001061</v>
      </c>
      <c r="K57" s="102">
        <f>TrNavi_ene!K4</f>
        <v>8.1427784169394428</v>
      </c>
      <c r="L57" s="102">
        <f>TrNavi_ene!L4</f>
        <v>7.8253110805357498</v>
      </c>
      <c r="M57" s="102">
        <f>TrNavi_ene!M4</f>
        <v>9.2028757508992722</v>
      </c>
      <c r="N57" s="102">
        <f>TrNavi_ene!N4</f>
        <v>10.469785564389321</v>
      </c>
      <c r="O57" s="102">
        <f>TrNavi_ene!O4</f>
        <v>11.778482835622444</v>
      </c>
      <c r="P57" s="102">
        <f>TrNavi_ene!P4</f>
        <v>11.566280542790791</v>
      </c>
      <c r="Q57" s="102">
        <f>TrNavi_ene!Q4</f>
        <v>8.1127193272849212</v>
      </c>
      <c r="R57" s="102">
        <f>TrNavi_ene!R4</f>
        <v>8.1601709495803494</v>
      </c>
      <c r="S57" s="102">
        <f>TrNavi_ene!S4</f>
        <v>10.446174391753237</v>
      </c>
      <c r="T57" s="102">
        <f>TrNavi_ene!T4</f>
        <v>9.5190559300125575</v>
      </c>
      <c r="U57" s="102">
        <f>TrNavi_ene!U4</f>
        <v>8.4939131523432394</v>
      </c>
      <c r="V57" s="102">
        <f>TrNavi_ene!V4</f>
        <v>9.4373348610774332</v>
      </c>
      <c r="W57" s="102">
        <f>TrNavi_ene!W4</f>
        <v>8.2452299056681699</v>
      </c>
      <c r="DA57" s="175" t="s">
        <v>992</v>
      </c>
    </row>
    <row r="58" spans="1:105" ht="11.45" customHeight="1" x14ac:dyDescent="0.25">
      <c r="A58" s="166" t="str">
        <f>$A$28</f>
        <v>Inland waterways</v>
      </c>
      <c r="B58" s="169">
        <f>TrNavi_ene!B10</f>
        <v>271.4118445811207</v>
      </c>
      <c r="C58" s="169">
        <f>TrNavi_ene!C10</f>
        <v>263.2452901993999</v>
      </c>
      <c r="D58" s="169">
        <f>TrNavi_ene!D10</f>
        <v>227.5494357646202</v>
      </c>
      <c r="E58" s="169">
        <f>TrNavi_ene!E10</f>
        <v>240.03774761347142</v>
      </c>
      <c r="F58" s="169">
        <f>TrNavi_ene!F10</f>
        <v>272.11114947112162</v>
      </c>
      <c r="G58" s="169">
        <f>TrNavi_ene!G10</f>
        <v>315.52303994581968</v>
      </c>
      <c r="H58" s="169">
        <f>TrNavi_ene!H10</f>
        <v>266.65571635559922</v>
      </c>
      <c r="I58" s="169">
        <f>TrNavi_ene!I10</f>
        <v>282.68842817540963</v>
      </c>
      <c r="J58" s="169">
        <f>TrNavi_ene!J10</f>
        <v>289.53905063068765</v>
      </c>
      <c r="K58" s="169">
        <f>TrNavi_ene!K10</f>
        <v>277.69428091238126</v>
      </c>
      <c r="L58" s="169">
        <f>TrNavi_ene!L10</f>
        <v>269.82215237604203</v>
      </c>
      <c r="M58" s="169">
        <f>TrNavi_ene!M10</f>
        <v>298.19892992407921</v>
      </c>
      <c r="N58" s="169">
        <f>TrNavi_ene!N10</f>
        <v>279.49229526106205</v>
      </c>
      <c r="O58" s="169">
        <f>TrNavi_ene!O10</f>
        <v>278.18359798982897</v>
      </c>
      <c r="P58" s="169">
        <f>TrNavi_ene!P10</f>
        <v>292.77774353287566</v>
      </c>
      <c r="Q58" s="169">
        <f>TrNavi_ene!Q10</f>
        <v>310.93689374236249</v>
      </c>
      <c r="R58" s="169">
        <f>TrNavi_ene!R10</f>
        <v>260.84412827655893</v>
      </c>
      <c r="S58" s="169">
        <f>TrNavi_ene!S10</f>
        <v>233.68177057815217</v>
      </c>
      <c r="T58" s="169">
        <f>TrNavi_ene!T10</f>
        <v>245.80880305537002</v>
      </c>
      <c r="U58" s="169">
        <f>TrNavi_ene!U10</f>
        <v>262.18364488720965</v>
      </c>
      <c r="V58" s="169">
        <f>TrNavi_ene!V10</f>
        <v>261.25286290332497</v>
      </c>
      <c r="W58" s="169">
        <f>TrNavi_ene!W10</f>
        <v>359.13490766956829</v>
      </c>
      <c r="DA58" s="177" t="s">
        <v>993</v>
      </c>
    </row>
    <row r="59" spans="1:105" ht="11.45" customHeight="1" x14ac:dyDescent="0.25">
      <c r="A59" s="27" t="s">
        <v>176</v>
      </c>
      <c r="B59" s="28">
        <f>B60+B61</f>
        <v>2199.1306104901114</v>
      </c>
      <c r="C59" s="28">
        <f t="shared" ref="C59:W59" si="48">C60+C61</f>
        <v>2228.3462596732579</v>
      </c>
      <c r="D59" s="28">
        <f t="shared" si="48"/>
        <v>2388.8315563198621</v>
      </c>
      <c r="E59" s="28">
        <f t="shared" si="48"/>
        <v>2604.4023215821153</v>
      </c>
      <c r="F59" s="28">
        <f t="shared" si="48"/>
        <v>2659.9273430782459</v>
      </c>
      <c r="G59" s="28">
        <f t="shared" si="48"/>
        <v>2490.2224419604472</v>
      </c>
      <c r="H59" s="28">
        <f t="shared" si="48"/>
        <v>2576.4466895958722</v>
      </c>
      <c r="I59" s="28">
        <f t="shared" si="48"/>
        <v>3069.5150472914875</v>
      </c>
      <c r="J59" s="28">
        <f t="shared" si="48"/>
        <v>2973.0214101461729</v>
      </c>
      <c r="K59" s="28">
        <f t="shared" si="48"/>
        <v>2724.4957007738603</v>
      </c>
      <c r="L59" s="28">
        <f t="shared" si="48"/>
        <v>2774.0914875322433</v>
      </c>
      <c r="M59" s="28">
        <f t="shared" si="48"/>
        <v>2719.7284608770415</v>
      </c>
      <c r="N59" s="28">
        <f t="shared" si="48"/>
        <v>2538.7612209802228</v>
      </c>
      <c r="O59" s="28">
        <f t="shared" si="48"/>
        <v>2295.5445399828031</v>
      </c>
      <c r="P59" s="28">
        <f t="shared" si="48"/>
        <v>2307.9137575236455</v>
      </c>
      <c r="Q59" s="28">
        <f t="shared" si="48"/>
        <v>2422.5011177987958</v>
      </c>
      <c r="R59" s="28">
        <f t="shared" si="48"/>
        <v>2818.0693895098889</v>
      </c>
      <c r="S59" s="28">
        <f t="shared" si="48"/>
        <v>2289.1234737747209</v>
      </c>
      <c r="T59" s="28">
        <f t="shared" si="48"/>
        <v>1697.9214101461735</v>
      </c>
      <c r="U59" s="28">
        <f t="shared" si="48"/>
        <v>1367.5262252794496</v>
      </c>
      <c r="V59" s="28">
        <f t="shared" si="48"/>
        <v>1325.0147033533963</v>
      </c>
      <c r="W59" s="28">
        <f t="shared" si="48"/>
        <v>1405.8716251074804</v>
      </c>
      <c r="DA59" s="173" t="s">
        <v>954</v>
      </c>
    </row>
    <row r="60" spans="1:105" ht="11.45" customHeight="1" x14ac:dyDescent="0.25">
      <c r="A60" s="128" t="str">
        <f>$A$30</f>
        <v>Intra-EEA</v>
      </c>
      <c r="B60" s="102">
        <f>MBunk_ene!B$4</f>
        <v>650.61853060425994</v>
      </c>
      <c r="C60" s="102">
        <f>MBunk_ene!C$4</f>
        <v>656.66870155531069</v>
      </c>
      <c r="D60" s="102">
        <f>MBunk_ene!D$4</f>
        <v>680.94341613240135</v>
      </c>
      <c r="E60" s="102">
        <f>MBunk_ene!E$4</f>
        <v>728.88037803102861</v>
      </c>
      <c r="F60" s="102">
        <f>MBunk_ene!F$4</f>
        <v>751.90191668454645</v>
      </c>
      <c r="G60" s="102">
        <f>MBunk_ene!G$4</f>
        <v>657.07519836326969</v>
      </c>
      <c r="H60" s="102">
        <f>MBunk_ene!H$4</f>
        <v>652.22130092960208</v>
      </c>
      <c r="I60" s="102">
        <f>MBunk_ene!I$4</f>
        <v>762.7641720956799</v>
      </c>
      <c r="J60" s="102">
        <f>MBunk_ene!J$4</f>
        <v>703.37953827904494</v>
      </c>
      <c r="K60" s="102">
        <f>MBunk_ene!K$4</f>
        <v>628.9248095257999</v>
      </c>
      <c r="L60" s="102">
        <f>MBunk_ene!L$4</f>
        <v>625.94856430124491</v>
      </c>
      <c r="M60" s="102">
        <f>MBunk_ene!M$4</f>
        <v>607.66707348031514</v>
      </c>
      <c r="N60" s="102">
        <f>MBunk_ene!N$4</f>
        <v>567.43548291072057</v>
      </c>
      <c r="O60" s="102">
        <f>MBunk_ene!O$4</f>
        <v>510.74379039284281</v>
      </c>
      <c r="P60" s="102">
        <f>MBunk_ene!P$4</f>
        <v>513.78130674549652</v>
      </c>
      <c r="Q60" s="102">
        <f>MBunk_ene!Q$4</f>
        <v>553.72130271418291</v>
      </c>
      <c r="R60" s="102">
        <f>MBunk_ene!R$4</f>
        <v>664.90042342774711</v>
      </c>
      <c r="S60" s="102">
        <f>MBunk_ene!S$4</f>
        <v>543.15866030885252</v>
      </c>
      <c r="T60" s="102">
        <f>MBunk_ene!T$4</f>
        <v>416.0549407215243</v>
      </c>
      <c r="U60" s="102">
        <f>MBunk_ene!U$4</f>
        <v>327.53844343297061</v>
      </c>
      <c r="V60" s="102">
        <f>MBunk_ene!V$4</f>
        <v>271.51571901248781</v>
      </c>
      <c r="W60" s="102">
        <f>MBunk_ene!W$4</f>
        <v>313.65485163561539</v>
      </c>
      <c r="DA60" s="175" t="s">
        <v>955</v>
      </c>
    </row>
    <row r="61" spans="1:105" ht="11.45" customHeight="1" x14ac:dyDescent="0.25">
      <c r="A61" s="138" t="str">
        <f>$A$31</f>
        <v>Extra-EEA</v>
      </c>
      <c r="B61" s="86">
        <f>MBunk_ene!B$10</f>
        <v>1548.5120798858516</v>
      </c>
      <c r="C61" s="86">
        <f>MBunk_ene!C$10</f>
        <v>1571.6775581179475</v>
      </c>
      <c r="D61" s="86">
        <f>MBunk_ene!D$10</f>
        <v>1707.8881401874607</v>
      </c>
      <c r="E61" s="86">
        <f>MBunk_ene!E$10</f>
        <v>1875.5219435510867</v>
      </c>
      <c r="F61" s="86">
        <f>MBunk_ene!F$10</f>
        <v>1908.0254263936995</v>
      </c>
      <c r="G61" s="86">
        <f>MBunk_ene!G$10</f>
        <v>1833.1472435971773</v>
      </c>
      <c r="H61" s="86">
        <f>MBunk_ene!H$10</f>
        <v>1924.22538866627</v>
      </c>
      <c r="I61" s="86">
        <f>MBunk_ene!I$10</f>
        <v>2306.7508751958076</v>
      </c>
      <c r="J61" s="86">
        <f>MBunk_ene!J$10</f>
        <v>2269.641871867128</v>
      </c>
      <c r="K61" s="86">
        <f>MBunk_ene!K$10</f>
        <v>2095.5708912480604</v>
      </c>
      <c r="L61" s="86">
        <f>MBunk_ene!L$10</f>
        <v>2148.1429232309983</v>
      </c>
      <c r="M61" s="86">
        <f>MBunk_ene!M$10</f>
        <v>2112.0613873967263</v>
      </c>
      <c r="N61" s="86">
        <f>MBunk_ene!N$10</f>
        <v>1971.3257380695022</v>
      </c>
      <c r="O61" s="86">
        <f>MBunk_ene!O$10</f>
        <v>1784.8007495899601</v>
      </c>
      <c r="P61" s="86">
        <f>MBunk_ene!P$10</f>
        <v>1794.132450778149</v>
      </c>
      <c r="Q61" s="86">
        <f>MBunk_ene!Q$10</f>
        <v>1868.7798150846129</v>
      </c>
      <c r="R61" s="86">
        <f>MBunk_ene!R$10</f>
        <v>2153.1689660821417</v>
      </c>
      <c r="S61" s="86">
        <f>MBunk_ene!S$10</f>
        <v>1745.9648134658682</v>
      </c>
      <c r="T61" s="86">
        <f>MBunk_ene!T$10</f>
        <v>1281.866469424649</v>
      </c>
      <c r="U61" s="86">
        <f>MBunk_ene!U$10</f>
        <v>1039.987781846479</v>
      </c>
      <c r="V61" s="86">
        <f>MBunk_ene!V$10</f>
        <v>1053.4989843409085</v>
      </c>
      <c r="W61" s="86">
        <f>MBunk_ene!W$10</f>
        <v>1092.2167734718651</v>
      </c>
      <c r="DA61" s="178" t="s">
        <v>956</v>
      </c>
    </row>
    <row r="62" spans="1:105" ht="11.45" customHeight="1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DA62" s="171"/>
    </row>
    <row r="63" spans="1:105" ht="11.45" customHeight="1" x14ac:dyDescent="0.25">
      <c r="A63" s="53" t="s">
        <v>35</v>
      </c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DA63" s="172"/>
    </row>
    <row r="64" spans="1:105" ht="11.45" customHeight="1" x14ac:dyDescent="0.25">
      <c r="A64" s="27" t="s">
        <v>33</v>
      </c>
      <c r="B64" s="28">
        <f t="shared" ref="B64:Q64" si="49">B65+B69+B73</f>
        <v>141023.82993837583</v>
      </c>
      <c r="C64" s="28">
        <f t="shared" si="49"/>
        <v>139332.21440088938</v>
      </c>
      <c r="D64" s="28">
        <f t="shared" si="49"/>
        <v>138632.67504177045</v>
      </c>
      <c r="E64" s="28">
        <f t="shared" si="49"/>
        <v>133641.84621844508</v>
      </c>
      <c r="F64" s="28">
        <f t="shared" si="49"/>
        <v>135863.33262432046</v>
      </c>
      <c r="G64" s="28">
        <f t="shared" si="49"/>
        <v>131380.14604213467</v>
      </c>
      <c r="H64" s="28">
        <f t="shared" si="49"/>
        <v>127998.96988469566</v>
      </c>
      <c r="I64" s="28">
        <f t="shared" si="49"/>
        <v>125079.6229296258</v>
      </c>
      <c r="J64" s="28">
        <f t="shared" si="49"/>
        <v>125350.11221506086</v>
      </c>
      <c r="K64" s="28">
        <f t="shared" si="49"/>
        <v>124332.71532179324</v>
      </c>
      <c r="L64" s="28">
        <f t="shared" si="49"/>
        <v>121587.18005965791</v>
      </c>
      <c r="M64" s="28">
        <f t="shared" si="49"/>
        <v>122833.47368019322</v>
      </c>
      <c r="N64" s="28">
        <f t="shared" si="49"/>
        <v>121522.14086439261</v>
      </c>
      <c r="O64" s="28">
        <f t="shared" si="49"/>
        <v>124793.80669341254</v>
      </c>
      <c r="P64" s="28">
        <f t="shared" si="49"/>
        <v>128441.93800882966</v>
      </c>
      <c r="Q64" s="28">
        <f t="shared" si="49"/>
        <v>127364.50923929624</v>
      </c>
      <c r="R64" s="28">
        <f t="shared" ref="R64:V64" si="50">R65+R69+R73</f>
        <v>131981.24920691602</v>
      </c>
      <c r="S64" s="28">
        <f t="shared" si="50"/>
        <v>135515.102622334</v>
      </c>
      <c r="T64" s="28">
        <f t="shared" si="50"/>
        <v>131471.15506407683</v>
      </c>
      <c r="U64" s="28">
        <f t="shared" si="50"/>
        <v>132198.84969550211</v>
      </c>
      <c r="V64" s="28">
        <f t="shared" si="50"/>
        <v>100595.82864172489</v>
      </c>
      <c r="W64" s="28">
        <f t="shared" ref="W64" si="51">W65+W69+W73</f>
        <v>103036.58051489218</v>
      </c>
      <c r="DA64" s="173"/>
    </row>
    <row r="65" spans="1:105" ht="11.45" customHeight="1" x14ac:dyDescent="0.25">
      <c r="A65" s="136" t="str">
        <f>$A$5</f>
        <v>Road transport</v>
      </c>
      <c r="B65" s="137">
        <f t="shared" ref="B65:Q65" si="52">B66+B67+B68</f>
        <v>119316.86955574842</v>
      </c>
      <c r="C65" s="137">
        <f t="shared" si="52"/>
        <v>118478.98647202794</v>
      </c>
      <c r="D65" s="137">
        <f t="shared" si="52"/>
        <v>118104.81197826064</v>
      </c>
      <c r="E65" s="137">
        <f t="shared" si="52"/>
        <v>113442.43355353423</v>
      </c>
      <c r="F65" s="137">
        <f t="shared" si="52"/>
        <v>114338.1334763648</v>
      </c>
      <c r="G65" s="137">
        <f t="shared" si="52"/>
        <v>108663.40952383635</v>
      </c>
      <c r="H65" s="137">
        <f t="shared" si="52"/>
        <v>104478.24583118364</v>
      </c>
      <c r="I65" s="137">
        <f t="shared" si="52"/>
        <v>100854.14658597311</v>
      </c>
      <c r="J65" s="137">
        <f t="shared" si="52"/>
        <v>100923.64943768887</v>
      </c>
      <c r="K65" s="137">
        <f t="shared" si="52"/>
        <v>100378.35191734928</v>
      </c>
      <c r="L65" s="137">
        <f t="shared" si="52"/>
        <v>98558.672813842102</v>
      </c>
      <c r="M65" s="137">
        <f t="shared" si="52"/>
        <v>100669.53329069972</v>
      </c>
      <c r="N65" s="137">
        <f t="shared" si="52"/>
        <v>97763.111596775751</v>
      </c>
      <c r="O65" s="137">
        <f t="shared" si="52"/>
        <v>100835.69532516644</v>
      </c>
      <c r="P65" s="137">
        <f t="shared" si="52"/>
        <v>104861.0856133601</v>
      </c>
      <c r="Q65" s="137">
        <f t="shared" si="52"/>
        <v>103804.99981107005</v>
      </c>
      <c r="R65" s="137">
        <f t="shared" ref="R65:V65" si="53">R66+R67+R68</f>
        <v>106442.15476570102</v>
      </c>
      <c r="S65" s="137">
        <f t="shared" si="53"/>
        <v>108223.24372751371</v>
      </c>
      <c r="T65" s="137">
        <f t="shared" si="53"/>
        <v>103563.56762372701</v>
      </c>
      <c r="U65" s="137">
        <f t="shared" si="53"/>
        <v>103994.70979566945</v>
      </c>
      <c r="V65" s="137">
        <f t="shared" si="53"/>
        <v>90302.579127066434</v>
      </c>
      <c r="W65" s="137">
        <f t="shared" ref="W65" si="54">W66+W67+W68</f>
        <v>89119.64027710614</v>
      </c>
      <c r="DA65" s="174" t="s">
        <v>402</v>
      </c>
    </row>
    <row r="66" spans="1:105" ht="11.45" customHeight="1" x14ac:dyDescent="0.25">
      <c r="A66" s="128" t="str">
        <f>$A$6</f>
        <v>Powered two-wheelers</v>
      </c>
      <c r="B66" s="102">
        <f>TrRoad_emi!B$19</f>
        <v>1381.3019644921737</v>
      </c>
      <c r="C66" s="102">
        <f>TrRoad_emi!C$19</f>
        <v>1379.3848131507502</v>
      </c>
      <c r="D66" s="102">
        <f>TrRoad_emi!D$19</f>
        <v>1414.6196020226839</v>
      </c>
      <c r="E66" s="102">
        <f>TrRoad_emi!E$19</f>
        <v>1378.227416473904</v>
      </c>
      <c r="F66" s="102">
        <f>TrRoad_emi!F$19</f>
        <v>1413.2901198484744</v>
      </c>
      <c r="G66" s="102">
        <f>TrRoad_emi!G$19</f>
        <v>1407.3912295364378</v>
      </c>
      <c r="H66" s="102">
        <f>TrRoad_emi!H$19</f>
        <v>1412.5607071483532</v>
      </c>
      <c r="I66" s="102">
        <f>TrRoad_emi!I$19</f>
        <v>1199.4683383807192</v>
      </c>
      <c r="J66" s="102">
        <f>TrRoad_emi!J$19</f>
        <v>1197.1315462297368</v>
      </c>
      <c r="K66" s="102">
        <f>TrRoad_emi!K$19</f>
        <v>1198.2094952480259</v>
      </c>
      <c r="L66" s="102">
        <f>TrRoad_emi!L$19</f>
        <v>1174.3674960329067</v>
      </c>
      <c r="M66" s="102">
        <f>TrRoad_emi!M$19</f>
        <v>1213.2788341480416</v>
      </c>
      <c r="N66" s="102">
        <f>TrRoad_emi!N$19</f>
        <v>1195.2729423310971</v>
      </c>
      <c r="O66" s="102">
        <f>TrRoad_emi!O$19</f>
        <v>1226.2053996601533</v>
      </c>
      <c r="P66" s="102">
        <f>TrRoad_emi!P$19</f>
        <v>1254.8820778467348</v>
      </c>
      <c r="Q66" s="102">
        <f>TrRoad_emi!Q$19</f>
        <v>1239.3987305665737</v>
      </c>
      <c r="R66" s="102">
        <f>TrRoad_emi!R$19</f>
        <v>1258.1121230507006</v>
      </c>
      <c r="S66" s="102">
        <f>TrRoad_emi!S$19</f>
        <v>1198.000759125779</v>
      </c>
      <c r="T66" s="102">
        <f>TrRoad_emi!T$19</f>
        <v>1125.4948538676399</v>
      </c>
      <c r="U66" s="102">
        <f>TrRoad_emi!U$19</f>
        <v>1182.5190997260113</v>
      </c>
      <c r="V66" s="102">
        <f>TrRoad_emi!V$19</f>
        <v>1054.9041628972168</v>
      </c>
      <c r="W66" s="102">
        <f>TrRoad_emi!W$19</f>
        <v>1018.5654870862841</v>
      </c>
      <c r="DA66" s="175" t="s">
        <v>403</v>
      </c>
    </row>
    <row r="67" spans="1:105" ht="11.45" customHeight="1" x14ac:dyDescent="0.25">
      <c r="A67" s="128" t="str">
        <f>$A$7</f>
        <v>Passenger cars</v>
      </c>
      <c r="B67" s="102">
        <f>TrRoad_emi!B$20</f>
        <v>111195.0660231357</v>
      </c>
      <c r="C67" s="102">
        <f>TrRoad_emi!C$20</f>
        <v>110560.84089607312</v>
      </c>
      <c r="D67" s="102">
        <f>TrRoad_emi!D$20</f>
        <v>110389.40328793906</v>
      </c>
      <c r="E67" s="102">
        <f>TrRoad_emi!E$20</f>
        <v>105875.32259349611</v>
      </c>
      <c r="F67" s="102">
        <f>TrRoad_emi!F$20</f>
        <v>106771.00400487555</v>
      </c>
      <c r="G67" s="102">
        <f>TrRoad_emi!G$20</f>
        <v>101442.82594933297</v>
      </c>
      <c r="H67" s="102">
        <f>TrRoad_emi!H$20</f>
        <v>97448.003593822592</v>
      </c>
      <c r="I67" s="102">
        <f>TrRoad_emi!I$20</f>
        <v>94521.853513896596</v>
      </c>
      <c r="J67" s="102">
        <f>TrRoad_emi!J$20</f>
        <v>94611.339931080089</v>
      </c>
      <c r="K67" s="102">
        <f>TrRoad_emi!K$20</f>
        <v>93923.310350423388</v>
      </c>
      <c r="L67" s="102">
        <f>TrRoad_emi!L$20</f>
        <v>91886.842741439978</v>
      </c>
      <c r="M67" s="102">
        <f>TrRoad_emi!M$20</f>
        <v>93620.864166109983</v>
      </c>
      <c r="N67" s="102">
        <f>TrRoad_emi!N$20</f>
        <v>90412.176666108528</v>
      </c>
      <c r="O67" s="102">
        <f>TrRoad_emi!O$20</f>
        <v>92996.12890467429</v>
      </c>
      <c r="P67" s="102">
        <f>TrRoad_emi!P$20</f>
        <v>96798.976468437511</v>
      </c>
      <c r="Q67" s="102">
        <f>TrRoad_emi!Q$20</f>
        <v>95436.950313970898</v>
      </c>
      <c r="R67" s="102">
        <f>TrRoad_emi!R$20</f>
        <v>97839.626614892186</v>
      </c>
      <c r="S67" s="102">
        <f>TrRoad_emi!S$20</f>
        <v>99768.324079010374</v>
      </c>
      <c r="T67" s="102">
        <f>TrRoad_emi!T$20</f>
        <v>95208.795218001978</v>
      </c>
      <c r="U67" s="102">
        <f>TrRoad_emi!U$20</f>
        <v>95410.393721978719</v>
      </c>
      <c r="V67" s="102">
        <f>TrRoad_emi!V$20</f>
        <v>82584.562841071049</v>
      </c>
      <c r="W67" s="102">
        <f>TrRoad_emi!W$20</f>
        <v>81560.749656463202</v>
      </c>
      <c r="DA67" s="175" t="s">
        <v>404</v>
      </c>
    </row>
    <row r="68" spans="1:105" ht="11.45" customHeight="1" x14ac:dyDescent="0.25">
      <c r="A68" s="128" t="str">
        <f>$A$8</f>
        <v>Motor coaches, buses and trolley buses</v>
      </c>
      <c r="B68" s="102">
        <f>TrRoad_emi!B$27</f>
        <v>6740.5015681205359</v>
      </c>
      <c r="C68" s="102">
        <f>TrRoad_emi!C$27</f>
        <v>6538.7607628040732</v>
      </c>
      <c r="D68" s="102">
        <f>TrRoad_emi!D$27</f>
        <v>6300.7890882988986</v>
      </c>
      <c r="E68" s="102">
        <f>TrRoad_emi!E$27</f>
        <v>6188.8835435642059</v>
      </c>
      <c r="F68" s="102">
        <f>TrRoad_emi!F$27</f>
        <v>6153.8393516407823</v>
      </c>
      <c r="G68" s="102">
        <f>TrRoad_emi!G$27</f>
        <v>5813.1923449669357</v>
      </c>
      <c r="H68" s="102">
        <f>TrRoad_emi!H$27</f>
        <v>5617.6815302126925</v>
      </c>
      <c r="I68" s="102">
        <f>TrRoad_emi!I$27</f>
        <v>5132.8247336958057</v>
      </c>
      <c r="J68" s="102">
        <f>TrRoad_emi!J$27</f>
        <v>5115.177960379051</v>
      </c>
      <c r="K68" s="102">
        <f>TrRoad_emi!K$27</f>
        <v>5256.8320716778671</v>
      </c>
      <c r="L68" s="102">
        <f>TrRoad_emi!L$27</f>
        <v>5497.4625763692138</v>
      </c>
      <c r="M68" s="102">
        <f>TrRoad_emi!M$27</f>
        <v>5835.3902904416946</v>
      </c>
      <c r="N68" s="102">
        <f>TrRoad_emi!N$27</f>
        <v>6155.6619883361282</v>
      </c>
      <c r="O68" s="102">
        <f>TrRoad_emi!O$27</f>
        <v>6613.3610208320088</v>
      </c>
      <c r="P68" s="102">
        <f>TrRoad_emi!P$27</f>
        <v>6807.2270670758535</v>
      </c>
      <c r="Q68" s="102">
        <f>TrRoad_emi!Q$27</f>
        <v>7128.6507665325826</v>
      </c>
      <c r="R68" s="102">
        <f>TrRoad_emi!R$27</f>
        <v>7344.4160277581395</v>
      </c>
      <c r="S68" s="102">
        <f>TrRoad_emi!S$27</f>
        <v>7256.9188893775645</v>
      </c>
      <c r="T68" s="102">
        <f>TrRoad_emi!T$27</f>
        <v>7229.2775518573944</v>
      </c>
      <c r="U68" s="102">
        <f>TrRoad_emi!U$27</f>
        <v>7401.7969739647215</v>
      </c>
      <c r="V68" s="102">
        <f>TrRoad_emi!V$27</f>
        <v>6663.1121230981607</v>
      </c>
      <c r="W68" s="102">
        <f>TrRoad_emi!W$27</f>
        <v>6540.3251335566638</v>
      </c>
      <c r="DA68" s="175" t="s">
        <v>405</v>
      </c>
    </row>
    <row r="69" spans="1:105" ht="11.45" customHeight="1" x14ac:dyDescent="0.25">
      <c r="A69" s="109" t="str">
        <f>$A$9</f>
        <v>Rail, metro and tram</v>
      </c>
      <c r="B69" s="110">
        <f t="shared" ref="B69:Q69" si="55">B70+B71+B72</f>
        <v>1387.0852674997095</v>
      </c>
      <c r="C69" s="110">
        <f t="shared" si="55"/>
        <v>1403.8942384486766</v>
      </c>
      <c r="D69" s="110">
        <f t="shared" si="55"/>
        <v>1336.9246368078886</v>
      </c>
      <c r="E69" s="110">
        <f t="shared" si="55"/>
        <v>1229.5363995676144</v>
      </c>
      <c r="F69" s="110">
        <f t="shared" si="55"/>
        <v>1147.8735282761688</v>
      </c>
      <c r="G69" s="110">
        <f t="shared" si="55"/>
        <v>1019.1822827749457</v>
      </c>
      <c r="H69" s="110">
        <f t="shared" si="55"/>
        <v>904.86941238081158</v>
      </c>
      <c r="I69" s="110">
        <f t="shared" si="55"/>
        <v>868.3968048813291</v>
      </c>
      <c r="J69" s="110">
        <f t="shared" si="55"/>
        <v>887.20110020641414</v>
      </c>
      <c r="K69" s="110">
        <f t="shared" si="55"/>
        <v>789.67965202619655</v>
      </c>
      <c r="L69" s="110">
        <f t="shared" si="55"/>
        <v>792.19434231196988</v>
      </c>
      <c r="M69" s="110">
        <f t="shared" si="55"/>
        <v>780.77959412903033</v>
      </c>
      <c r="N69" s="110">
        <f t="shared" si="55"/>
        <v>781.55414244005249</v>
      </c>
      <c r="O69" s="110">
        <f t="shared" si="55"/>
        <v>764.8213067642796</v>
      </c>
      <c r="P69" s="110">
        <f t="shared" si="55"/>
        <v>777.59385845723841</v>
      </c>
      <c r="Q69" s="110">
        <f t="shared" si="55"/>
        <v>732.16492900844264</v>
      </c>
      <c r="R69" s="110">
        <f t="shared" ref="R69:V69" si="56">R70+R71+R72</f>
        <v>763.63809667485657</v>
      </c>
      <c r="S69" s="110">
        <f t="shared" si="56"/>
        <v>619.2576041302741</v>
      </c>
      <c r="T69" s="110">
        <f t="shared" si="56"/>
        <v>542.11747892052585</v>
      </c>
      <c r="U69" s="110">
        <f t="shared" si="56"/>
        <v>593.51057971904322</v>
      </c>
      <c r="V69" s="110">
        <f t="shared" si="56"/>
        <v>525.03767799657555</v>
      </c>
      <c r="W69" s="110">
        <f t="shared" ref="W69" si="57">W70+W71+W72</f>
        <v>867.68959080671652</v>
      </c>
      <c r="DA69" s="176" t="s">
        <v>406</v>
      </c>
    </row>
    <row r="70" spans="1:105" ht="11.45" customHeight="1" x14ac:dyDescent="0.25">
      <c r="A70" s="128" t="str">
        <f>$A$10</f>
        <v>Metro and tram, urban light rail</v>
      </c>
      <c r="B70" s="102">
        <f>TrRail_emi!B$10</f>
        <v>0</v>
      </c>
      <c r="C70" s="102">
        <f>TrRail_emi!C$10</f>
        <v>0</v>
      </c>
      <c r="D70" s="102">
        <f>TrRail_emi!D$10</f>
        <v>0</v>
      </c>
      <c r="E70" s="102">
        <f>TrRail_emi!E$10</f>
        <v>0</v>
      </c>
      <c r="F70" s="102">
        <f>TrRail_emi!F$10</f>
        <v>0</v>
      </c>
      <c r="G70" s="102">
        <f>TrRail_emi!G$10</f>
        <v>0</v>
      </c>
      <c r="H70" s="102">
        <f>TrRail_emi!H$10</f>
        <v>0</v>
      </c>
      <c r="I70" s="102">
        <f>TrRail_emi!I$10</f>
        <v>0</v>
      </c>
      <c r="J70" s="102">
        <f>TrRail_emi!J$10</f>
        <v>0</v>
      </c>
      <c r="K70" s="102">
        <f>TrRail_emi!K$10</f>
        <v>0</v>
      </c>
      <c r="L70" s="102">
        <f>TrRail_emi!L$10</f>
        <v>0</v>
      </c>
      <c r="M70" s="102">
        <f>TrRail_emi!M$10</f>
        <v>0</v>
      </c>
      <c r="N70" s="102">
        <f>TrRail_emi!N$10</f>
        <v>0</v>
      </c>
      <c r="O70" s="102">
        <f>TrRail_emi!O$10</f>
        <v>0</v>
      </c>
      <c r="P70" s="102">
        <f>TrRail_emi!P$10</f>
        <v>0</v>
      </c>
      <c r="Q70" s="102">
        <f>TrRail_emi!Q$10</f>
        <v>0</v>
      </c>
      <c r="R70" s="102">
        <f>TrRail_emi!R$10</f>
        <v>0</v>
      </c>
      <c r="S70" s="102">
        <f>TrRail_emi!S$10</f>
        <v>0</v>
      </c>
      <c r="T70" s="102">
        <f>TrRail_emi!T$10</f>
        <v>0</v>
      </c>
      <c r="U70" s="102">
        <f>TrRail_emi!U$10</f>
        <v>0</v>
      </c>
      <c r="V70" s="102">
        <f>TrRail_emi!V$10</f>
        <v>0</v>
      </c>
      <c r="W70" s="102">
        <f>TrRail_emi!W$10</f>
        <v>0</v>
      </c>
      <c r="DA70" s="175" t="s">
        <v>407</v>
      </c>
    </row>
    <row r="71" spans="1:105" ht="11.45" customHeight="1" x14ac:dyDescent="0.25">
      <c r="A71" s="128" t="str">
        <f>$A$11</f>
        <v>Conventional passenger trains</v>
      </c>
      <c r="B71" s="102">
        <f>TrRail_emi!B$11</f>
        <v>1387.0852674997095</v>
      </c>
      <c r="C71" s="102">
        <f>TrRail_emi!C$11</f>
        <v>1403.8942384486766</v>
      </c>
      <c r="D71" s="102">
        <f>TrRail_emi!D$11</f>
        <v>1336.9246368078886</v>
      </c>
      <c r="E71" s="102">
        <f>TrRail_emi!E$11</f>
        <v>1229.5363995676144</v>
      </c>
      <c r="F71" s="102">
        <f>TrRail_emi!F$11</f>
        <v>1147.8735282761688</v>
      </c>
      <c r="G71" s="102">
        <f>TrRail_emi!G$11</f>
        <v>1019.1822827749457</v>
      </c>
      <c r="H71" s="102">
        <f>TrRail_emi!H$11</f>
        <v>904.86941238081158</v>
      </c>
      <c r="I71" s="102">
        <f>TrRail_emi!I$11</f>
        <v>868.3968048813291</v>
      </c>
      <c r="J71" s="102">
        <f>TrRail_emi!J$11</f>
        <v>887.20110020641414</v>
      </c>
      <c r="K71" s="102">
        <f>TrRail_emi!K$11</f>
        <v>789.67965202619655</v>
      </c>
      <c r="L71" s="102">
        <f>TrRail_emi!L$11</f>
        <v>792.19434231196988</v>
      </c>
      <c r="M71" s="102">
        <f>TrRail_emi!M$11</f>
        <v>780.77959412903033</v>
      </c>
      <c r="N71" s="102">
        <f>TrRail_emi!N$11</f>
        <v>781.55414244005249</v>
      </c>
      <c r="O71" s="102">
        <f>TrRail_emi!O$11</f>
        <v>764.8213067642796</v>
      </c>
      <c r="P71" s="102">
        <f>TrRail_emi!P$11</f>
        <v>777.59385845723841</v>
      </c>
      <c r="Q71" s="102">
        <f>TrRail_emi!Q$11</f>
        <v>732.16492900844264</v>
      </c>
      <c r="R71" s="102">
        <f>TrRail_emi!R$11</f>
        <v>763.63809667485657</v>
      </c>
      <c r="S71" s="102">
        <f>TrRail_emi!S$11</f>
        <v>619.2576041302741</v>
      </c>
      <c r="T71" s="102">
        <f>TrRail_emi!T$11</f>
        <v>542.11747892052585</v>
      </c>
      <c r="U71" s="102">
        <f>TrRail_emi!U$11</f>
        <v>593.51057971904322</v>
      </c>
      <c r="V71" s="102">
        <f>TrRail_emi!V$11</f>
        <v>525.03767799657555</v>
      </c>
      <c r="W71" s="102">
        <f>TrRail_emi!W$11</f>
        <v>867.68959080671652</v>
      </c>
      <c r="DA71" s="175" t="s">
        <v>408</v>
      </c>
    </row>
    <row r="72" spans="1:105" ht="11.45" customHeight="1" x14ac:dyDescent="0.25">
      <c r="A72" s="128" t="str">
        <f>$A$12</f>
        <v>High speed passenger trains</v>
      </c>
      <c r="B72" s="102">
        <f>TrRail_emi!B$14</f>
        <v>0</v>
      </c>
      <c r="C72" s="102">
        <f>TrRail_emi!C$14</f>
        <v>0</v>
      </c>
      <c r="D72" s="102">
        <f>TrRail_emi!D$14</f>
        <v>0</v>
      </c>
      <c r="E72" s="102">
        <f>TrRail_emi!E$14</f>
        <v>0</v>
      </c>
      <c r="F72" s="102">
        <f>TrRail_emi!F$14</f>
        <v>0</v>
      </c>
      <c r="G72" s="102">
        <f>TrRail_emi!G$14</f>
        <v>0</v>
      </c>
      <c r="H72" s="102">
        <f>TrRail_emi!H$14</f>
        <v>0</v>
      </c>
      <c r="I72" s="102">
        <f>TrRail_emi!I$14</f>
        <v>0</v>
      </c>
      <c r="J72" s="102">
        <f>TrRail_emi!J$14</f>
        <v>0</v>
      </c>
      <c r="K72" s="102">
        <f>TrRail_emi!K$14</f>
        <v>0</v>
      </c>
      <c r="L72" s="102">
        <f>TrRail_emi!L$14</f>
        <v>0</v>
      </c>
      <c r="M72" s="102">
        <f>TrRail_emi!M$14</f>
        <v>0</v>
      </c>
      <c r="N72" s="102">
        <f>TrRail_emi!N$14</f>
        <v>0</v>
      </c>
      <c r="O72" s="102">
        <f>TrRail_emi!O$14</f>
        <v>0</v>
      </c>
      <c r="P72" s="102">
        <f>TrRail_emi!P$14</f>
        <v>0</v>
      </c>
      <c r="Q72" s="102">
        <f>TrRail_emi!Q$14</f>
        <v>0</v>
      </c>
      <c r="R72" s="102">
        <f>TrRail_emi!R$14</f>
        <v>0</v>
      </c>
      <c r="S72" s="102">
        <f>TrRail_emi!S$14</f>
        <v>0</v>
      </c>
      <c r="T72" s="102">
        <f>TrRail_emi!T$14</f>
        <v>0</v>
      </c>
      <c r="U72" s="102">
        <f>TrRail_emi!U$14</f>
        <v>0</v>
      </c>
      <c r="V72" s="102">
        <f>TrRail_emi!V$14</f>
        <v>0</v>
      </c>
      <c r="W72" s="102">
        <f>TrRail_emi!W$14</f>
        <v>0</v>
      </c>
      <c r="DA72" s="175" t="s">
        <v>409</v>
      </c>
    </row>
    <row r="73" spans="1:105" ht="11.45" customHeight="1" x14ac:dyDescent="0.25">
      <c r="A73" s="109" t="str">
        <f>$A$13</f>
        <v>Aviation</v>
      </c>
      <c r="B73" s="110">
        <f t="shared" ref="B73:Q73" si="58">B74+B75+B76</f>
        <v>20319.875115127696</v>
      </c>
      <c r="C73" s="110">
        <f t="shared" si="58"/>
        <v>19449.333690412772</v>
      </c>
      <c r="D73" s="110">
        <f t="shared" si="58"/>
        <v>19190.938426701923</v>
      </c>
      <c r="E73" s="110">
        <f t="shared" si="58"/>
        <v>18969.876265343246</v>
      </c>
      <c r="F73" s="110">
        <f t="shared" si="58"/>
        <v>20377.325619679497</v>
      </c>
      <c r="G73" s="110">
        <f t="shared" si="58"/>
        <v>21697.554235523377</v>
      </c>
      <c r="H73" s="110">
        <f t="shared" si="58"/>
        <v>22615.854641131205</v>
      </c>
      <c r="I73" s="110">
        <f t="shared" si="58"/>
        <v>23357.079538771352</v>
      </c>
      <c r="J73" s="110">
        <f t="shared" si="58"/>
        <v>23539.261677165567</v>
      </c>
      <c r="K73" s="110">
        <f t="shared" si="58"/>
        <v>23164.683752417754</v>
      </c>
      <c r="L73" s="110">
        <f t="shared" si="58"/>
        <v>22236.312903503847</v>
      </c>
      <c r="M73" s="110">
        <f t="shared" si="58"/>
        <v>21383.160795364463</v>
      </c>
      <c r="N73" s="110">
        <f t="shared" si="58"/>
        <v>22977.475125176807</v>
      </c>
      <c r="O73" s="110">
        <f t="shared" si="58"/>
        <v>23193.290061481821</v>
      </c>
      <c r="P73" s="110">
        <f t="shared" si="58"/>
        <v>22803.25853701232</v>
      </c>
      <c r="Q73" s="110">
        <f t="shared" si="58"/>
        <v>22827.344499217743</v>
      </c>
      <c r="R73" s="110">
        <f t="shared" ref="R73:V73" si="59">R74+R75+R76</f>
        <v>24775.45634454014</v>
      </c>
      <c r="S73" s="110">
        <f t="shared" si="59"/>
        <v>26672.601290690036</v>
      </c>
      <c r="T73" s="110">
        <f t="shared" si="59"/>
        <v>27365.469961429291</v>
      </c>
      <c r="U73" s="110">
        <f t="shared" si="59"/>
        <v>27610.629320113621</v>
      </c>
      <c r="V73" s="110">
        <f t="shared" si="59"/>
        <v>9768.2118366618888</v>
      </c>
      <c r="W73" s="110">
        <f t="shared" ref="W73" si="60">W74+W75+W76</f>
        <v>13049.250646979319</v>
      </c>
      <c r="DA73" s="176" t="s">
        <v>326</v>
      </c>
    </row>
    <row r="74" spans="1:105" ht="11.45" customHeight="1" x14ac:dyDescent="0.25">
      <c r="A74" s="128" t="str">
        <f>$A$14</f>
        <v>Domestic</v>
      </c>
      <c r="B74" s="102">
        <f>TrAvia_emi!B$7</f>
        <v>2639.1900447530525</v>
      </c>
      <c r="C74" s="102">
        <f>TrAvia_emi!C$7</f>
        <v>2456.4354236588219</v>
      </c>
      <c r="D74" s="102">
        <f>TrAvia_emi!D$7</f>
        <v>2415.0357920789002</v>
      </c>
      <c r="E74" s="102">
        <f>TrAvia_emi!E$7</f>
        <v>2360.8110126871948</v>
      </c>
      <c r="F74" s="102">
        <f>TrAvia_emi!F$7</f>
        <v>2343.0973325582399</v>
      </c>
      <c r="G74" s="102">
        <f>TrAvia_emi!G$7</f>
        <v>2437.1553764289124</v>
      </c>
      <c r="H74" s="102">
        <f>TrAvia_emi!H$7</f>
        <v>2503.7212472464284</v>
      </c>
      <c r="I74" s="102">
        <f>TrAvia_emi!I$7</f>
        <v>2532.9969212453202</v>
      </c>
      <c r="J74" s="102">
        <f>TrAvia_emi!J$7</f>
        <v>2506.3097299961196</v>
      </c>
      <c r="K74" s="102">
        <f>TrAvia_emi!K$7</f>
        <v>2433.4071906594545</v>
      </c>
      <c r="L74" s="102">
        <f>TrAvia_emi!L$7</f>
        <v>2278.6321613170494</v>
      </c>
      <c r="M74" s="102">
        <f>TrAvia_emi!M$7</f>
        <v>2113.8803689218144</v>
      </c>
      <c r="N74" s="102">
        <f>TrAvia_emi!N$7</f>
        <v>2115.1296580549297</v>
      </c>
      <c r="O74" s="102">
        <f>TrAvia_emi!O$7</f>
        <v>1980.1474949651094</v>
      </c>
      <c r="P74" s="102">
        <f>TrAvia_emi!P$7</f>
        <v>2115.6642605543998</v>
      </c>
      <c r="Q74" s="102">
        <f>TrAvia_emi!Q$7</f>
        <v>2120.4330407751481</v>
      </c>
      <c r="R74" s="102">
        <f>TrAvia_emi!R$7</f>
        <v>2263.5302987432042</v>
      </c>
      <c r="S74" s="102">
        <f>TrAvia_emi!S$7</f>
        <v>1950.9360263633168</v>
      </c>
      <c r="T74" s="102">
        <f>TrAvia_emi!T$7</f>
        <v>1888.0626307757341</v>
      </c>
      <c r="U74" s="102">
        <f>TrAvia_emi!U$7</f>
        <v>2128.4964056436816</v>
      </c>
      <c r="V74" s="102">
        <f>TrAvia_emi!V$7</f>
        <v>813.56482874404969</v>
      </c>
      <c r="W74" s="102">
        <f>TrAvia_emi!W$7</f>
        <v>668.17506760491722</v>
      </c>
      <c r="DA74" s="175" t="s">
        <v>327</v>
      </c>
    </row>
    <row r="75" spans="1:105" ht="11.45" customHeight="1" x14ac:dyDescent="0.25">
      <c r="A75" s="128" t="str">
        <f>$A$15</f>
        <v>International - Intra-EEAwUK</v>
      </c>
      <c r="B75" s="102">
        <f>TrAvia_emi!B$8</f>
        <v>5193.3364241503023</v>
      </c>
      <c r="C75" s="102">
        <f>TrAvia_emi!C$8</f>
        <v>4902.3990372125363</v>
      </c>
      <c r="D75" s="102">
        <f>TrAvia_emi!D$8</f>
        <v>4686.548135683257</v>
      </c>
      <c r="E75" s="102">
        <f>TrAvia_emi!E$8</f>
        <v>4880.2524928951416</v>
      </c>
      <c r="F75" s="102">
        <f>TrAvia_emi!F$8</f>
        <v>5288.090257350681</v>
      </c>
      <c r="G75" s="102">
        <f>TrAvia_emi!G$8</f>
        <v>5693.0429875085611</v>
      </c>
      <c r="H75" s="102">
        <f>TrAvia_emi!H$8</f>
        <v>6069.1801003552628</v>
      </c>
      <c r="I75" s="102">
        <f>TrAvia_emi!I$8</f>
        <v>6396.9208470386529</v>
      </c>
      <c r="J75" s="102">
        <f>TrAvia_emi!J$8</f>
        <v>6332.909266796456</v>
      </c>
      <c r="K75" s="102">
        <f>TrAvia_emi!K$8</f>
        <v>6011.3662059961116</v>
      </c>
      <c r="L75" s="102">
        <f>TrAvia_emi!L$8</f>
        <v>5762.9394800329965</v>
      </c>
      <c r="M75" s="102">
        <f>TrAvia_emi!M$8</f>
        <v>5574.3058906335173</v>
      </c>
      <c r="N75" s="102">
        <f>TrAvia_emi!N$8</f>
        <v>5941.4700252849552</v>
      </c>
      <c r="O75" s="102">
        <f>TrAvia_emi!O$8</f>
        <v>6019.6358562335436</v>
      </c>
      <c r="P75" s="102">
        <f>TrAvia_emi!P$8</f>
        <v>5892.8585735760207</v>
      </c>
      <c r="Q75" s="102">
        <f>TrAvia_emi!Q$8</f>
        <v>5933.7462154950399</v>
      </c>
      <c r="R75" s="102">
        <f>TrAvia_emi!R$8</f>
        <v>6733.6665701804286</v>
      </c>
      <c r="S75" s="102">
        <f>TrAvia_emi!S$8</f>
        <v>7599.1851385435493</v>
      </c>
      <c r="T75" s="102">
        <f>TrAvia_emi!T$8</f>
        <v>7736.0801466104331</v>
      </c>
      <c r="U75" s="102">
        <f>TrAvia_emi!U$8</f>
        <v>7447.7850501491703</v>
      </c>
      <c r="V75" s="102">
        <f>TrAvia_emi!V$8</f>
        <v>2248.4126479396964</v>
      </c>
      <c r="W75" s="102">
        <f>TrAvia_emi!W$8</f>
        <v>3482.7343932644635</v>
      </c>
      <c r="DA75" s="175" t="s">
        <v>328</v>
      </c>
    </row>
    <row r="76" spans="1:105" ht="11.45" customHeight="1" x14ac:dyDescent="0.25">
      <c r="A76" s="128" t="str">
        <f>$A$16</f>
        <v>International - Extra-EEAwUK</v>
      </c>
      <c r="B76" s="102">
        <f>TrAvia_emi!B$9</f>
        <v>12487.348646224342</v>
      </c>
      <c r="C76" s="102">
        <f>TrAvia_emi!C$9</f>
        <v>12090.499229541414</v>
      </c>
      <c r="D76" s="102">
        <f>TrAvia_emi!D$9</f>
        <v>12089.354498939767</v>
      </c>
      <c r="E76" s="102">
        <f>TrAvia_emi!E$9</f>
        <v>11728.812759760909</v>
      </c>
      <c r="F76" s="102">
        <f>TrAvia_emi!F$9</f>
        <v>12746.138029770576</v>
      </c>
      <c r="G76" s="102">
        <f>TrAvia_emi!G$9</f>
        <v>13567.355871585904</v>
      </c>
      <c r="H76" s="102">
        <f>TrAvia_emi!H$9</f>
        <v>14042.953293529512</v>
      </c>
      <c r="I76" s="102">
        <f>TrAvia_emi!I$9</f>
        <v>14427.161770487379</v>
      </c>
      <c r="J76" s="102">
        <f>TrAvia_emi!J$9</f>
        <v>14700.042680372993</v>
      </c>
      <c r="K76" s="102">
        <f>TrAvia_emi!K$9</f>
        <v>14719.910355762189</v>
      </c>
      <c r="L76" s="102">
        <f>TrAvia_emi!L$9</f>
        <v>14194.741262153801</v>
      </c>
      <c r="M76" s="102">
        <f>TrAvia_emi!M$9</f>
        <v>13694.974535809131</v>
      </c>
      <c r="N76" s="102">
        <f>TrAvia_emi!N$9</f>
        <v>14920.875441836923</v>
      </c>
      <c r="O76" s="102">
        <f>TrAvia_emi!O$9</f>
        <v>15193.506710283167</v>
      </c>
      <c r="P76" s="102">
        <f>TrAvia_emi!P$9</f>
        <v>14794.735702881901</v>
      </c>
      <c r="Q76" s="102">
        <f>TrAvia_emi!Q$9</f>
        <v>14773.165242947554</v>
      </c>
      <c r="R76" s="102">
        <f>TrAvia_emi!R$9</f>
        <v>15778.259475616507</v>
      </c>
      <c r="S76" s="102">
        <f>TrAvia_emi!S$9</f>
        <v>17122.480125783168</v>
      </c>
      <c r="T76" s="102">
        <f>TrAvia_emi!T$9</f>
        <v>17741.327184043126</v>
      </c>
      <c r="U76" s="102">
        <f>TrAvia_emi!U$9</f>
        <v>18034.347864320771</v>
      </c>
      <c r="V76" s="102">
        <f>TrAvia_emi!V$9</f>
        <v>6706.2343599781434</v>
      </c>
      <c r="W76" s="102">
        <f>TrAvia_emi!W$9</f>
        <v>8898.3411861099394</v>
      </c>
      <c r="DA76" s="175" t="s">
        <v>329</v>
      </c>
    </row>
    <row r="77" spans="1:105" ht="11.45" customHeight="1" x14ac:dyDescent="0.25">
      <c r="A77" s="27" t="s">
        <v>34</v>
      </c>
      <c r="B77" s="28">
        <f t="shared" ref="B77:Q77" si="61">B78+B81+B82+B86+B92</f>
        <v>53843.707199304146</v>
      </c>
      <c r="C77" s="28">
        <f t="shared" si="61"/>
        <v>50707.548590894614</v>
      </c>
      <c r="D77" s="28">
        <f t="shared" si="61"/>
        <v>48945.135493829563</v>
      </c>
      <c r="E77" s="28">
        <f t="shared" si="61"/>
        <v>46991.623695194889</v>
      </c>
      <c r="F77" s="28">
        <f t="shared" si="61"/>
        <v>46451.677723319495</v>
      </c>
      <c r="G77" s="28">
        <f t="shared" si="61"/>
        <v>44666.28452482538</v>
      </c>
      <c r="H77" s="28">
        <f t="shared" si="61"/>
        <v>47456.277008344332</v>
      </c>
      <c r="I77" s="28">
        <f t="shared" si="61"/>
        <v>46369.220591254219</v>
      </c>
      <c r="J77" s="28">
        <f t="shared" si="61"/>
        <v>47187.739582219132</v>
      </c>
      <c r="K77" s="28">
        <f t="shared" si="61"/>
        <v>46182.978946566764</v>
      </c>
      <c r="L77" s="28">
        <f t="shared" si="61"/>
        <v>49640.524698462104</v>
      </c>
      <c r="M77" s="28">
        <f t="shared" si="61"/>
        <v>49476.571126886789</v>
      </c>
      <c r="N77" s="28">
        <f t="shared" si="61"/>
        <v>50976.608636127385</v>
      </c>
      <c r="O77" s="28">
        <f t="shared" si="61"/>
        <v>52140.799336947457</v>
      </c>
      <c r="P77" s="28">
        <f t="shared" si="61"/>
        <v>51081.135407410351</v>
      </c>
      <c r="Q77" s="28">
        <f t="shared" si="61"/>
        <v>52246.074324423746</v>
      </c>
      <c r="R77" s="28">
        <f t="shared" ref="R77:V77" si="62">R78+R81+R82+R86+R92</f>
        <v>53584.372944243973</v>
      </c>
      <c r="S77" s="28">
        <f t="shared" si="62"/>
        <v>54671.56814786599</v>
      </c>
      <c r="T77" s="28">
        <f t="shared" si="62"/>
        <v>53389.799978483192</v>
      </c>
      <c r="U77" s="28">
        <f t="shared" si="62"/>
        <v>54429.469683857889</v>
      </c>
      <c r="V77" s="28">
        <f t="shared" si="62"/>
        <v>53528.000448915074</v>
      </c>
      <c r="W77" s="28">
        <f t="shared" ref="W77" si="63">W78+W81+W82+W86+W92</f>
        <v>53038.290747067804</v>
      </c>
      <c r="DA77" s="173"/>
    </row>
    <row r="78" spans="1:105" ht="11.45" customHeight="1" x14ac:dyDescent="0.25">
      <c r="A78" s="136" t="str">
        <f>$A$18</f>
        <v>Road transport</v>
      </c>
      <c r="B78" s="137">
        <f t="shared" ref="B78:Q78" si="64">B79+B80</f>
        <v>50115.558446651543</v>
      </c>
      <c r="C78" s="137">
        <f t="shared" si="64"/>
        <v>47203.815557652058</v>
      </c>
      <c r="D78" s="137">
        <f t="shared" si="64"/>
        <v>45428.780274179371</v>
      </c>
      <c r="E78" s="137">
        <f t="shared" si="64"/>
        <v>43381.774087545753</v>
      </c>
      <c r="F78" s="137">
        <f t="shared" si="64"/>
        <v>42440.943904115164</v>
      </c>
      <c r="G78" s="137">
        <f t="shared" si="64"/>
        <v>40096.678922323699</v>
      </c>
      <c r="H78" s="137">
        <f t="shared" si="64"/>
        <v>42660.763007016358</v>
      </c>
      <c r="I78" s="137">
        <f t="shared" si="64"/>
        <v>41307.773346626891</v>
      </c>
      <c r="J78" s="137">
        <f t="shared" si="64"/>
        <v>41971.089642751118</v>
      </c>
      <c r="K78" s="137">
        <f t="shared" si="64"/>
        <v>41419.715488930713</v>
      </c>
      <c r="L78" s="137">
        <f t="shared" si="64"/>
        <v>44440.894996717921</v>
      </c>
      <c r="M78" s="137">
        <f t="shared" si="64"/>
        <v>44394.46800402028</v>
      </c>
      <c r="N78" s="137">
        <f t="shared" si="64"/>
        <v>46017.899301984246</v>
      </c>
      <c r="O78" s="137">
        <f t="shared" si="64"/>
        <v>47055.826691633556</v>
      </c>
      <c r="P78" s="137">
        <f t="shared" si="64"/>
        <v>46419.235668199901</v>
      </c>
      <c r="Q78" s="137">
        <f t="shared" si="64"/>
        <v>47515.252460249932</v>
      </c>
      <c r="R78" s="137">
        <f t="shared" ref="R78:V78" si="65">R79+R80</f>
        <v>48978.909058338962</v>
      </c>
      <c r="S78" s="137">
        <f t="shared" si="65"/>
        <v>49654.361388486301</v>
      </c>
      <c r="T78" s="137">
        <f t="shared" si="65"/>
        <v>48237.468859953013</v>
      </c>
      <c r="U78" s="137">
        <f t="shared" si="65"/>
        <v>49459.221684770542</v>
      </c>
      <c r="V78" s="137">
        <f t="shared" si="65"/>
        <v>47657.528653973546</v>
      </c>
      <c r="W78" s="137">
        <f t="shared" ref="W78" si="66">W79+W80</f>
        <v>45738.944150293843</v>
      </c>
      <c r="DA78" s="174" t="s">
        <v>410</v>
      </c>
    </row>
    <row r="79" spans="1:105" ht="11.45" customHeight="1" x14ac:dyDescent="0.25">
      <c r="A79" s="128" t="str">
        <f>$A$19</f>
        <v>Light commercial vehicles</v>
      </c>
      <c r="B79" s="102">
        <f>TrRoad_emi!B$34</f>
        <v>10320.751271627832</v>
      </c>
      <c r="C79" s="102">
        <f>TrRoad_emi!C$34</f>
        <v>10507.201935208957</v>
      </c>
      <c r="D79" s="102">
        <f>TrRoad_emi!D$34</f>
        <v>10378.944196840708</v>
      </c>
      <c r="E79" s="102">
        <f>TrRoad_emi!E$34</f>
        <v>10183.530992927741</v>
      </c>
      <c r="F79" s="102">
        <f>TrRoad_emi!F$34</f>
        <v>9897.7787890221916</v>
      </c>
      <c r="G79" s="102">
        <f>TrRoad_emi!G$34</f>
        <v>9687.3494691505894</v>
      </c>
      <c r="H79" s="102">
        <f>TrRoad_emi!H$34</f>
        <v>9310.4701929135317</v>
      </c>
      <c r="I79" s="102">
        <f>TrRoad_emi!I$34</f>
        <v>9015.5539890662603</v>
      </c>
      <c r="J79" s="102">
        <f>TrRoad_emi!J$34</f>
        <v>9062.3929891401458</v>
      </c>
      <c r="K79" s="102">
        <f>TrRoad_emi!K$34</f>
        <v>9104.9345602592257</v>
      </c>
      <c r="L79" s="102">
        <f>TrRoad_emi!L$34</f>
        <v>8950.2583443199092</v>
      </c>
      <c r="M79" s="102">
        <f>TrRoad_emi!M$34</f>
        <v>9134.7677581908956</v>
      </c>
      <c r="N79" s="102">
        <f>TrRoad_emi!N$34</f>
        <v>8938.5336905094446</v>
      </c>
      <c r="O79" s="102">
        <f>TrRoad_emi!O$34</f>
        <v>9299.3282268319163</v>
      </c>
      <c r="P79" s="102">
        <f>TrRoad_emi!P$34</f>
        <v>10199.299304763779</v>
      </c>
      <c r="Q79" s="102">
        <f>TrRoad_emi!Q$34</f>
        <v>10578.978010063831</v>
      </c>
      <c r="R79" s="102">
        <f>TrRoad_emi!R$34</f>
        <v>11285.814892479466</v>
      </c>
      <c r="S79" s="102">
        <f>TrRoad_emi!S$34</f>
        <v>11820.456455960568</v>
      </c>
      <c r="T79" s="102">
        <f>TrRoad_emi!T$34</f>
        <v>11669.148285177202</v>
      </c>
      <c r="U79" s="102">
        <f>TrRoad_emi!U$34</f>
        <v>11965.262394173922</v>
      </c>
      <c r="V79" s="102">
        <f>TrRoad_emi!V$34</f>
        <v>11430.635428014537</v>
      </c>
      <c r="W79" s="102">
        <f>TrRoad_emi!W$34</f>
        <v>12082.988923569641</v>
      </c>
      <c r="DA79" s="175" t="s">
        <v>411</v>
      </c>
    </row>
    <row r="80" spans="1:105" ht="11.45" customHeight="1" x14ac:dyDescent="0.25">
      <c r="A80" s="128" t="str">
        <f>$A$20</f>
        <v>Heavy goods vehicles</v>
      </c>
      <c r="B80" s="102">
        <f>TrRoad_emi!B$40</f>
        <v>39794.807175023714</v>
      </c>
      <c r="C80" s="102">
        <f>TrRoad_emi!C$40</f>
        <v>36696.613622443103</v>
      </c>
      <c r="D80" s="102">
        <f>TrRoad_emi!D$40</f>
        <v>35049.836077338659</v>
      </c>
      <c r="E80" s="102">
        <f>TrRoad_emi!E$40</f>
        <v>33198.24309461801</v>
      </c>
      <c r="F80" s="102">
        <f>TrRoad_emi!F$40</f>
        <v>32543.165115092976</v>
      </c>
      <c r="G80" s="102">
        <f>TrRoad_emi!G$40</f>
        <v>30409.329453173108</v>
      </c>
      <c r="H80" s="102">
        <f>TrRoad_emi!H$40</f>
        <v>33350.292814102824</v>
      </c>
      <c r="I80" s="102">
        <f>TrRoad_emi!I$40</f>
        <v>32292.219357560629</v>
      </c>
      <c r="J80" s="102">
        <f>TrRoad_emi!J$40</f>
        <v>32908.696653610976</v>
      </c>
      <c r="K80" s="102">
        <f>TrRoad_emi!K$40</f>
        <v>32314.780928671484</v>
      </c>
      <c r="L80" s="102">
        <f>TrRoad_emi!L$40</f>
        <v>35490.63665239801</v>
      </c>
      <c r="M80" s="102">
        <f>TrRoad_emi!M$40</f>
        <v>35259.700245829386</v>
      </c>
      <c r="N80" s="102">
        <f>TrRoad_emi!N$40</f>
        <v>37079.365611474801</v>
      </c>
      <c r="O80" s="102">
        <f>TrRoad_emi!O$40</f>
        <v>37756.49846480164</v>
      </c>
      <c r="P80" s="102">
        <f>TrRoad_emi!P$40</f>
        <v>36219.936363436122</v>
      </c>
      <c r="Q80" s="102">
        <f>TrRoad_emi!Q$40</f>
        <v>36936.274450186102</v>
      </c>
      <c r="R80" s="102">
        <f>TrRoad_emi!R$40</f>
        <v>37693.094165859497</v>
      </c>
      <c r="S80" s="102">
        <f>TrRoad_emi!S$40</f>
        <v>37833.904932525737</v>
      </c>
      <c r="T80" s="102">
        <f>TrRoad_emi!T$40</f>
        <v>36568.320574775811</v>
      </c>
      <c r="U80" s="102">
        <f>TrRoad_emi!U$40</f>
        <v>37493.95929059662</v>
      </c>
      <c r="V80" s="102">
        <f>TrRoad_emi!V$40</f>
        <v>36226.893225959007</v>
      </c>
      <c r="W80" s="102">
        <f>TrRoad_emi!W$40</f>
        <v>33655.955226724203</v>
      </c>
      <c r="DA80" s="175" t="s">
        <v>412</v>
      </c>
    </row>
    <row r="81" spans="1:105" ht="11.45" customHeight="1" x14ac:dyDescent="0.25">
      <c r="A81" s="109" t="str">
        <f>$A$21</f>
        <v>Rail transport</v>
      </c>
      <c r="B81" s="110">
        <f>TrRail_emi!B$15</f>
        <v>442.19691086029047</v>
      </c>
      <c r="C81" s="110">
        <f>TrRail_emi!C$15</f>
        <v>431.59565693532352</v>
      </c>
      <c r="D81" s="110">
        <f>TrRail_emi!D$15</f>
        <v>385.83044399211093</v>
      </c>
      <c r="E81" s="110">
        <f>TrRail_emi!E$15</f>
        <v>368.62516127238547</v>
      </c>
      <c r="F81" s="110">
        <f>TrRail_emi!F$15</f>
        <v>358.14752800383098</v>
      </c>
      <c r="G81" s="110">
        <f>TrRail_emi!G$15</f>
        <v>337.47611486505457</v>
      </c>
      <c r="H81" s="110">
        <f>TrRail_emi!H$15</f>
        <v>362.94590105918849</v>
      </c>
      <c r="I81" s="110">
        <f>TrRail_emi!I$15</f>
        <v>361.74772839867109</v>
      </c>
      <c r="J81" s="110">
        <f>TrRail_emi!J$15</f>
        <v>317.14880811358597</v>
      </c>
      <c r="K81" s="110">
        <f>TrRail_emi!K$15</f>
        <v>275.09955697380315</v>
      </c>
      <c r="L81" s="110">
        <f>TrRail_emi!L$15</f>
        <v>288.50216912802995</v>
      </c>
      <c r="M81" s="110">
        <f>TrRail_emi!M$15</f>
        <v>284.17327563096984</v>
      </c>
      <c r="N81" s="110">
        <f>TrRail_emi!N$15</f>
        <v>267.43074047994713</v>
      </c>
      <c r="O81" s="110">
        <f>TrRail_emi!O$15</f>
        <v>255.55489995572043</v>
      </c>
      <c r="P81" s="110">
        <f>TrRail_emi!P$15</f>
        <v>247.17215082276152</v>
      </c>
      <c r="Q81" s="110">
        <f>TrRail_emi!Q$15</f>
        <v>257.6605887115573</v>
      </c>
      <c r="R81" s="110">
        <f>TrRail_emi!R$15</f>
        <v>269.17472800514321</v>
      </c>
      <c r="S81" s="110">
        <f>TrRail_emi!S$15</f>
        <v>227.23376418972597</v>
      </c>
      <c r="T81" s="110">
        <f>TrRail_emi!T$15</f>
        <v>189.57265635947414</v>
      </c>
      <c r="U81" s="110">
        <f>TrRail_emi!U$15</f>
        <v>208.07387668095657</v>
      </c>
      <c r="V81" s="110">
        <f>TrRail_emi!V$15</f>
        <v>200.23928012342432</v>
      </c>
      <c r="W81" s="110">
        <f>TrRail_emi!W$15</f>
        <v>335.75146619328353</v>
      </c>
      <c r="DA81" s="176" t="s">
        <v>413</v>
      </c>
    </row>
    <row r="82" spans="1:105" ht="11.45" customHeight="1" x14ac:dyDescent="0.25">
      <c r="A82" s="109" t="str">
        <f>$A$22</f>
        <v>Aviation</v>
      </c>
      <c r="B82" s="110">
        <f t="shared" ref="B82:V82" si="67">B83+B84+B85</f>
        <v>2406.5329528723114</v>
      </c>
      <c r="C82" s="110">
        <f t="shared" si="67"/>
        <v>2224.5816355872284</v>
      </c>
      <c r="D82" s="110">
        <f t="shared" si="67"/>
        <v>2391.3032052980775</v>
      </c>
      <c r="E82" s="110">
        <f t="shared" si="67"/>
        <v>2472.3276933367547</v>
      </c>
      <c r="F82" s="110">
        <f t="shared" si="67"/>
        <v>2785.1942768805015</v>
      </c>
      <c r="G82" s="110">
        <f t="shared" si="67"/>
        <v>3231.3158587566213</v>
      </c>
      <c r="H82" s="110">
        <f t="shared" si="67"/>
        <v>3577.825311628792</v>
      </c>
      <c r="I82" s="110">
        <f t="shared" si="67"/>
        <v>3790.6006429486483</v>
      </c>
      <c r="J82" s="110">
        <f t="shared" si="67"/>
        <v>3968.4337717944322</v>
      </c>
      <c r="K82" s="110">
        <f t="shared" si="67"/>
        <v>3601.3776340622508</v>
      </c>
      <c r="L82" s="110">
        <f t="shared" si="67"/>
        <v>4049.7488222161528</v>
      </c>
      <c r="M82" s="110">
        <f t="shared" si="67"/>
        <v>3844.2407061555327</v>
      </c>
      <c r="N82" s="110">
        <f t="shared" si="67"/>
        <v>3791.6947828231964</v>
      </c>
      <c r="O82" s="110">
        <f t="shared" si="67"/>
        <v>3929.8339345181821</v>
      </c>
      <c r="P82" s="110">
        <f t="shared" si="67"/>
        <v>3470.5249664276821</v>
      </c>
      <c r="Q82" s="110">
        <f t="shared" si="67"/>
        <v>3483.3357577422562</v>
      </c>
      <c r="R82" s="110">
        <f t="shared" si="67"/>
        <v>3501.7251626998659</v>
      </c>
      <c r="S82" s="110">
        <f t="shared" si="67"/>
        <v>4032.5858691099634</v>
      </c>
      <c r="T82" s="110">
        <f t="shared" si="67"/>
        <v>4170.6245122907048</v>
      </c>
      <c r="U82" s="110">
        <f t="shared" si="67"/>
        <v>3922.418977606384</v>
      </c>
      <c r="V82" s="110">
        <f t="shared" si="67"/>
        <v>4830.4381562981098</v>
      </c>
      <c r="W82" s="110">
        <f t="shared" ref="W82" si="68">W83+W84+W85</f>
        <v>5823.8280850206756</v>
      </c>
      <c r="DA82" s="176" t="s">
        <v>330</v>
      </c>
    </row>
    <row r="83" spans="1:105" ht="11.45" customHeight="1" x14ac:dyDescent="0.25">
      <c r="A83" s="128" t="s">
        <v>27</v>
      </c>
      <c r="B83" s="102">
        <f>TrAvia_emi!B$11</f>
        <v>155.63208324694787</v>
      </c>
      <c r="C83" s="102">
        <f>TrAvia_emi!C$11</f>
        <v>145.17805234117847</v>
      </c>
      <c r="D83" s="102">
        <f>TrAvia_emi!D$11</f>
        <v>126.61188992110037</v>
      </c>
      <c r="E83" s="102">
        <f>TrAvia_emi!E$11</f>
        <v>94.328661032805513</v>
      </c>
      <c r="F83" s="102">
        <f>TrAvia_emi!F$11</f>
        <v>90.594928961759933</v>
      </c>
      <c r="G83" s="102">
        <f>TrAvia_emi!G$11</f>
        <v>82.670449091087406</v>
      </c>
      <c r="H83" s="102">
        <f>TrAvia_emi!H$11</f>
        <v>89.991596753571812</v>
      </c>
      <c r="I83" s="102">
        <f>TrAvia_emi!I$11</f>
        <v>88.442975514679674</v>
      </c>
      <c r="J83" s="102">
        <f>TrAvia_emi!J$11</f>
        <v>112.0216452438806</v>
      </c>
      <c r="K83" s="102">
        <f>TrAvia_emi!K$11</f>
        <v>98.75919582054523</v>
      </c>
      <c r="L83" s="102">
        <f>TrAvia_emi!L$11</f>
        <v>87.421290682951408</v>
      </c>
      <c r="M83" s="102">
        <f>TrAvia_emi!M$11</f>
        <v>67.471623838185764</v>
      </c>
      <c r="N83" s="102">
        <f>TrAvia_emi!N$11</f>
        <v>66.253507465070697</v>
      </c>
      <c r="O83" s="102">
        <f>TrAvia_emi!O$11</f>
        <v>62.818616074890194</v>
      </c>
      <c r="P83" s="102">
        <f>TrAvia_emi!P$11</f>
        <v>75.013037925600173</v>
      </c>
      <c r="Q83" s="102">
        <f>TrAvia_emi!Q$11</f>
        <v>76.367782464852354</v>
      </c>
      <c r="R83" s="102">
        <f>TrAvia_emi!R$11</f>
        <v>74.921043536795935</v>
      </c>
      <c r="S83" s="102">
        <f>TrAvia_emi!S$11</f>
        <v>76.705938396682924</v>
      </c>
      <c r="T83" s="102">
        <f>TrAvia_emi!T$11</f>
        <v>71.909351704265745</v>
      </c>
      <c r="U83" s="102">
        <f>TrAvia_emi!U$11</f>
        <v>71.537623316318644</v>
      </c>
      <c r="V83" s="102">
        <f>TrAvia_emi!V$11</f>
        <v>78.701912975950734</v>
      </c>
      <c r="W83" s="102">
        <f>TrAvia_emi!W$11</f>
        <v>88.720795635082709</v>
      </c>
      <c r="DA83" s="175" t="s">
        <v>331</v>
      </c>
    </row>
    <row r="84" spans="1:105" ht="11.45" customHeight="1" x14ac:dyDescent="0.25">
      <c r="A84" s="128" t="str">
        <f>$A$24</f>
        <v>International - Intra-EEAwUK</v>
      </c>
      <c r="B84" s="102">
        <f>TrAvia_emi!B$12</f>
        <v>200.97535726029795</v>
      </c>
      <c r="C84" s="102">
        <f>TrAvia_emi!C$12</f>
        <v>192.36076169328138</v>
      </c>
      <c r="D84" s="102">
        <f>TrAvia_emi!D$12</f>
        <v>200.20240535426171</v>
      </c>
      <c r="E84" s="102">
        <f>TrAvia_emi!E$12</f>
        <v>191.79689261845482</v>
      </c>
      <c r="F84" s="102">
        <f>TrAvia_emi!F$12</f>
        <v>229.19734315774838</v>
      </c>
      <c r="G84" s="102">
        <f>TrAvia_emi!G$12</f>
        <v>256.60412920503825</v>
      </c>
      <c r="H84" s="102">
        <f>TrAvia_emi!H$12</f>
        <v>300.30855072190838</v>
      </c>
      <c r="I84" s="102">
        <f>TrAvia_emi!I$12</f>
        <v>336.38785354875813</v>
      </c>
      <c r="J84" s="102">
        <f>TrAvia_emi!J$12</f>
        <v>382.06683933293436</v>
      </c>
      <c r="K84" s="102">
        <f>TrAvia_emi!K$12</f>
        <v>393.6141149936085</v>
      </c>
      <c r="L84" s="102">
        <f>TrAvia_emi!L$12</f>
        <v>397.99888059209434</v>
      </c>
      <c r="M84" s="102">
        <f>TrAvia_emi!M$12</f>
        <v>361.95703454612692</v>
      </c>
      <c r="N84" s="102">
        <f>TrAvia_emi!N$12</f>
        <v>379.44679390874029</v>
      </c>
      <c r="O84" s="102">
        <f>TrAvia_emi!O$12</f>
        <v>385.32302299835141</v>
      </c>
      <c r="P84" s="102">
        <f>TrAvia_emi!P$12</f>
        <v>344.73110719626999</v>
      </c>
      <c r="Q84" s="102">
        <f>TrAvia_emi!Q$12</f>
        <v>348.91703057081111</v>
      </c>
      <c r="R84" s="102">
        <f>TrAvia_emi!R$12</f>
        <v>348.51049378732898</v>
      </c>
      <c r="S84" s="102">
        <f>TrAvia_emi!S$12</f>
        <v>428.97433435666858</v>
      </c>
      <c r="T84" s="102">
        <f>TrAvia_emi!T$12</f>
        <v>432.14953735988036</v>
      </c>
      <c r="U84" s="102">
        <f>TrAvia_emi!U$12</f>
        <v>418.41764757217948</v>
      </c>
      <c r="V84" s="102">
        <f>TrAvia_emi!V$12</f>
        <v>387.21559115476543</v>
      </c>
      <c r="W84" s="102">
        <f>TrAvia_emi!W$12</f>
        <v>628.30097436437313</v>
      </c>
      <c r="DA84" s="175" t="s">
        <v>332</v>
      </c>
    </row>
    <row r="85" spans="1:105" ht="11.45" customHeight="1" x14ac:dyDescent="0.25">
      <c r="A85" s="128" t="str">
        <f>$A$25</f>
        <v>International - Extra-EEAwUK</v>
      </c>
      <c r="B85" s="102">
        <f>TrAvia_emi!B$13</f>
        <v>2049.9255123650655</v>
      </c>
      <c r="C85" s="102">
        <f>TrAvia_emi!C$13</f>
        <v>1887.0428215527688</v>
      </c>
      <c r="D85" s="102">
        <f>TrAvia_emi!D$13</f>
        <v>2064.4889100227156</v>
      </c>
      <c r="E85" s="102">
        <f>TrAvia_emi!E$13</f>
        <v>2186.2021396854943</v>
      </c>
      <c r="F85" s="102">
        <f>TrAvia_emi!F$13</f>
        <v>2465.4020047609933</v>
      </c>
      <c r="G85" s="102">
        <f>TrAvia_emi!G$13</f>
        <v>2892.0412804604957</v>
      </c>
      <c r="H85" s="102">
        <f>TrAvia_emi!H$13</f>
        <v>3187.5251641533118</v>
      </c>
      <c r="I85" s="102">
        <f>TrAvia_emi!I$13</f>
        <v>3365.7698138852106</v>
      </c>
      <c r="J85" s="102">
        <f>TrAvia_emi!J$13</f>
        <v>3474.3452872176172</v>
      </c>
      <c r="K85" s="102">
        <f>TrAvia_emi!K$13</f>
        <v>3109.0043232480971</v>
      </c>
      <c r="L85" s="102">
        <f>TrAvia_emi!L$13</f>
        <v>3564.3286509411073</v>
      </c>
      <c r="M85" s="102">
        <f>TrAvia_emi!M$13</f>
        <v>3414.81204777122</v>
      </c>
      <c r="N85" s="102">
        <f>TrAvia_emi!N$13</f>
        <v>3345.9944814493856</v>
      </c>
      <c r="O85" s="102">
        <f>TrAvia_emi!O$13</f>
        <v>3481.6922954449406</v>
      </c>
      <c r="P85" s="102">
        <f>TrAvia_emi!P$13</f>
        <v>3050.780821305812</v>
      </c>
      <c r="Q85" s="102">
        <f>TrAvia_emi!Q$13</f>
        <v>3058.0509447065929</v>
      </c>
      <c r="R85" s="102">
        <f>TrAvia_emi!R$13</f>
        <v>3078.2936253757412</v>
      </c>
      <c r="S85" s="102">
        <f>TrAvia_emi!S$13</f>
        <v>3526.905596356612</v>
      </c>
      <c r="T85" s="102">
        <f>TrAvia_emi!T$13</f>
        <v>3666.5656232265587</v>
      </c>
      <c r="U85" s="102">
        <f>TrAvia_emi!U$13</f>
        <v>3432.463706717886</v>
      </c>
      <c r="V85" s="102">
        <f>TrAvia_emi!V$13</f>
        <v>4364.5206521673936</v>
      </c>
      <c r="W85" s="102">
        <f>TrAvia_emi!W$13</f>
        <v>5106.8063150212201</v>
      </c>
      <c r="DA85" s="175" t="s">
        <v>333</v>
      </c>
    </row>
    <row r="86" spans="1:105" ht="11.45" customHeight="1" x14ac:dyDescent="0.25">
      <c r="A86" s="109" t="s">
        <v>142</v>
      </c>
      <c r="B86" s="110">
        <f t="shared" ref="B86:Q86" si="69">B87+B88</f>
        <v>879.41888892000009</v>
      </c>
      <c r="C86" s="110">
        <f t="shared" si="69"/>
        <v>847.55574072000024</v>
      </c>
      <c r="D86" s="110">
        <f t="shared" si="69"/>
        <v>739.22157035999976</v>
      </c>
      <c r="E86" s="110">
        <f t="shared" si="69"/>
        <v>768.89675304000014</v>
      </c>
      <c r="F86" s="110">
        <f t="shared" si="69"/>
        <v>867.39201431999993</v>
      </c>
      <c r="G86" s="110">
        <f t="shared" si="69"/>
        <v>1000.8136288799998</v>
      </c>
      <c r="H86" s="110">
        <f t="shared" si="69"/>
        <v>854.74278863999996</v>
      </c>
      <c r="I86" s="110">
        <f t="shared" si="69"/>
        <v>909.09887327999991</v>
      </c>
      <c r="J86" s="110">
        <f t="shared" si="69"/>
        <v>931.06735956</v>
      </c>
      <c r="K86" s="110">
        <f t="shared" si="69"/>
        <v>886.78626659999998</v>
      </c>
      <c r="L86" s="110">
        <f t="shared" si="69"/>
        <v>861.37871039999993</v>
      </c>
      <c r="M86" s="110">
        <f t="shared" si="69"/>
        <v>953.6891410799999</v>
      </c>
      <c r="N86" s="110">
        <f t="shared" si="69"/>
        <v>899.58381083999996</v>
      </c>
      <c r="O86" s="110">
        <f t="shared" si="69"/>
        <v>899.58381084000007</v>
      </c>
      <c r="P86" s="110">
        <f t="shared" si="69"/>
        <v>944.20262196000033</v>
      </c>
      <c r="Q86" s="110">
        <f t="shared" si="69"/>
        <v>989.82551771999988</v>
      </c>
      <c r="R86" s="110">
        <f t="shared" ref="R86:V86" si="70">R87+R88</f>
        <v>834.56399520000002</v>
      </c>
      <c r="S86" s="110">
        <f t="shared" si="70"/>
        <v>757.38712608000003</v>
      </c>
      <c r="T86" s="110">
        <f t="shared" si="70"/>
        <v>792.13394987999982</v>
      </c>
      <c r="U86" s="110">
        <f t="shared" si="70"/>
        <v>839.75514480000004</v>
      </c>
      <c r="V86" s="110">
        <f t="shared" si="70"/>
        <v>839.79435851999995</v>
      </c>
      <c r="W86" s="110">
        <f t="shared" ref="W86" si="71">W87+W88</f>
        <v>1139.76704556</v>
      </c>
      <c r="DA86" s="176" t="s">
        <v>994</v>
      </c>
    </row>
    <row r="87" spans="1:105" ht="11.45" customHeight="1" x14ac:dyDescent="0.25">
      <c r="A87" s="128" t="str">
        <f>$A$27</f>
        <v>Domestic coastal shipping</v>
      </c>
      <c r="B87" s="102">
        <f>TrNavi_emi!B$4</f>
        <v>37.385679748853072</v>
      </c>
      <c r="C87" s="102">
        <f>TrNavi_emi!C$4</f>
        <v>30.858603393926138</v>
      </c>
      <c r="D87" s="102">
        <f>TrNavi_emi!D$4</f>
        <v>33.267922914449663</v>
      </c>
      <c r="E87" s="102">
        <f>TrNavi_emi!E$4</f>
        <v>24.19913213431122</v>
      </c>
      <c r="F87" s="102">
        <f>TrNavi_emi!F$4</f>
        <v>23.18926851118211</v>
      </c>
      <c r="G87" s="102">
        <f>TrNavi_emi!G$4</f>
        <v>21.929017918937824</v>
      </c>
      <c r="H87" s="102">
        <f>TrNavi_emi!H$4</f>
        <v>27.465081090921487</v>
      </c>
      <c r="I87" s="102">
        <f>TrNavi_emi!I$4</f>
        <v>32.08097916615931</v>
      </c>
      <c r="J87" s="102">
        <f>TrNavi_emi!J$4</f>
        <v>32.795965549202698</v>
      </c>
      <c r="K87" s="102">
        <f>TrNavi_emi!K$4</f>
        <v>25.262308844947167</v>
      </c>
      <c r="L87" s="102">
        <f>TrNavi_emi!L$4</f>
        <v>24.277392212102423</v>
      </c>
      <c r="M87" s="102">
        <f>TrNavi_emi!M$4</f>
        <v>28.55117474365402</v>
      </c>
      <c r="N87" s="102">
        <f>TrNavi_emi!N$4</f>
        <v>32.481659566930041</v>
      </c>
      <c r="O87" s="102">
        <f>TrNavi_emi!O$4</f>
        <v>36.541786584712384</v>
      </c>
      <c r="P87" s="102">
        <f>TrNavi_emi!P$4</f>
        <v>35.883446202028352</v>
      </c>
      <c r="Q87" s="102">
        <f>TrNavi_emi!Q$4</f>
        <v>25.169052960092092</v>
      </c>
      <c r="R87" s="102">
        <f>TrNavi_emi!R$4</f>
        <v>25.316267765191927</v>
      </c>
      <c r="S87" s="102">
        <f>TrNavi_emi!S$4</f>
        <v>32.408407821053807</v>
      </c>
      <c r="T87" s="102">
        <f>TrNavi_emi!T$4</f>
        <v>29.532098075522445</v>
      </c>
      <c r="U87" s="102">
        <f>TrNavi_emi!U$4</f>
        <v>26.35167584939693</v>
      </c>
      <c r="V87" s="102">
        <f>TrNavi_emi!V$4</f>
        <v>29.278565094902017</v>
      </c>
      <c r="W87" s="102">
        <f>TrNavi_emi!W$4</f>
        <v>25.580156269667157</v>
      </c>
      <c r="DA87" s="175" t="s">
        <v>995</v>
      </c>
    </row>
    <row r="88" spans="1:105" ht="11.45" customHeight="1" x14ac:dyDescent="0.25">
      <c r="A88" s="166" t="str">
        <f>$A$28</f>
        <v>Inland waterways</v>
      </c>
      <c r="B88" s="169">
        <f>TrNavi_emi!B$5</f>
        <v>842.03320917114706</v>
      </c>
      <c r="C88" s="169">
        <f>TrNavi_emi!C$5</f>
        <v>816.69713732607408</v>
      </c>
      <c r="D88" s="169">
        <f>TrNavi_emi!D$5</f>
        <v>705.95364744555013</v>
      </c>
      <c r="E88" s="169">
        <f>TrNavi_emi!E$5</f>
        <v>744.69762090568895</v>
      </c>
      <c r="F88" s="169">
        <f>TrNavi_emi!F$5</f>
        <v>844.20274580881778</v>
      </c>
      <c r="G88" s="169">
        <f>TrNavi_emi!G$5</f>
        <v>978.88461096106198</v>
      </c>
      <c r="H88" s="169">
        <f>TrNavi_emi!H$5</f>
        <v>827.27770754907851</v>
      </c>
      <c r="I88" s="169">
        <f>TrNavi_emi!I$5</f>
        <v>877.01789411384061</v>
      </c>
      <c r="J88" s="169">
        <f>TrNavi_emi!J$5</f>
        <v>898.27139401079728</v>
      </c>
      <c r="K88" s="169">
        <f>TrNavi_emi!K$5</f>
        <v>861.52395775505283</v>
      </c>
      <c r="L88" s="169">
        <f>TrNavi_emi!L$5</f>
        <v>837.1013181878975</v>
      </c>
      <c r="M88" s="169">
        <f>TrNavi_emi!M$5</f>
        <v>925.13796633634593</v>
      </c>
      <c r="N88" s="169">
        <f>TrNavi_emi!N$5</f>
        <v>867.10215127306992</v>
      </c>
      <c r="O88" s="169">
        <f>TrNavi_emi!O$5</f>
        <v>863.04202425528763</v>
      </c>
      <c r="P88" s="169">
        <f>TrNavi_emi!P$5</f>
        <v>908.31917575797195</v>
      </c>
      <c r="Q88" s="169">
        <f>TrNavi_emi!Q$5</f>
        <v>964.65646475990775</v>
      </c>
      <c r="R88" s="169">
        <f>TrNavi_emi!R$5</f>
        <v>809.2477274348081</v>
      </c>
      <c r="S88" s="169">
        <f>TrNavi_emi!S$5</f>
        <v>724.97871825894617</v>
      </c>
      <c r="T88" s="169">
        <f>TrNavi_emi!T$5</f>
        <v>762.60185180447741</v>
      </c>
      <c r="U88" s="169">
        <f>TrNavi_emi!U$5</f>
        <v>813.40346895060316</v>
      </c>
      <c r="V88" s="169">
        <f>TrNavi_emi!V$5</f>
        <v>810.51579342509797</v>
      </c>
      <c r="W88" s="169">
        <f>TrNavi_emi!W$5</f>
        <v>1114.1868892903328</v>
      </c>
      <c r="DA88" s="177" t="s">
        <v>996</v>
      </c>
    </row>
    <row r="89" spans="1:105" ht="11.45" customHeight="1" x14ac:dyDescent="0.25">
      <c r="A89" s="27" t="s">
        <v>176</v>
      </c>
      <c r="B89" s="28">
        <f t="shared" ref="B89:W89" si="72">B90+B91</f>
        <v>7048.6161919199994</v>
      </c>
      <c r="C89" s="28">
        <f t="shared" si="72"/>
        <v>7150.8770125199999</v>
      </c>
      <c r="D89" s="28">
        <f t="shared" si="72"/>
        <v>7666.8093277200005</v>
      </c>
      <c r="E89" s="28">
        <f t="shared" si="72"/>
        <v>8366.8347752400023</v>
      </c>
      <c r="F89" s="28">
        <f t="shared" si="72"/>
        <v>8555.6309209200008</v>
      </c>
      <c r="G89" s="28">
        <f t="shared" si="72"/>
        <v>8006.8214808000002</v>
      </c>
      <c r="H89" s="28">
        <f t="shared" si="72"/>
        <v>8274.4358223599993</v>
      </c>
      <c r="I89" s="28">
        <f t="shared" si="72"/>
        <v>9866.2997473200012</v>
      </c>
      <c r="J89" s="28">
        <f t="shared" si="72"/>
        <v>9565.8425164799992</v>
      </c>
      <c r="K89" s="28">
        <f t="shared" si="72"/>
        <v>8757.5000814000014</v>
      </c>
      <c r="L89" s="28">
        <f t="shared" si="72"/>
        <v>8912.8985284799983</v>
      </c>
      <c r="M89" s="28">
        <f t="shared" si="72"/>
        <v>8743.2781636799991</v>
      </c>
      <c r="N89" s="28">
        <f t="shared" si="72"/>
        <v>8165.5985584799982</v>
      </c>
      <c r="O89" s="28">
        <f t="shared" si="72"/>
        <v>7378.284052439998</v>
      </c>
      <c r="P89" s="28">
        <f t="shared" si="72"/>
        <v>7408.49338584</v>
      </c>
      <c r="Q89" s="28">
        <f t="shared" si="72"/>
        <v>7706.5981956000005</v>
      </c>
      <c r="R89" s="28">
        <f t="shared" si="72"/>
        <v>8989.7576695200041</v>
      </c>
      <c r="S89" s="28">
        <f t="shared" si="72"/>
        <v>7295.7594294000028</v>
      </c>
      <c r="T89" s="28">
        <f t="shared" si="72"/>
        <v>5398.2657036000001</v>
      </c>
      <c r="U89" s="28">
        <f t="shared" si="72"/>
        <v>4331.5711826399993</v>
      </c>
      <c r="V89" s="28">
        <f t="shared" si="72"/>
        <v>4218.45423768</v>
      </c>
      <c r="W89" s="28">
        <f t="shared" si="72"/>
        <v>4455.4605476399993</v>
      </c>
      <c r="DA89" s="173" t="s">
        <v>957</v>
      </c>
    </row>
    <row r="90" spans="1:105" ht="11.45" customHeight="1" x14ac:dyDescent="0.25">
      <c r="A90" s="128" t="str">
        <f>$A$30</f>
        <v>Intra-EEA</v>
      </c>
      <c r="B90" s="102">
        <f>MBunk_emi!B$4</f>
        <v>2057.7587201778597</v>
      </c>
      <c r="C90" s="102">
        <f>MBunk_emi!C$4</f>
        <v>2081.7597002339207</v>
      </c>
      <c r="D90" s="102">
        <f>MBunk_emi!D$4</f>
        <v>2158.8694865860848</v>
      </c>
      <c r="E90" s="102">
        <f>MBunk_emi!E$4</f>
        <v>2313.2800846527421</v>
      </c>
      <c r="F90" s="102">
        <f>MBunk_emi!F$4</f>
        <v>2393.4983577111793</v>
      </c>
      <c r="G90" s="102">
        <f>MBunk_emi!G$4</f>
        <v>2088.3381117197923</v>
      </c>
      <c r="H90" s="102">
        <f>MBunk_emi!H$4</f>
        <v>2065.7841250719293</v>
      </c>
      <c r="I90" s="102">
        <f>MBunk_emi!I$4</f>
        <v>2420.0062040998769</v>
      </c>
      <c r="J90" s="102">
        <f>MBunk_emi!J$4</f>
        <v>2237.0920404682338</v>
      </c>
      <c r="K90" s="102">
        <f>MBunk_emi!K$4</f>
        <v>1995.2372653319262</v>
      </c>
      <c r="L90" s="102">
        <f>MBunk_emi!L$4</f>
        <v>1982.7309320952484</v>
      </c>
      <c r="M90" s="102">
        <f>MBunk_emi!M$4</f>
        <v>1926.8521409179466</v>
      </c>
      <c r="N90" s="102">
        <f>MBunk_emi!N$4</f>
        <v>1801.3629706735182</v>
      </c>
      <c r="O90" s="102">
        <f>MBunk_emi!O$4</f>
        <v>1618.265679393046</v>
      </c>
      <c r="P90" s="102">
        <f>MBunk_emi!P$4</f>
        <v>1622.0784924246125</v>
      </c>
      <c r="Q90" s="102">
        <f>MBunk_emi!Q$4</f>
        <v>1717.8753795009723</v>
      </c>
      <c r="R90" s="102">
        <f>MBunk_emi!R$4</f>
        <v>2065.689894675761</v>
      </c>
      <c r="S90" s="102">
        <f>MBunk_emi!S$4</f>
        <v>1686.5706176004915</v>
      </c>
      <c r="T90" s="102">
        <f>MBunk_emi!T$4</f>
        <v>1290.7766699273427</v>
      </c>
      <c r="U90" s="102">
        <f>MBunk_emi!U$4</f>
        <v>1016.1614246291846</v>
      </c>
      <c r="V90" s="102">
        <f>MBunk_emi!V$4</f>
        <v>842.35547115985969</v>
      </c>
      <c r="W90" s="102">
        <f>MBunk_emi!W$4</f>
        <v>973.08870842554393</v>
      </c>
      <c r="DA90" s="175" t="s">
        <v>958</v>
      </c>
    </row>
    <row r="91" spans="1:105" ht="11.45" customHeight="1" x14ac:dyDescent="0.25">
      <c r="A91" s="138" t="str">
        <f>$A$31</f>
        <v>Extra-EEA</v>
      </c>
      <c r="B91" s="86">
        <f>MBunk_emi!B$5</f>
        <v>4990.8574717421398</v>
      </c>
      <c r="C91" s="86">
        <f>MBunk_emi!C$5</f>
        <v>5069.1173122860791</v>
      </c>
      <c r="D91" s="86">
        <f>MBunk_emi!D$5</f>
        <v>5507.9398411339162</v>
      </c>
      <c r="E91" s="86">
        <f>MBunk_emi!E$5</f>
        <v>6053.5546905872598</v>
      </c>
      <c r="F91" s="86">
        <f>MBunk_emi!F$5</f>
        <v>6162.1325632088219</v>
      </c>
      <c r="G91" s="86">
        <f>MBunk_emi!G$5</f>
        <v>5918.4833690802079</v>
      </c>
      <c r="H91" s="86">
        <f>MBunk_emi!H$5</f>
        <v>6208.65169728807</v>
      </c>
      <c r="I91" s="86">
        <f>MBunk_emi!I$5</f>
        <v>7446.2935432201239</v>
      </c>
      <c r="J91" s="86">
        <f>MBunk_emi!J$5</f>
        <v>7328.7504760117645</v>
      </c>
      <c r="K91" s="86">
        <f>MBunk_emi!K$5</f>
        <v>6762.2628160680742</v>
      </c>
      <c r="L91" s="86">
        <f>MBunk_emi!L$5</f>
        <v>6930.1675963847501</v>
      </c>
      <c r="M91" s="86">
        <f>MBunk_emi!M$5</f>
        <v>6816.4260227620534</v>
      </c>
      <c r="N91" s="86">
        <f>MBunk_emi!N$5</f>
        <v>6364.23558780648</v>
      </c>
      <c r="O91" s="86">
        <f>MBunk_emi!O$5</f>
        <v>5760.0183730469525</v>
      </c>
      <c r="P91" s="86">
        <f>MBunk_emi!P$5</f>
        <v>5786.4148934153873</v>
      </c>
      <c r="Q91" s="86">
        <f>MBunk_emi!Q$5</f>
        <v>5988.722816099028</v>
      </c>
      <c r="R91" s="86">
        <f>MBunk_emi!R$5</f>
        <v>6924.0677748442431</v>
      </c>
      <c r="S91" s="86">
        <f>MBunk_emi!S$5</f>
        <v>5609.1888117995113</v>
      </c>
      <c r="T91" s="86">
        <f>MBunk_emi!T$5</f>
        <v>4107.4890336726576</v>
      </c>
      <c r="U91" s="86">
        <f>MBunk_emi!U$5</f>
        <v>3315.409758010815</v>
      </c>
      <c r="V91" s="86">
        <f>MBunk_emi!V$5</f>
        <v>3376.0987665201401</v>
      </c>
      <c r="W91" s="86">
        <f>MBunk_emi!W$5</f>
        <v>3482.3718392144551</v>
      </c>
      <c r="DA91" s="178" t="s">
        <v>959</v>
      </c>
    </row>
    <row r="92" spans="1:105" x14ac:dyDescent="0.25">
      <c r="A92" s="106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DA92" s="171"/>
    </row>
    <row r="93" spans="1:105" ht="11.45" customHeight="1" x14ac:dyDescent="0.25">
      <c r="A93" s="68" t="s">
        <v>36</v>
      </c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DA93" s="179"/>
    </row>
    <row r="94" spans="1:105" x14ac:dyDescent="0.25">
      <c r="A94" s="106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DA94" s="171"/>
    </row>
    <row r="95" spans="1:105" ht="11.45" customHeight="1" x14ac:dyDescent="0.25">
      <c r="A95" s="53" t="s">
        <v>37</v>
      </c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DA95" s="172"/>
    </row>
    <row r="96" spans="1:105" ht="11.45" customHeight="1" x14ac:dyDescent="0.25">
      <c r="A96" s="27" t="s">
        <v>38</v>
      </c>
      <c r="B96" s="31">
        <f t="shared" ref="B96:Q96" si="73">IF(B4=0,0,B4/B$4)</f>
        <v>1</v>
      </c>
      <c r="C96" s="31">
        <f t="shared" si="73"/>
        <v>1</v>
      </c>
      <c r="D96" s="31">
        <f t="shared" si="73"/>
        <v>1</v>
      </c>
      <c r="E96" s="31">
        <f t="shared" si="73"/>
        <v>1</v>
      </c>
      <c r="F96" s="31">
        <f t="shared" si="73"/>
        <v>1</v>
      </c>
      <c r="G96" s="31">
        <f t="shared" si="73"/>
        <v>1</v>
      </c>
      <c r="H96" s="31">
        <f t="shared" si="73"/>
        <v>1</v>
      </c>
      <c r="I96" s="31">
        <f t="shared" si="73"/>
        <v>1</v>
      </c>
      <c r="J96" s="31">
        <f t="shared" si="73"/>
        <v>1</v>
      </c>
      <c r="K96" s="31">
        <f t="shared" si="73"/>
        <v>1</v>
      </c>
      <c r="L96" s="31">
        <f t="shared" si="73"/>
        <v>1</v>
      </c>
      <c r="M96" s="31">
        <f t="shared" si="73"/>
        <v>1</v>
      </c>
      <c r="N96" s="31">
        <f t="shared" si="73"/>
        <v>1</v>
      </c>
      <c r="O96" s="31">
        <f t="shared" si="73"/>
        <v>1</v>
      </c>
      <c r="P96" s="31">
        <f t="shared" si="73"/>
        <v>1</v>
      </c>
      <c r="Q96" s="31">
        <f t="shared" si="73"/>
        <v>1</v>
      </c>
      <c r="R96" s="31">
        <f t="shared" ref="R96:V96" si="74">IF(R4=0,0,R4/R$4)</f>
        <v>1</v>
      </c>
      <c r="S96" s="31">
        <f t="shared" si="74"/>
        <v>1</v>
      </c>
      <c r="T96" s="31">
        <f t="shared" si="74"/>
        <v>1</v>
      </c>
      <c r="U96" s="31">
        <f t="shared" si="74"/>
        <v>1</v>
      </c>
      <c r="V96" s="31">
        <f t="shared" si="74"/>
        <v>1</v>
      </c>
      <c r="W96" s="31">
        <f t="shared" ref="W96" si="75">IF(W4=0,0,W4/W$4)</f>
        <v>1</v>
      </c>
      <c r="DA96" s="173"/>
    </row>
    <row r="97" spans="1:105" ht="11.45" customHeight="1" x14ac:dyDescent="0.25">
      <c r="A97" s="136" t="str">
        <f>$A$5</f>
        <v>Road transport</v>
      </c>
      <c r="B97" s="139">
        <f t="shared" ref="B97:Q97" si="76">IF(B5=0,0,B5/B$4)</f>
        <v>0.79212845951152133</v>
      </c>
      <c r="C97" s="139">
        <f t="shared" si="76"/>
        <v>0.79677950897477856</v>
      </c>
      <c r="D97" s="139">
        <f t="shared" si="76"/>
        <v>0.80377911594041462</v>
      </c>
      <c r="E97" s="139">
        <f t="shared" si="76"/>
        <v>0.79949772615401216</v>
      </c>
      <c r="F97" s="139">
        <f t="shared" si="76"/>
        <v>0.78678593547980302</v>
      </c>
      <c r="G97" s="139">
        <f t="shared" si="76"/>
        <v>0.77313695045504582</v>
      </c>
      <c r="H97" s="139">
        <f t="shared" si="76"/>
        <v>0.76927656287571045</v>
      </c>
      <c r="I97" s="139">
        <f t="shared" si="76"/>
        <v>0.76326369472660216</v>
      </c>
      <c r="J97" s="139">
        <f t="shared" si="76"/>
        <v>0.76185110632422504</v>
      </c>
      <c r="K97" s="139">
        <f t="shared" si="76"/>
        <v>0.76755154847771079</v>
      </c>
      <c r="L97" s="139">
        <f t="shared" si="76"/>
        <v>0.75941941800176715</v>
      </c>
      <c r="M97" s="139">
        <f t="shared" si="76"/>
        <v>0.75471968457749505</v>
      </c>
      <c r="N97" s="139">
        <f t="shared" si="76"/>
        <v>0.7506355844214605</v>
      </c>
      <c r="O97" s="139">
        <f t="shared" si="76"/>
        <v>0.75103923057125377</v>
      </c>
      <c r="P97" s="139">
        <f t="shared" si="76"/>
        <v>0.75055401024200896</v>
      </c>
      <c r="Q97" s="139">
        <f t="shared" si="76"/>
        <v>0.74853303846479324</v>
      </c>
      <c r="R97" s="139">
        <f t="shared" ref="R97:V97" si="77">IF(R5=0,0,R5/R$4)</f>
        <v>0.7466948152605406</v>
      </c>
      <c r="S97" s="139">
        <f t="shared" si="77"/>
        <v>0.72902320708401147</v>
      </c>
      <c r="T97" s="139">
        <f t="shared" si="77"/>
        <v>0.72182354996948139</v>
      </c>
      <c r="U97" s="139">
        <f t="shared" si="77"/>
        <v>0.71790049684214108</v>
      </c>
      <c r="V97" s="139">
        <f t="shared" si="77"/>
        <v>0.8515431931315095</v>
      </c>
      <c r="W97" s="139">
        <f t="shared" ref="W97" si="78">IF(W5=0,0,W5/W$4)</f>
        <v>0.83877013765378894</v>
      </c>
      <c r="DA97" s="174"/>
    </row>
    <row r="98" spans="1:105" ht="11.45" customHeight="1" x14ac:dyDescent="0.25">
      <c r="A98" s="128" t="str">
        <f>$A$6</f>
        <v>Powered two-wheelers</v>
      </c>
      <c r="B98" s="140">
        <f t="shared" ref="B98:Q98" si="79">IF(B6=0,0,B6/B$4)</f>
        <v>1.0189155911977107E-2</v>
      </c>
      <c r="C98" s="140">
        <f t="shared" si="79"/>
        <v>1.0172362841682875E-2</v>
      </c>
      <c r="D98" s="140">
        <f t="shared" si="79"/>
        <v>1.0566367762871657E-2</v>
      </c>
      <c r="E98" s="140">
        <f t="shared" si="79"/>
        <v>1.0577293803540262E-2</v>
      </c>
      <c r="F98" s="140">
        <f t="shared" si="79"/>
        <v>1.0623159124060078E-2</v>
      </c>
      <c r="G98" s="140">
        <f t="shared" si="79"/>
        <v>1.0905688741771086E-2</v>
      </c>
      <c r="H98" s="140">
        <f t="shared" si="79"/>
        <v>1.0963034548875971E-2</v>
      </c>
      <c r="I98" s="140">
        <f t="shared" si="79"/>
        <v>9.4395429336256893E-3</v>
      </c>
      <c r="J98" s="140">
        <f t="shared" si="79"/>
        <v>9.6438096845517674E-3</v>
      </c>
      <c r="K98" s="140">
        <f t="shared" si="79"/>
        <v>9.7908555001992095E-3</v>
      </c>
      <c r="L98" s="140">
        <f t="shared" si="79"/>
        <v>9.5288717717442548E-3</v>
      </c>
      <c r="M98" s="140">
        <f t="shared" si="79"/>
        <v>1.0089241448652187E-2</v>
      </c>
      <c r="N98" s="140">
        <f t="shared" si="79"/>
        <v>9.6480928861284888E-3</v>
      </c>
      <c r="O98" s="140">
        <f t="shared" si="79"/>
        <v>9.9321036144051442E-3</v>
      </c>
      <c r="P98" s="140">
        <f t="shared" si="79"/>
        <v>1.0217821153776561E-2</v>
      </c>
      <c r="Q98" s="140">
        <f t="shared" si="79"/>
        <v>9.8750325841143929E-3</v>
      </c>
      <c r="R98" s="140">
        <f t="shared" ref="R98:V98" si="80">IF(R6=0,0,R6/R$4)</f>
        <v>9.9537139803961491E-3</v>
      </c>
      <c r="S98" s="140">
        <f t="shared" si="80"/>
        <v>9.6375352163595371E-3</v>
      </c>
      <c r="T98" s="140">
        <f t="shared" si="80"/>
        <v>9.0810359308857048E-3</v>
      </c>
      <c r="U98" s="140">
        <f t="shared" si="80"/>
        <v>9.5512161779313931E-3</v>
      </c>
      <c r="V98" s="140">
        <f t="shared" si="80"/>
        <v>1.196396138383889E-2</v>
      </c>
      <c r="W98" s="140">
        <f t="shared" ref="W98" si="81">IF(W6=0,0,W6/W$4)</f>
        <v>1.2160602159930053E-2</v>
      </c>
      <c r="DA98" s="175"/>
    </row>
    <row r="99" spans="1:105" ht="11.45" customHeight="1" x14ac:dyDescent="0.25">
      <c r="A99" s="128" t="str">
        <f>$A$7</f>
        <v>Passenger cars</v>
      </c>
      <c r="B99" s="140">
        <f t="shared" ref="B99:Q99" si="82">IF(B7=0,0,B7/B$4)</f>
        <v>0.72200837285741548</v>
      </c>
      <c r="C99" s="140">
        <f t="shared" si="82"/>
        <v>0.72795287040356804</v>
      </c>
      <c r="D99" s="140">
        <f t="shared" si="82"/>
        <v>0.73567098724806823</v>
      </c>
      <c r="E99" s="140">
        <f t="shared" si="82"/>
        <v>0.73136524731264718</v>
      </c>
      <c r="F99" s="140">
        <f t="shared" si="82"/>
        <v>0.71996313300509163</v>
      </c>
      <c r="G99" s="140">
        <f t="shared" si="82"/>
        <v>0.70690632844075119</v>
      </c>
      <c r="H99" s="140">
        <f t="shared" si="82"/>
        <v>0.70431936519738236</v>
      </c>
      <c r="I99" s="140">
        <f t="shared" si="82"/>
        <v>0.70093291048924877</v>
      </c>
      <c r="J99" s="140">
        <f t="shared" si="82"/>
        <v>0.70104316879139739</v>
      </c>
      <c r="K99" s="140">
        <f t="shared" si="82"/>
        <v>0.70787221183112914</v>
      </c>
      <c r="L99" s="140">
        <f t="shared" si="82"/>
        <v>0.70107087884172858</v>
      </c>
      <c r="M99" s="140">
        <f t="shared" si="82"/>
        <v>0.69679584466879796</v>
      </c>
      <c r="N99" s="140">
        <f t="shared" si="82"/>
        <v>0.69493260297490655</v>
      </c>
      <c r="O99" s="140">
        <f t="shared" si="82"/>
        <v>0.69457642834654421</v>
      </c>
      <c r="P99" s="140">
        <f t="shared" si="82"/>
        <v>0.69328028170902944</v>
      </c>
      <c r="Q99" s="140">
        <f t="shared" si="82"/>
        <v>0.69018846028766179</v>
      </c>
      <c r="R99" s="140">
        <f t="shared" ref="R99:V99" si="83">IF(R7=0,0,R7/R$4)</f>
        <v>0.68979727331690976</v>
      </c>
      <c r="S99" s="140">
        <f t="shared" si="83"/>
        <v>0.67256042244906389</v>
      </c>
      <c r="T99" s="140">
        <f t="shared" si="83"/>
        <v>0.66639311530026224</v>
      </c>
      <c r="U99" s="140">
        <f t="shared" si="83"/>
        <v>0.66330123532266383</v>
      </c>
      <c r="V99" s="140">
        <f t="shared" si="83"/>
        <v>0.80474191922702043</v>
      </c>
      <c r="W99" s="140">
        <f t="shared" ref="W99" si="84">IF(W7=0,0,W7/W$4)</f>
        <v>0.79226343365565244</v>
      </c>
      <c r="DA99" s="175"/>
    </row>
    <row r="100" spans="1:105" ht="11.45" customHeight="1" x14ac:dyDescent="0.25">
      <c r="A100" s="128" t="str">
        <f>$A$8</f>
        <v>Motor coaches, buses and trolley buses</v>
      </c>
      <c r="B100" s="140">
        <f t="shared" ref="B100:Q100" si="85">IF(B8=0,0,B8/B$4)</f>
        <v>5.9930930742128775E-2</v>
      </c>
      <c r="C100" s="140">
        <f t="shared" si="85"/>
        <v>5.8654275729527736E-2</v>
      </c>
      <c r="D100" s="140">
        <f t="shared" si="85"/>
        <v>5.7541760929474724E-2</v>
      </c>
      <c r="E100" s="140">
        <f t="shared" si="85"/>
        <v>5.7555185037824787E-2</v>
      </c>
      <c r="F100" s="140">
        <f t="shared" si="85"/>
        <v>5.6199643350651293E-2</v>
      </c>
      <c r="G100" s="140">
        <f t="shared" si="85"/>
        <v>5.5324933272523594E-2</v>
      </c>
      <c r="H100" s="140">
        <f t="shared" si="85"/>
        <v>5.3994163129452037E-2</v>
      </c>
      <c r="I100" s="140">
        <f t="shared" si="85"/>
        <v>5.2891241303727743E-2</v>
      </c>
      <c r="J100" s="140">
        <f t="shared" si="85"/>
        <v>5.1164127848275898E-2</v>
      </c>
      <c r="K100" s="140">
        <f t="shared" si="85"/>
        <v>4.9888481146382502E-2</v>
      </c>
      <c r="L100" s="140">
        <f t="shared" si="85"/>
        <v>4.8819667388294297E-2</v>
      </c>
      <c r="M100" s="140">
        <f t="shared" si="85"/>
        <v>4.7834598460044959E-2</v>
      </c>
      <c r="N100" s="140">
        <f t="shared" si="85"/>
        <v>4.6054888560425576E-2</v>
      </c>
      <c r="O100" s="140">
        <f t="shared" si="85"/>
        <v>4.6530698610304427E-2</v>
      </c>
      <c r="P100" s="140">
        <f t="shared" si="85"/>
        <v>4.7055907379202996E-2</v>
      </c>
      <c r="Q100" s="140">
        <f t="shared" si="85"/>
        <v>4.8469545593017013E-2</v>
      </c>
      <c r="R100" s="140">
        <f t="shared" ref="R100:V100" si="86">IF(R8=0,0,R8/R$4)</f>
        <v>4.6943827963234694E-2</v>
      </c>
      <c r="S100" s="140">
        <f t="shared" si="86"/>
        <v>4.6825249418588052E-2</v>
      </c>
      <c r="T100" s="140">
        <f t="shared" si="86"/>
        <v>4.6349398738333401E-2</v>
      </c>
      <c r="U100" s="140">
        <f t="shared" si="86"/>
        <v>4.5048045341545856E-2</v>
      </c>
      <c r="V100" s="140">
        <f t="shared" si="86"/>
        <v>3.483731252065024E-2</v>
      </c>
      <c r="W100" s="140">
        <f t="shared" ref="W100" si="87">IF(W8=0,0,W8/W$4)</f>
        <v>3.4346101838206362E-2</v>
      </c>
      <c r="DA100" s="175"/>
    </row>
    <row r="101" spans="1:105" ht="11.45" customHeight="1" x14ac:dyDescent="0.25">
      <c r="A101" s="109" t="str">
        <f>$A$9</f>
        <v>Rail, metro and tram</v>
      </c>
      <c r="B101" s="124">
        <f t="shared" ref="B101:Q101" si="88">IF(B9=0,0,B9/B$4)</f>
        <v>7.8174253485718229E-2</v>
      </c>
      <c r="C101" s="124">
        <f t="shared" si="88"/>
        <v>7.7227275936516751E-2</v>
      </c>
      <c r="D101" s="124">
        <f t="shared" si="88"/>
        <v>7.2936526272073005E-2</v>
      </c>
      <c r="E101" s="124">
        <f t="shared" si="88"/>
        <v>7.336623386977123E-2</v>
      </c>
      <c r="F101" s="124">
        <f t="shared" si="88"/>
        <v>7.2842548675859653E-2</v>
      </c>
      <c r="G101" s="124">
        <f t="shared" si="88"/>
        <v>7.6133450643506601E-2</v>
      </c>
      <c r="H101" s="124">
        <f t="shared" si="88"/>
        <v>7.7150368953614448E-2</v>
      </c>
      <c r="I101" s="124">
        <f t="shared" si="88"/>
        <v>7.6866899955179716E-2</v>
      </c>
      <c r="J101" s="124">
        <f t="shared" si="88"/>
        <v>7.9274005585108984E-2</v>
      </c>
      <c r="K101" s="124">
        <f t="shared" si="88"/>
        <v>7.9335354577600728E-2</v>
      </c>
      <c r="L101" s="124">
        <f t="shared" si="88"/>
        <v>7.9228913152168789E-2</v>
      </c>
      <c r="M101" s="124">
        <f t="shared" si="88"/>
        <v>7.9474770239488027E-2</v>
      </c>
      <c r="N101" s="124">
        <f t="shared" si="88"/>
        <v>8.1716413801785404E-2</v>
      </c>
      <c r="O101" s="124">
        <f t="shared" si="88"/>
        <v>8.1767127648834953E-2</v>
      </c>
      <c r="P101" s="124">
        <f t="shared" si="88"/>
        <v>8.1384023990757906E-2</v>
      </c>
      <c r="Q101" s="124">
        <f t="shared" si="88"/>
        <v>8.0714822860113403E-2</v>
      </c>
      <c r="R101" s="124">
        <f t="shared" ref="R101:V101" si="89">IF(R9=0,0,R9/R$4)</f>
        <v>8.1055371027947909E-2</v>
      </c>
      <c r="S101" s="124">
        <f t="shared" si="89"/>
        <v>8.4472749951132839E-2</v>
      </c>
      <c r="T101" s="124">
        <f t="shared" si="89"/>
        <v>8.5876165982384123E-2</v>
      </c>
      <c r="U101" s="124">
        <f t="shared" si="89"/>
        <v>8.6606888084695965E-2</v>
      </c>
      <c r="V101" s="124">
        <f t="shared" si="89"/>
        <v>7.1198245150659506E-2</v>
      </c>
      <c r="W101" s="124">
        <f t="shared" ref="W101" si="90">IF(W9=0,0,W9/W$4)</f>
        <v>6.8810362277488782E-2</v>
      </c>
      <c r="DA101" s="176"/>
    </row>
    <row r="102" spans="1:105" ht="11.45" customHeight="1" x14ac:dyDescent="0.25">
      <c r="A102" s="128" t="str">
        <f>$A$10</f>
        <v>Metro and tram, urban light rail</v>
      </c>
      <c r="B102" s="140">
        <f t="shared" ref="B102:Q102" si="91">IF(B10=0,0,B10/B$4)</f>
        <v>1.2681037519348987E-2</v>
      </c>
      <c r="C102" s="140">
        <f t="shared" si="91"/>
        <v>1.255047821286838E-2</v>
      </c>
      <c r="D102" s="140">
        <f t="shared" si="91"/>
        <v>1.2565415645932703E-2</v>
      </c>
      <c r="E102" s="140">
        <f t="shared" si="91"/>
        <v>1.2576873767524676E-2</v>
      </c>
      <c r="F102" s="140">
        <f t="shared" si="91"/>
        <v>1.2420845577867155E-2</v>
      </c>
      <c r="G102" s="140">
        <f t="shared" si="91"/>
        <v>1.2774844050655034E-2</v>
      </c>
      <c r="H102" s="140">
        <f t="shared" si="91"/>
        <v>1.2700669823511862E-2</v>
      </c>
      <c r="I102" s="140">
        <f t="shared" si="91"/>
        <v>1.2877614228445189E-2</v>
      </c>
      <c r="J102" s="140">
        <f t="shared" si="91"/>
        <v>1.2865856843970623E-2</v>
      </c>
      <c r="K102" s="140">
        <f t="shared" si="91"/>
        <v>1.3252820345439004E-2</v>
      </c>
      <c r="L102" s="140">
        <f t="shared" si="91"/>
        <v>1.2921993008098558E-2</v>
      </c>
      <c r="M102" s="140">
        <f t="shared" si="91"/>
        <v>1.2932481016885116E-2</v>
      </c>
      <c r="N102" s="140">
        <f t="shared" si="91"/>
        <v>1.2870558082543174E-2</v>
      </c>
      <c r="O102" s="140">
        <f t="shared" si="91"/>
        <v>1.2844011021356759E-2</v>
      </c>
      <c r="P102" s="140">
        <f t="shared" si="91"/>
        <v>1.2558328979015591E-2</v>
      </c>
      <c r="Q102" s="140">
        <f t="shared" si="91"/>
        <v>1.243381584336996E-2</v>
      </c>
      <c r="R102" s="140">
        <f t="shared" ref="R102:V102" si="92">IF(R10=0,0,R10/R$4)</f>
        <v>1.2392004276009158E-2</v>
      </c>
      <c r="S102" s="140">
        <f t="shared" si="92"/>
        <v>1.2886308639995431E-2</v>
      </c>
      <c r="T102" s="140">
        <f t="shared" si="92"/>
        <v>1.3051990684714685E-2</v>
      </c>
      <c r="U102" s="140">
        <f t="shared" si="92"/>
        <v>1.293385967391855E-2</v>
      </c>
      <c r="V102" s="140">
        <f t="shared" si="92"/>
        <v>1.1988134014459053E-2</v>
      </c>
      <c r="W102" s="140">
        <f t="shared" ref="W102" si="93">IF(W10=0,0,W10/W$4)</f>
        <v>1.1215053661455142E-2</v>
      </c>
      <c r="DA102" s="175"/>
    </row>
    <row r="103" spans="1:105" ht="11.45" customHeight="1" x14ac:dyDescent="0.25">
      <c r="A103" s="128" t="str">
        <f>$A$11</f>
        <v>Conventional passenger trains</v>
      </c>
      <c r="B103" s="140">
        <f t="shared" ref="B103:Q103" si="94">IF(B11=0,0,B11/B$4)</f>
        <v>5.3398459291236738E-2</v>
      </c>
      <c r="C103" s="140">
        <f t="shared" si="94"/>
        <v>5.1430493677889669E-2</v>
      </c>
      <c r="D103" s="140">
        <f t="shared" si="94"/>
        <v>4.7366672656079016E-2</v>
      </c>
      <c r="E103" s="140">
        <f t="shared" si="94"/>
        <v>4.5904310247353114E-2</v>
      </c>
      <c r="F103" s="140">
        <f t="shared" si="94"/>
        <v>4.417332082730601E-2</v>
      </c>
      <c r="G103" s="140">
        <f t="shared" si="94"/>
        <v>4.615525993555035E-2</v>
      </c>
      <c r="H103" s="140">
        <f t="shared" si="94"/>
        <v>4.6799455577194116E-2</v>
      </c>
      <c r="I103" s="140">
        <f t="shared" si="94"/>
        <v>4.6259108197005246E-2</v>
      </c>
      <c r="J103" s="140">
        <f t="shared" si="94"/>
        <v>4.763514907005046E-2</v>
      </c>
      <c r="K103" s="140">
        <f t="shared" si="94"/>
        <v>4.7957117172665521E-2</v>
      </c>
      <c r="L103" s="140">
        <f t="shared" si="94"/>
        <v>4.7414257468965902E-2</v>
      </c>
      <c r="M103" s="140">
        <f t="shared" si="94"/>
        <v>4.838539750094481E-2</v>
      </c>
      <c r="N103" s="140">
        <f t="shared" si="94"/>
        <v>4.9653992814592166E-2</v>
      </c>
      <c r="O103" s="140">
        <f t="shared" si="94"/>
        <v>4.9558654981027871E-2</v>
      </c>
      <c r="P103" s="140">
        <f t="shared" si="94"/>
        <v>5.0430012635010804E-2</v>
      </c>
      <c r="Q103" s="140">
        <f t="shared" si="94"/>
        <v>4.9459039081390599E-2</v>
      </c>
      <c r="R103" s="140">
        <f t="shared" ref="R103:V103" si="95">IF(R11=0,0,R11/R$4)</f>
        <v>4.8826683671760088E-2</v>
      </c>
      <c r="S103" s="140">
        <f t="shared" si="95"/>
        <v>5.0232629168279863E-2</v>
      </c>
      <c r="T103" s="140">
        <f t="shared" si="95"/>
        <v>4.9785186968008578E-2</v>
      </c>
      <c r="U103" s="140">
        <f t="shared" si="95"/>
        <v>4.9272126330505171E-2</v>
      </c>
      <c r="V103" s="140">
        <f t="shared" si="95"/>
        <v>4.0610060130689754E-2</v>
      </c>
      <c r="W103" s="140">
        <f t="shared" ref="W103" si="96">IF(W11=0,0,W11/W$4)</f>
        <v>3.7999005030794619E-2</v>
      </c>
      <c r="DA103" s="175"/>
    </row>
    <row r="104" spans="1:105" ht="11.45" customHeight="1" x14ac:dyDescent="0.25">
      <c r="A104" s="128" t="str">
        <f>$A$12</f>
        <v>High speed passenger trains</v>
      </c>
      <c r="B104" s="140">
        <f t="shared" ref="B104:Q104" si="97">IF(B12=0,0,B12/B$4)</f>
        <v>1.2094756675132509E-2</v>
      </c>
      <c r="C104" s="140">
        <f t="shared" si="97"/>
        <v>1.3246304045758701E-2</v>
      </c>
      <c r="D104" s="140">
        <f t="shared" si="97"/>
        <v>1.3004437970061289E-2</v>
      </c>
      <c r="E104" s="140">
        <f t="shared" si="97"/>
        <v>1.4885049854893442E-2</v>
      </c>
      <c r="F104" s="140">
        <f t="shared" si="97"/>
        <v>1.6248382270686486E-2</v>
      </c>
      <c r="G104" s="140">
        <f t="shared" si="97"/>
        <v>1.7203346657301222E-2</v>
      </c>
      <c r="H104" s="140">
        <f t="shared" si="97"/>
        <v>1.7650243552908475E-2</v>
      </c>
      <c r="I104" s="140">
        <f t="shared" si="97"/>
        <v>1.7730177529729278E-2</v>
      </c>
      <c r="J104" s="140">
        <f t="shared" si="97"/>
        <v>1.8772999671087896E-2</v>
      </c>
      <c r="K104" s="140">
        <f t="shared" si="97"/>
        <v>1.8125417059496201E-2</v>
      </c>
      <c r="L104" s="140">
        <f t="shared" si="97"/>
        <v>1.8892662675104324E-2</v>
      </c>
      <c r="M104" s="140">
        <f t="shared" si="97"/>
        <v>1.8156891721658103E-2</v>
      </c>
      <c r="N104" s="140">
        <f t="shared" si="97"/>
        <v>1.9191862904650071E-2</v>
      </c>
      <c r="O104" s="140">
        <f t="shared" si="97"/>
        <v>1.9364461646450327E-2</v>
      </c>
      <c r="P104" s="140">
        <f t="shared" si="97"/>
        <v>1.8395682376731514E-2</v>
      </c>
      <c r="Q104" s="140">
        <f t="shared" si="97"/>
        <v>1.8821967935352849E-2</v>
      </c>
      <c r="R104" s="140">
        <f t="shared" ref="R104:V104" si="98">IF(R12=0,0,R12/R$4)</f>
        <v>1.983668308017866E-2</v>
      </c>
      <c r="S104" s="140">
        <f t="shared" si="98"/>
        <v>2.1353812142857545E-2</v>
      </c>
      <c r="T104" s="140">
        <f t="shared" si="98"/>
        <v>2.3038988329660861E-2</v>
      </c>
      <c r="U104" s="140">
        <f t="shared" si="98"/>
        <v>2.4400902080272246E-2</v>
      </c>
      <c r="V104" s="140">
        <f t="shared" si="98"/>
        <v>1.8600051005510699E-2</v>
      </c>
      <c r="W104" s="140">
        <f t="shared" ref="W104" si="99">IF(W12=0,0,W12/W$4)</f>
        <v>1.959630358523903E-2</v>
      </c>
      <c r="DA104" s="175"/>
    </row>
    <row r="105" spans="1:105" ht="11.45" customHeight="1" x14ac:dyDescent="0.25">
      <c r="A105" s="109" t="str">
        <f>$A$13</f>
        <v>Aviation</v>
      </c>
      <c r="B105" s="124">
        <f t="shared" ref="B105:Q105" si="100">IF(B13=0,0,B13/B$4)</f>
        <v>0.12969728700276045</v>
      </c>
      <c r="C105" s="124">
        <f t="shared" si="100"/>
        <v>0.12599321508870456</v>
      </c>
      <c r="D105" s="124">
        <f t="shared" si="100"/>
        <v>0.12328435778751233</v>
      </c>
      <c r="E105" s="124">
        <f t="shared" si="100"/>
        <v>0.12713603997621661</v>
      </c>
      <c r="F105" s="124">
        <f t="shared" si="100"/>
        <v>0.14037151584433724</v>
      </c>
      <c r="G105" s="124">
        <f t="shared" si="100"/>
        <v>0.15072959890144755</v>
      </c>
      <c r="H105" s="124">
        <f t="shared" si="100"/>
        <v>0.15357306817067512</v>
      </c>
      <c r="I105" s="124">
        <f t="shared" si="100"/>
        <v>0.15986940531821811</v>
      </c>
      <c r="J105" s="124">
        <f t="shared" si="100"/>
        <v>0.15887488809066599</v>
      </c>
      <c r="K105" s="124">
        <f t="shared" si="100"/>
        <v>0.15311309694468847</v>
      </c>
      <c r="L105" s="124">
        <f t="shared" si="100"/>
        <v>0.16135166884606417</v>
      </c>
      <c r="M105" s="124">
        <f t="shared" si="100"/>
        <v>0.16580554518301691</v>
      </c>
      <c r="N105" s="124">
        <f t="shared" si="100"/>
        <v>0.16764800177675418</v>
      </c>
      <c r="O105" s="124">
        <f t="shared" si="100"/>
        <v>0.16719364177991142</v>
      </c>
      <c r="P105" s="124">
        <f t="shared" si="100"/>
        <v>0.16806196576723306</v>
      </c>
      <c r="Q105" s="124">
        <f t="shared" si="100"/>
        <v>0.17075213867509328</v>
      </c>
      <c r="R105" s="124">
        <f t="shared" ref="R105:V105" si="101">IF(R13=0,0,R13/R$4)</f>
        <v>0.17224981371151146</v>
      </c>
      <c r="S105" s="124">
        <f t="shared" si="101"/>
        <v>0.18650404296485576</v>
      </c>
      <c r="T105" s="124">
        <f t="shared" si="101"/>
        <v>0.19230028404813457</v>
      </c>
      <c r="U105" s="124">
        <f t="shared" si="101"/>
        <v>0.19549261507316298</v>
      </c>
      <c r="V105" s="124">
        <f t="shared" si="101"/>
        <v>7.7258561717830979E-2</v>
      </c>
      <c r="W105" s="124">
        <f t="shared" ref="W105" si="102">IF(W13=0,0,W13/W$4)</f>
        <v>9.241950006872221E-2</v>
      </c>
      <c r="DA105" s="176"/>
    </row>
    <row r="106" spans="1:105" ht="11.45" customHeight="1" x14ac:dyDescent="0.25">
      <c r="A106" s="128" t="str">
        <f>$A$14</f>
        <v>Domestic</v>
      </c>
      <c r="B106" s="140">
        <f t="shared" ref="B106:Q106" si="103">IF(B14=0,0,B14/B$4)</f>
        <v>9.5608087964285538E-3</v>
      </c>
      <c r="C106" s="140">
        <f t="shared" si="103"/>
        <v>8.846257970728709E-3</v>
      </c>
      <c r="D106" s="140">
        <f t="shared" si="103"/>
        <v>9.0520842000023031E-3</v>
      </c>
      <c r="E106" s="140">
        <f t="shared" si="103"/>
        <v>9.3332796341543366E-3</v>
      </c>
      <c r="F106" s="140">
        <f t="shared" si="103"/>
        <v>9.0921662355236774E-3</v>
      </c>
      <c r="G106" s="140">
        <f t="shared" si="103"/>
        <v>9.1638850160542136E-3</v>
      </c>
      <c r="H106" s="140">
        <f t="shared" si="103"/>
        <v>9.529387629460857E-3</v>
      </c>
      <c r="I106" s="140">
        <f t="shared" si="103"/>
        <v>1.0141218438401673E-2</v>
      </c>
      <c r="J106" s="140">
        <f t="shared" si="103"/>
        <v>1.0142686703380508E-2</v>
      </c>
      <c r="K106" s="140">
        <f t="shared" si="103"/>
        <v>9.750299151681175E-3</v>
      </c>
      <c r="L106" s="140">
        <f t="shared" si="103"/>
        <v>9.7435686498913987E-3</v>
      </c>
      <c r="M106" s="140">
        <f t="shared" si="103"/>
        <v>9.4135402699306956E-3</v>
      </c>
      <c r="N106" s="140">
        <f t="shared" si="103"/>
        <v>9.0277165253496612E-3</v>
      </c>
      <c r="O106" s="140">
        <f t="shared" si="103"/>
        <v>8.5805561391592705E-3</v>
      </c>
      <c r="P106" s="140">
        <f t="shared" si="103"/>
        <v>8.4366085755229886E-3</v>
      </c>
      <c r="Q106" s="140">
        <f t="shared" si="103"/>
        <v>8.3663940947275011E-3</v>
      </c>
      <c r="R106" s="140">
        <f t="shared" ref="R106:V106" si="104">IF(R14=0,0,R14/R$4)</f>
        <v>8.5086161359990524E-3</v>
      </c>
      <c r="S106" s="140">
        <f t="shared" si="104"/>
        <v>8.7025998553943683E-3</v>
      </c>
      <c r="T106" s="140">
        <f t="shared" si="104"/>
        <v>8.5834606160305957E-3</v>
      </c>
      <c r="U106" s="140">
        <f t="shared" si="104"/>
        <v>8.3700844320636469E-3</v>
      </c>
      <c r="V106" s="140">
        <f t="shared" si="104"/>
        <v>2.8789502526465347E-3</v>
      </c>
      <c r="W106" s="140">
        <f t="shared" ref="W106" si="105">IF(W14=0,0,W14/W$4)</f>
        <v>2.3335208672757781E-3</v>
      </c>
      <c r="DA106" s="175"/>
    </row>
    <row r="107" spans="1:105" ht="11.45" customHeight="1" x14ac:dyDescent="0.25">
      <c r="A107" s="128" t="str">
        <f>$A$15</f>
        <v>International - Intra-EEAwUK</v>
      </c>
      <c r="B107" s="140">
        <f t="shared" ref="B107:Q107" si="106">IF(B15=0,0,B15/B$4)</f>
        <v>4.062153845434599E-2</v>
      </c>
      <c r="C107" s="140">
        <f t="shared" si="106"/>
        <v>3.9276067767509901E-2</v>
      </c>
      <c r="D107" s="140">
        <f t="shared" si="106"/>
        <v>3.7119804192779424E-2</v>
      </c>
      <c r="E107" s="140">
        <f t="shared" si="106"/>
        <v>3.9702565066733794E-2</v>
      </c>
      <c r="F107" s="140">
        <f t="shared" si="106"/>
        <v>4.2484798522124223E-2</v>
      </c>
      <c r="G107" s="140">
        <f t="shared" si="106"/>
        <v>4.5720266049174535E-2</v>
      </c>
      <c r="H107" s="140">
        <f t="shared" si="106"/>
        <v>4.6234010866414786E-2</v>
      </c>
      <c r="I107" s="140">
        <f t="shared" si="106"/>
        <v>4.5563865698680719E-2</v>
      </c>
      <c r="J107" s="140">
        <f t="shared" si="106"/>
        <v>4.2990859317256928E-2</v>
      </c>
      <c r="K107" s="140">
        <f t="shared" si="106"/>
        <v>4.0518337818579629E-2</v>
      </c>
      <c r="L107" s="140">
        <f t="shared" si="106"/>
        <v>4.162818049732752E-2</v>
      </c>
      <c r="M107" s="140">
        <f t="shared" si="106"/>
        <v>4.3927635324422953E-2</v>
      </c>
      <c r="N107" s="140">
        <f t="shared" si="106"/>
        <v>4.3985420425527513E-2</v>
      </c>
      <c r="O107" s="140">
        <f t="shared" si="106"/>
        <v>4.4582984221656387E-2</v>
      </c>
      <c r="P107" s="140">
        <f t="shared" si="106"/>
        <v>4.6271082923519155E-2</v>
      </c>
      <c r="Q107" s="140">
        <f t="shared" si="106"/>
        <v>4.6954941690296403E-2</v>
      </c>
      <c r="R107" s="140">
        <f t="shared" ref="R107:V107" si="107">IF(R15=0,0,R15/R$4)</f>
        <v>5.0263434994064764E-2</v>
      </c>
      <c r="S107" s="140">
        <f t="shared" si="107"/>
        <v>5.5613520546894883E-2</v>
      </c>
      <c r="T107" s="140">
        <f t="shared" si="107"/>
        <v>5.8004875919653018E-2</v>
      </c>
      <c r="U107" s="140">
        <f t="shared" si="107"/>
        <v>5.672904005632852E-2</v>
      </c>
      <c r="V107" s="140">
        <f t="shared" si="107"/>
        <v>2.1884713454061309E-2</v>
      </c>
      <c r="W107" s="140">
        <f t="shared" ref="W107" si="108">IF(W15=0,0,W15/W$4)</f>
        <v>3.0667637806733164E-2</v>
      </c>
      <c r="DA107" s="175"/>
    </row>
    <row r="108" spans="1:105" ht="11.45" customHeight="1" x14ac:dyDescent="0.25">
      <c r="A108" s="128" t="str">
        <f>$A$16</f>
        <v>International - Extra-EEAwUK</v>
      </c>
      <c r="B108" s="140">
        <f t="shared" ref="B108:Q108" si="109">IF(B16=0,0,B16/B$4)</f>
        <v>7.9514939751985925E-2</v>
      </c>
      <c r="C108" s="140">
        <f t="shared" si="109"/>
        <v>7.787088935046596E-2</v>
      </c>
      <c r="D108" s="140">
        <f t="shared" si="109"/>
        <v>7.7112469394730612E-2</v>
      </c>
      <c r="E108" s="140">
        <f t="shared" si="109"/>
        <v>7.8100195275328466E-2</v>
      </c>
      <c r="F108" s="140">
        <f t="shared" si="109"/>
        <v>8.8794551086689349E-2</v>
      </c>
      <c r="G108" s="140">
        <f t="shared" si="109"/>
        <v>9.5845447836218803E-2</v>
      </c>
      <c r="H108" s="140">
        <f t="shared" si="109"/>
        <v>9.7809669674799482E-2</v>
      </c>
      <c r="I108" s="140">
        <f t="shared" si="109"/>
        <v>0.10416432118113569</v>
      </c>
      <c r="J108" s="140">
        <f t="shared" si="109"/>
        <v>0.10574134207002855</v>
      </c>
      <c r="K108" s="140">
        <f t="shared" si="109"/>
        <v>0.10284445997442768</v>
      </c>
      <c r="L108" s="140">
        <f t="shared" si="109"/>
        <v>0.10997991969884525</v>
      </c>
      <c r="M108" s="140">
        <f t="shared" si="109"/>
        <v>0.11246436958866327</v>
      </c>
      <c r="N108" s="140">
        <f t="shared" si="109"/>
        <v>0.11463486482587702</v>
      </c>
      <c r="O108" s="140">
        <f t="shared" si="109"/>
        <v>0.11403010141909575</v>
      </c>
      <c r="P108" s="140">
        <f t="shared" si="109"/>
        <v>0.11335427426819092</v>
      </c>
      <c r="Q108" s="140">
        <f t="shared" si="109"/>
        <v>0.11543080289006938</v>
      </c>
      <c r="R108" s="140">
        <f t="shared" ref="R108:V108" si="110">IF(R16=0,0,R16/R$4)</f>
        <v>0.11347776258144764</v>
      </c>
      <c r="S108" s="140">
        <f t="shared" si="110"/>
        <v>0.12218792256256648</v>
      </c>
      <c r="T108" s="140">
        <f t="shared" si="110"/>
        <v>0.12571194751245096</v>
      </c>
      <c r="U108" s="140">
        <f t="shared" si="110"/>
        <v>0.13039349058477084</v>
      </c>
      <c r="V108" s="140">
        <f t="shared" si="110"/>
        <v>5.2494898011123121E-2</v>
      </c>
      <c r="W108" s="140">
        <f t="shared" ref="W108" si="111">IF(W16=0,0,W16/W$4)</f>
        <v>5.9418341394713255E-2</v>
      </c>
      <c r="DA108" s="175"/>
    </row>
    <row r="109" spans="1:105" ht="11.45" customHeight="1" x14ac:dyDescent="0.25">
      <c r="A109" s="27" t="s">
        <v>39</v>
      </c>
      <c r="B109" s="31">
        <f t="shared" ref="B109:Q109" si="112">IF(B17=0,0,B17/B$17)</f>
        <v>1</v>
      </c>
      <c r="C109" s="31">
        <f t="shared" si="112"/>
        <v>1</v>
      </c>
      <c r="D109" s="31">
        <f t="shared" si="112"/>
        <v>1</v>
      </c>
      <c r="E109" s="31">
        <f t="shared" si="112"/>
        <v>1</v>
      </c>
      <c r="F109" s="31">
        <f t="shared" si="112"/>
        <v>1</v>
      </c>
      <c r="G109" s="31">
        <f t="shared" si="112"/>
        <v>1</v>
      </c>
      <c r="H109" s="31">
        <f t="shared" si="112"/>
        <v>1</v>
      </c>
      <c r="I109" s="31">
        <f t="shared" si="112"/>
        <v>1</v>
      </c>
      <c r="J109" s="31">
        <f t="shared" si="112"/>
        <v>1</v>
      </c>
      <c r="K109" s="31">
        <f t="shared" si="112"/>
        <v>1</v>
      </c>
      <c r="L109" s="31">
        <f t="shared" si="112"/>
        <v>1</v>
      </c>
      <c r="M109" s="31">
        <f t="shared" si="112"/>
        <v>1</v>
      </c>
      <c r="N109" s="31">
        <f t="shared" si="112"/>
        <v>1</v>
      </c>
      <c r="O109" s="31">
        <f t="shared" si="112"/>
        <v>1</v>
      </c>
      <c r="P109" s="31">
        <f t="shared" si="112"/>
        <v>1</v>
      </c>
      <c r="Q109" s="31">
        <f t="shared" si="112"/>
        <v>1</v>
      </c>
      <c r="R109" s="31">
        <f t="shared" ref="R109:V109" si="113">IF(R17=0,0,R17/R$17)</f>
        <v>1</v>
      </c>
      <c r="S109" s="31">
        <f t="shared" si="113"/>
        <v>1</v>
      </c>
      <c r="T109" s="31">
        <f t="shared" si="113"/>
        <v>1</v>
      </c>
      <c r="U109" s="31">
        <f t="shared" si="113"/>
        <v>1</v>
      </c>
      <c r="V109" s="31">
        <f t="shared" si="113"/>
        <v>1</v>
      </c>
      <c r="W109" s="31">
        <f t="shared" ref="W109" si="114">IF(W17=0,0,W17/W$17)</f>
        <v>1</v>
      </c>
      <c r="DA109" s="173"/>
    </row>
    <row r="110" spans="1:105" ht="11.45" customHeight="1" x14ac:dyDescent="0.25">
      <c r="A110" s="136" t="str">
        <f>$A$18</f>
        <v>Road transport</v>
      </c>
      <c r="B110" s="139">
        <f t="shared" ref="B110:Q110" si="115">IF(B18=0,0,B18/B$17)</f>
        <v>0.6798315274144362</v>
      </c>
      <c r="C110" s="139">
        <f t="shared" si="115"/>
        <v>0.6917478020686022</v>
      </c>
      <c r="D110" s="139">
        <f t="shared" si="115"/>
        <v>0.69336226933249867</v>
      </c>
      <c r="E110" s="139">
        <f t="shared" si="115"/>
        <v>0.69853657618321718</v>
      </c>
      <c r="F110" s="139">
        <f t="shared" si="115"/>
        <v>0.70138921928588716</v>
      </c>
      <c r="G110" s="139">
        <f t="shared" si="115"/>
        <v>0.69361047283298782</v>
      </c>
      <c r="H110" s="139">
        <f t="shared" si="115"/>
        <v>0.69154036830591326</v>
      </c>
      <c r="I110" s="139">
        <f t="shared" si="115"/>
        <v>0.69062406359841055</v>
      </c>
      <c r="J110" s="139">
        <f t="shared" si="115"/>
        <v>0.6933679929991251</v>
      </c>
      <c r="K110" s="139">
        <f t="shared" si="115"/>
        <v>0.70993089796251752</v>
      </c>
      <c r="L110" s="139">
        <f t="shared" si="115"/>
        <v>0.69467668985081954</v>
      </c>
      <c r="M110" s="139">
        <f t="shared" si="115"/>
        <v>0.70099727933018841</v>
      </c>
      <c r="N110" s="139">
        <f t="shared" si="115"/>
        <v>0.69649783130969378</v>
      </c>
      <c r="O110" s="139">
        <f t="shared" si="115"/>
        <v>0.69598006174320359</v>
      </c>
      <c r="P110" s="139">
        <f t="shared" si="115"/>
        <v>0.70221280259352226</v>
      </c>
      <c r="Q110" s="139">
        <f t="shared" si="115"/>
        <v>0.70531008779396642</v>
      </c>
      <c r="R110" s="139">
        <f t="shared" ref="R110:V110" si="116">IF(R18=0,0,R18/R$17)</f>
        <v>0.70178109687022983</v>
      </c>
      <c r="S110" s="139">
        <f t="shared" si="116"/>
        <v>0.71661721832581882</v>
      </c>
      <c r="T110" s="139">
        <f t="shared" si="116"/>
        <v>0.72334623190309844</v>
      </c>
      <c r="U110" s="139">
        <f t="shared" si="116"/>
        <v>0.72252567287208225</v>
      </c>
      <c r="V110" s="139">
        <f t="shared" si="116"/>
        <v>0.73753170263086509</v>
      </c>
      <c r="W110" s="139">
        <f t="shared" ref="W110" si="117">IF(W18=0,0,W18/W$17)</f>
        <v>0.72629312656271861</v>
      </c>
      <c r="DA110" s="174"/>
    </row>
    <row r="111" spans="1:105" ht="11.45" customHeight="1" x14ac:dyDescent="0.25">
      <c r="A111" s="128" t="str">
        <f>$A$19</f>
        <v>Light commercial vehicles</v>
      </c>
      <c r="B111" s="140">
        <f t="shared" ref="B111:Q111" si="118">IF(B19=0,0,B19/B$17)</f>
        <v>2.7012440311449885E-2</v>
      </c>
      <c r="C111" s="140">
        <f t="shared" si="118"/>
        <v>2.8262813716875841E-2</v>
      </c>
      <c r="D111" s="140">
        <f t="shared" si="118"/>
        <v>2.8464481560531673E-2</v>
      </c>
      <c r="E111" s="140">
        <f t="shared" si="118"/>
        <v>2.8396293882276262E-2</v>
      </c>
      <c r="F111" s="140">
        <f t="shared" si="118"/>
        <v>2.6570031361226716E-2</v>
      </c>
      <c r="G111" s="140">
        <f t="shared" si="118"/>
        <v>2.5824921481663064E-2</v>
      </c>
      <c r="H111" s="140">
        <f t="shared" si="118"/>
        <v>2.4504734877543795E-2</v>
      </c>
      <c r="I111" s="140">
        <f t="shared" si="118"/>
        <v>2.32514095564888E-2</v>
      </c>
      <c r="J111" s="140">
        <f t="shared" si="118"/>
        <v>2.2617688727664557E-2</v>
      </c>
      <c r="K111" s="140">
        <f t="shared" si="118"/>
        <v>2.5118586413803365E-2</v>
      </c>
      <c r="L111" s="140">
        <f t="shared" si="118"/>
        <v>2.3187624135726944E-2</v>
      </c>
      <c r="M111" s="140">
        <f t="shared" si="118"/>
        <v>2.3084468167388145E-2</v>
      </c>
      <c r="N111" s="140">
        <f t="shared" si="118"/>
        <v>2.3353637491665698E-2</v>
      </c>
      <c r="O111" s="140">
        <f t="shared" si="118"/>
        <v>2.3575480350803358E-2</v>
      </c>
      <c r="P111" s="140">
        <f t="shared" si="118"/>
        <v>2.5161782265471066E-2</v>
      </c>
      <c r="Q111" s="140">
        <f t="shared" si="118"/>
        <v>2.5795689699594025E-2</v>
      </c>
      <c r="R111" s="140">
        <f t="shared" ref="R111:V111" si="119">IF(R19=0,0,R19/R$17)</f>
        <v>2.65989512336572E-2</v>
      </c>
      <c r="S111" s="140">
        <f t="shared" si="119"/>
        <v>2.7738523602421794E-2</v>
      </c>
      <c r="T111" s="140">
        <f t="shared" si="119"/>
        <v>2.8510757730622692E-2</v>
      </c>
      <c r="U111" s="140">
        <f t="shared" si="119"/>
        <v>2.8830407351030023E-2</v>
      </c>
      <c r="V111" s="140">
        <f t="shared" si="119"/>
        <v>2.9379920800340822E-2</v>
      </c>
      <c r="W111" s="140">
        <f t="shared" ref="W111" si="120">IF(W19=0,0,W19/W$17)</f>
        <v>2.9376578311199195E-2</v>
      </c>
      <c r="DA111" s="175"/>
    </row>
    <row r="112" spans="1:105" ht="11.45" customHeight="1" x14ac:dyDescent="0.25">
      <c r="A112" s="128" t="str">
        <f>$A$20</f>
        <v>Heavy goods vehicles</v>
      </c>
      <c r="B112" s="140">
        <f t="shared" ref="B112:Q112" si="121">IF(B20=0,0,B20/B$17)</f>
        <v>0.65281908710298631</v>
      </c>
      <c r="C112" s="140">
        <f t="shared" si="121"/>
        <v>0.66348498835172631</v>
      </c>
      <c r="D112" s="140">
        <f t="shared" si="121"/>
        <v>0.66489778777196695</v>
      </c>
      <c r="E112" s="140">
        <f t="shared" si="121"/>
        <v>0.67014028230094091</v>
      </c>
      <c r="F112" s="140">
        <f t="shared" si="121"/>
        <v>0.67481918792466045</v>
      </c>
      <c r="G112" s="140">
        <f t="shared" si="121"/>
        <v>0.66778555135132478</v>
      </c>
      <c r="H112" s="140">
        <f t="shared" si="121"/>
        <v>0.66703563342836947</v>
      </c>
      <c r="I112" s="140">
        <f t="shared" si="121"/>
        <v>0.66737265404192181</v>
      </c>
      <c r="J112" s="140">
        <f t="shared" si="121"/>
        <v>0.67075030427146054</v>
      </c>
      <c r="K112" s="140">
        <f t="shared" si="121"/>
        <v>0.68481231154871425</v>
      </c>
      <c r="L112" s="140">
        <f t="shared" si="121"/>
        <v>0.67148906571509259</v>
      </c>
      <c r="M112" s="140">
        <f t="shared" si="121"/>
        <v>0.67791281116280022</v>
      </c>
      <c r="N112" s="140">
        <f t="shared" si="121"/>
        <v>0.67314419381802815</v>
      </c>
      <c r="O112" s="140">
        <f t="shared" si="121"/>
        <v>0.67240458139240022</v>
      </c>
      <c r="P112" s="140">
        <f t="shared" si="121"/>
        <v>0.67705102032805109</v>
      </c>
      <c r="Q112" s="140">
        <f t="shared" si="121"/>
        <v>0.67951439809437242</v>
      </c>
      <c r="R112" s="140">
        <f t="shared" ref="R112:V112" si="122">IF(R20=0,0,R20/R$17)</f>
        <v>0.67518214563657275</v>
      </c>
      <c r="S112" s="140">
        <f t="shared" si="122"/>
        <v>0.68887869472339702</v>
      </c>
      <c r="T112" s="140">
        <f t="shared" si="122"/>
        <v>0.69483547417247571</v>
      </c>
      <c r="U112" s="140">
        <f t="shared" si="122"/>
        <v>0.69369526552105232</v>
      </c>
      <c r="V112" s="140">
        <f t="shared" si="122"/>
        <v>0.7081517818305243</v>
      </c>
      <c r="W112" s="140">
        <f t="shared" ref="W112" si="123">IF(W20=0,0,W20/W$17)</f>
        <v>0.69691654825151939</v>
      </c>
      <c r="DA112" s="175"/>
    </row>
    <row r="113" spans="1:105" ht="11.45" customHeight="1" x14ac:dyDescent="0.25">
      <c r="A113" s="109" t="str">
        <f>$A$21</f>
        <v>Rail transport</v>
      </c>
      <c r="B113" s="124">
        <f t="shared" ref="B113:Q113" si="124">IF(B21=0,0,B21/B$17)</f>
        <v>0.16727147143394919</v>
      </c>
      <c r="C113" s="124">
        <f t="shared" si="124"/>
        <v>0.16147680483701898</v>
      </c>
      <c r="D113" s="124">
        <f t="shared" si="124"/>
        <v>0.16111601620176949</v>
      </c>
      <c r="E113" s="124">
        <f t="shared" si="124"/>
        <v>0.16877890814335891</v>
      </c>
      <c r="F113" s="124">
        <f t="shared" si="124"/>
        <v>0.16156809833513466</v>
      </c>
      <c r="G113" s="124">
        <f t="shared" si="124"/>
        <v>0.17184672297275719</v>
      </c>
      <c r="H113" s="124">
        <f t="shared" si="124"/>
        <v>0.18094812754864292</v>
      </c>
      <c r="I113" s="124">
        <f t="shared" si="124"/>
        <v>0.18513659963020157</v>
      </c>
      <c r="J113" s="124">
        <f t="shared" si="124"/>
        <v>0.18470777792697199</v>
      </c>
      <c r="K113" s="124">
        <f t="shared" si="124"/>
        <v>0.17033288355052814</v>
      </c>
      <c r="L113" s="124">
        <f t="shared" si="124"/>
        <v>0.17796717507601037</v>
      </c>
      <c r="M113" s="124">
        <f t="shared" si="124"/>
        <v>0.18396827944713123</v>
      </c>
      <c r="N113" s="124">
        <f t="shared" si="124"/>
        <v>0.18148128551173143</v>
      </c>
      <c r="O113" s="124">
        <f t="shared" si="124"/>
        <v>0.18176935070400677</v>
      </c>
      <c r="P113" s="124">
        <f t="shared" si="124"/>
        <v>0.17862269763648653</v>
      </c>
      <c r="Q113" s="124">
        <f t="shared" si="124"/>
        <v>0.18299149283609181</v>
      </c>
      <c r="R113" s="124">
        <f t="shared" ref="R113:V113" si="125">IF(R21=0,0,R21/R$17)</f>
        <v>0.19127325234179057</v>
      </c>
      <c r="S113" s="124">
        <f t="shared" si="125"/>
        <v>0.17464025168948547</v>
      </c>
      <c r="T113" s="124">
        <f t="shared" si="125"/>
        <v>0.17869128729168271</v>
      </c>
      <c r="U113" s="124">
        <f t="shared" si="125"/>
        <v>0.17659707980259692</v>
      </c>
      <c r="V113" s="124">
        <f t="shared" si="125"/>
        <v>0.16582613184798919</v>
      </c>
      <c r="W113" s="124">
        <f t="shared" ref="W113" si="126">IF(W21=0,0,W21/W$17)</f>
        <v>0.17988468784504982</v>
      </c>
      <c r="DA113" s="176"/>
    </row>
    <row r="114" spans="1:105" ht="11.45" customHeight="1" x14ac:dyDescent="0.25">
      <c r="A114" s="109" t="str">
        <f>$A$22</f>
        <v>Aviation</v>
      </c>
      <c r="B114" s="124">
        <f t="shared" ref="B114:Q114" si="127">IF(B22=0,0,B22/B$17)</f>
        <v>1.6297272434642414E-2</v>
      </c>
      <c r="C114" s="124">
        <f t="shared" si="127"/>
        <v>1.5850469167325798E-2</v>
      </c>
      <c r="D114" s="124">
        <f t="shared" si="127"/>
        <v>1.6057409624002088E-2</v>
      </c>
      <c r="E114" s="124">
        <f t="shared" si="127"/>
        <v>1.5980925216202965E-2</v>
      </c>
      <c r="F114" s="124">
        <f t="shared" si="127"/>
        <v>1.6661738175622321E-2</v>
      </c>
      <c r="G114" s="124">
        <f t="shared" si="127"/>
        <v>1.7989408606040133E-2</v>
      </c>
      <c r="H114" s="124">
        <f t="shared" si="127"/>
        <v>1.7993723304669314E-2</v>
      </c>
      <c r="I114" s="124">
        <f t="shared" si="127"/>
        <v>1.8180380161550654E-2</v>
      </c>
      <c r="J114" s="124">
        <f t="shared" si="127"/>
        <v>1.8199970654943578E-2</v>
      </c>
      <c r="K114" s="124">
        <f t="shared" si="127"/>
        <v>1.9729602881160945E-2</v>
      </c>
      <c r="L114" s="124">
        <f t="shared" si="127"/>
        <v>2.3191078701242627E-2</v>
      </c>
      <c r="M114" s="124">
        <f t="shared" si="127"/>
        <v>2.4685529275888067E-2</v>
      </c>
      <c r="N114" s="124">
        <f t="shared" si="127"/>
        <v>2.4269356112916481E-2</v>
      </c>
      <c r="O114" s="124">
        <f t="shared" si="127"/>
        <v>2.3807060553994758E-2</v>
      </c>
      <c r="P114" s="124">
        <f t="shared" si="127"/>
        <v>2.4156203556631346E-2</v>
      </c>
      <c r="Q114" s="124">
        <f t="shared" si="127"/>
        <v>2.4093143759899252E-2</v>
      </c>
      <c r="R114" s="124">
        <f t="shared" ref="R114:V114" si="128">IF(R22=0,0,R22/R$17)</f>
        <v>2.4023595720631907E-2</v>
      </c>
      <c r="S114" s="124">
        <f t="shared" si="128"/>
        <v>2.5028491307322653E-2</v>
      </c>
      <c r="T114" s="124">
        <f t="shared" si="128"/>
        <v>2.5983738987822039E-2</v>
      </c>
      <c r="U114" s="124">
        <f t="shared" si="128"/>
        <v>2.481436329475287E-2</v>
      </c>
      <c r="V114" s="124">
        <f t="shared" si="128"/>
        <v>2.5347748162116341E-2</v>
      </c>
      <c r="W114" s="124">
        <f t="shared" ref="W114" si="129">IF(W22=0,0,W22/W$17)</f>
        <v>2.3212473692299097E-2</v>
      </c>
      <c r="DA114" s="176"/>
    </row>
    <row r="115" spans="1:105" ht="11.45" customHeight="1" x14ac:dyDescent="0.25">
      <c r="A115" s="128" t="s">
        <v>27</v>
      </c>
      <c r="B115" s="140">
        <f t="shared" ref="B115:Q115" si="130">IF(B23=0,0,B23/B$17)</f>
        <v>1.7517746481707043E-4</v>
      </c>
      <c r="C115" s="140">
        <f t="shared" si="130"/>
        <v>1.6000782484740014E-4</v>
      </c>
      <c r="D115" s="140">
        <f t="shared" si="130"/>
        <v>1.4898242656152745E-4</v>
      </c>
      <c r="E115" s="140">
        <f t="shared" si="130"/>
        <v>1.2384663460936654E-4</v>
      </c>
      <c r="F115" s="140">
        <f t="shared" si="130"/>
        <v>1.0765129317044586E-4</v>
      </c>
      <c r="G115" s="140">
        <f t="shared" si="130"/>
        <v>8.9324714325782296E-5</v>
      </c>
      <c r="H115" s="140">
        <f t="shared" si="130"/>
        <v>8.7512953030534032E-5</v>
      </c>
      <c r="I115" s="140">
        <f t="shared" si="130"/>
        <v>8.2610863914409245E-5</v>
      </c>
      <c r="J115" s="140">
        <f t="shared" si="130"/>
        <v>9.6923633596571646E-5</v>
      </c>
      <c r="K115" s="140">
        <f t="shared" si="130"/>
        <v>9.1519566903755265E-5</v>
      </c>
      <c r="L115" s="140">
        <f t="shared" si="130"/>
        <v>8.3932501256367274E-5</v>
      </c>
      <c r="M115" s="140">
        <f t="shared" si="130"/>
        <v>8.3578644686638782E-5</v>
      </c>
      <c r="N115" s="140">
        <f t="shared" si="130"/>
        <v>7.8868860554173972E-5</v>
      </c>
      <c r="O115" s="140">
        <f t="shared" si="130"/>
        <v>7.3599458271756722E-5</v>
      </c>
      <c r="P115" s="140">
        <f t="shared" si="130"/>
        <v>7.5124005551790548E-5</v>
      </c>
      <c r="Q115" s="140">
        <f t="shared" si="130"/>
        <v>7.5739638633773212E-5</v>
      </c>
      <c r="R115" s="140">
        <f t="shared" ref="R115:V116" si="131">IF(R23=0,0,R23/R$17)</f>
        <v>7.9577655651695073E-5</v>
      </c>
      <c r="S115" s="140">
        <f t="shared" si="131"/>
        <v>8.2347518919519716E-5</v>
      </c>
      <c r="T115" s="140">
        <f t="shared" si="131"/>
        <v>8.6093545589183793E-5</v>
      </c>
      <c r="U115" s="140">
        <f t="shared" si="131"/>
        <v>8.2301540607926775E-5</v>
      </c>
      <c r="V115" s="140">
        <f t="shared" si="131"/>
        <v>7.7181877537290926E-5</v>
      </c>
      <c r="W115" s="140">
        <f t="shared" ref="W115" si="132">IF(W23=0,0,W23/W$17)</f>
        <v>8.2288121490234453E-5</v>
      </c>
      <c r="DA115" s="175"/>
    </row>
    <row r="116" spans="1:105" ht="11.45" customHeight="1" x14ac:dyDescent="0.25">
      <c r="A116" s="128" t="str">
        <f>$A$24</f>
        <v>International - Intra-EEAwUK</v>
      </c>
      <c r="B116" s="140">
        <f t="shared" ref="B116:Q116" si="133">IF(B24=0,0,B24/B$17)</f>
        <v>8.607854498439276E-4</v>
      </c>
      <c r="C116" s="140">
        <f t="shared" si="133"/>
        <v>8.7430889851425548E-4</v>
      </c>
      <c r="D116" s="140">
        <f t="shared" si="133"/>
        <v>8.4151957670896313E-4</v>
      </c>
      <c r="E116" s="140">
        <f t="shared" si="133"/>
        <v>8.5395534510108583E-4</v>
      </c>
      <c r="F116" s="140">
        <f t="shared" si="133"/>
        <v>8.7156420026543641E-4</v>
      </c>
      <c r="G116" s="140">
        <f t="shared" si="133"/>
        <v>9.0127126292338785E-4</v>
      </c>
      <c r="H116" s="140">
        <f t="shared" si="133"/>
        <v>8.3523185561211618E-4</v>
      </c>
      <c r="I116" s="140">
        <f t="shared" si="133"/>
        <v>8.7282024033980693E-4</v>
      </c>
      <c r="J116" s="140">
        <f t="shared" si="133"/>
        <v>9.6987293176327124E-4</v>
      </c>
      <c r="K116" s="140">
        <f t="shared" si="133"/>
        <v>1.1166702011065391E-3</v>
      </c>
      <c r="L116" s="140">
        <f t="shared" si="133"/>
        <v>1.1131670033042399E-3</v>
      </c>
      <c r="M116" s="140">
        <f t="shared" si="133"/>
        <v>1.102127458709836E-3</v>
      </c>
      <c r="N116" s="140">
        <f t="shared" si="133"/>
        <v>1.1562222758340996E-3</v>
      </c>
      <c r="O116" s="140">
        <f t="shared" si="133"/>
        <v>1.1118798269508818E-3</v>
      </c>
      <c r="P116" s="140">
        <f t="shared" si="133"/>
        <v>1.1813011864516792E-3</v>
      </c>
      <c r="Q116" s="140">
        <f t="shared" si="133"/>
        <v>1.166045147088097E-3</v>
      </c>
      <c r="R116" s="140">
        <f t="shared" si="131"/>
        <v>1.1686362472606844E-3</v>
      </c>
      <c r="S116" s="140">
        <f t="shared" si="131"/>
        <v>1.2059546537695591E-3</v>
      </c>
      <c r="T116" s="140">
        <f t="shared" si="131"/>
        <v>1.2726118950758235E-3</v>
      </c>
      <c r="U116" s="140">
        <f t="shared" si="131"/>
        <v>1.2591139013044335E-3</v>
      </c>
      <c r="V116" s="140">
        <f t="shared" si="131"/>
        <v>1.2316870349410398E-3</v>
      </c>
      <c r="W116" s="140">
        <f t="shared" ref="W116" si="134">IF(W24=0,0,W24/W$17)</f>
        <v>1.4033957331457195E-3</v>
      </c>
      <c r="DA116" s="175"/>
    </row>
    <row r="117" spans="1:105" ht="11.45" customHeight="1" x14ac:dyDescent="0.25">
      <c r="A117" s="128" t="str">
        <f>$A$25</f>
        <v>International - Extra-EEAwUK</v>
      </c>
      <c r="B117" s="140">
        <f t="shared" ref="B117:Q117" si="135">IF(B25=0,0,B25/B$17)</f>
        <v>1.5261309519981416E-2</v>
      </c>
      <c r="C117" s="140">
        <f t="shared" si="135"/>
        <v>1.4816152443964144E-2</v>
      </c>
      <c r="D117" s="140">
        <f t="shared" si="135"/>
        <v>1.5066907620731599E-2</v>
      </c>
      <c r="E117" s="140">
        <f t="shared" si="135"/>
        <v>1.5003123236492513E-2</v>
      </c>
      <c r="F117" s="140">
        <f t="shared" si="135"/>
        <v>1.568252268218644E-2</v>
      </c>
      <c r="G117" s="140">
        <f t="shared" si="135"/>
        <v>1.6998812628790962E-2</v>
      </c>
      <c r="H117" s="140">
        <f t="shared" si="135"/>
        <v>1.7070978496026665E-2</v>
      </c>
      <c r="I117" s="140">
        <f t="shared" si="135"/>
        <v>1.7224949057296438E-2</v>
      </c>
      <c r="J117" s="140">
        <f t="shared" si="135"/>
        <v>1.7133174089583734E-2</v>
      </c>
      <c r="K117" s="140">
        <f t="shared" si="135"/>
        <v>1.8521413113150653E-2</v>
      </c>
      <c r="L117" s="140">
        <f t="shared" si="135"/>
        <v>2.1993979196682018E-2</v>
      </c>
      <c r="M117" s="140">
        <f t="shared" si="135"/>
        <v>2.349982317249159E-2</v>
      </c>
      <c r="N117" s="140">
        <f t="shared" si="135"/>
        <v>2.3034264976528204E-2</v>
      </c>
      <c r="O117" s="140">
        <f t="shared" si="135"/>
        <v>2.2621581268772121E-2</v>
      </c>
      <c r="P117" s="140">
        <f t="shared" si="135"/>
        <v>2.2899778364627879E-2</v>
      </c>
      <c r="Q117" s="140">
        <f t="shared" si="135"/>
        <v>2.2851358974177383E-2</v>
      </c>
      <c r="R117" s="140">
        <f t="shared" ref="R117:V117" si="136">IF(R25=0,0,R25/R$17)</f>
        <v>2.2775381817719525E-2</v>
      </c>
      <c r="S117" s="140">
        <f t="shared" si="136"/>
        <v>2.3740189134633577E-2</v>
      </c>
      <c r="T117" s="140">
        <f t="shared" si="136"/>
        <v>2.4625033547157029E-2</v>
      </c>
      <c r="U117" s="140">
        <f t="shared" si="136"/>
        <v>2.3472947852840507E-2</v>
      </c>
      <c r="V117" s="140">
        <f t="shared" si="136"/>
        <v>2.4038879249638011E-2</v>
      </c>
      <c r="W117" s="140">
        <f t="shared" ref="W117" si="137">IF(W25=0,0,W25/W$17)</f>
        <v>2.1726789837663147E-2</v>
      </c>
      <c r="DA117" s="175"/>
    </row>
    <row r="118" spans="1:105" ht="11.45" customHeight="1" x14ac:dyDescent="0.25">
      <c r="A118" s="109" t="s">
        <v>142</v>
      </c>
      <c r="B118" s="124">
        <f t="shared" ref="B118:Q118" si="138">IF(B26=0,0,B26/B$17)</f>
        <v>0.13659972871697224</v>
      </c>
      <c r="C118" s="124">
        <f t="shared" si="138"/>
        <v>0.13092492392705304</v>
      </c>
      <c r="D118" s="124">
        <f t="shared" si="138"/>
        <v>0.12946430484172969</v>
      </c>
      <c r="E118" s="124">
        <f t="shared" si="138"/>
        <v>0.11670359045722102</v>
      </c>
      <c r="F118" s="124">
        <f t="shared" si="138"/>
        <v>0.12038094420335574</v>
      </c>
      <c r="G118" s="124">
        <f t="shared" si="138"/>
        <v>0.11655339558821477</v>
      </c>
      <c r="H118" s="124">
        <f t="shared" si="138"/>
        <v>0.1095177808407745</v>
      </c>
      <c r="I118" s="124">
        <f t="shared" si="138"/>
        <v>0.10605895660983711</v>
      </c>
      <c r="J118" s="124">
        <f t="shared" si="138"/>
        <v>0.10372425841895924</v>
      </c>
      <c r="K118" s="124">
        <f t="shared" si="138"/>
        <v>0.10000661560579344</v>
      </c>
      <c r="L118" s="124">
        <f t="shared" si="138"/>
        <v>0.10416505637192758</v>
      </c>
      <c r="M118" s="124">
        <f t="shared" si="138"/>
        <v>9.0348911946792038E-2</v>
      </c>
      <c r="N118" s="124">
        <f t="shared" si="138"/>
        <v>9.7751527065658261E-2</v>
      </c>
      <c r="O118" s="124">
        <f t="shared" si="138"/>
        <v>9.8443526998794689E-2</v>
      </c>
      <c r="P118" s="124">
        <f t="shared" si="138"/>
        <v>9.500829621335978E-2</v>
      </c>
      <c r="Q118" s="124">
        <f t="shared" si="138"/>
        <v>8.7605275610042332E-2</v>
      </c>
      <c r="R118" s="124">
        <f t="shared" ref="R118:V118" si="139">IF(R26=0,0,R26/R$17)</f>
        <v>8.2922055067347678E-2</v>
      </c>
      <c r="S118" s="124">
        <f t="shared" si="139"/>
        <v>8.3714038677373009E-2</v>
      </c>
      <c r="T118" s="124">
        <f t="shared" si="139"/>
        <v>7.1978741817396941E-2</v>
      </c>
      <c r="U118" s="124">
        <f t="shared" si="139"/>
        <v>7.6062884030567865E-2</v>
      </c>
      <c r="V118" s="124">
        <f t="shared" si="139"/>
        <v>7.1294417359029388E-2</v>
      </c>
      <c r="W118" s="124">
        <f t="shared" ref="W118" si="140">IF(W26=0,0,W26/W$17)</f>
        <v>7.0609711899932565E-2</v>
      </c>
      <c r="DA118" s="176"/>
    </row>
    <row r="119" spans="1:105" ht="11.45" customHeight="1" x14ac:dyDescent="0.25">
      <c r="A119" s="128" t="str">
        <f>$A$27</f>
        <v>Domestic coastal shipping</v>
      </c>
      <c r="B119" s="140">
        <f t="shared" ref="B119:Q119" si="141">IF(B27=0,0,B27/B$17)</f>
        <v>2.1249981592772692E-3</v>
      </c>
      <c r="C119" s="140">
        <f t="shared" si="141"/>
        <v>1.7745631767520074E-3</v>
      </c>
      <c r="D119" s="140">
        <f t="shared" si="141"/>
        <v>1.9254714536698792E-3</v>
      </c>
      <c r="E119" s="140">
        <f t="shared" si="141"/>
        <v>1.4046450553685903E-3</v>
      </c>
      <c r="F119" s="140">
        <f t="shared" si="141"/>
        <v>1.3359822583845285E-3</v>
      </c>
      <c r="G119" s="140">
        <f t="shared" si="141"/>
        <v>1.119654698864065E-3</v>
      </c>
      <c r="H119" s="140">
        <f t="shared" si="141"/>
        <v>1.3364799920035609E-3</v>
      </c>
      <c r="I119" s="140">
        <f t="shared" si="141"/>
        <v>1.5318484767831838E-3</v>
      </c>
      <c r="J119" s="140">
        <f t="shared" si="141"/>
        <v>1.420438140104433E-3</v>
      </c>
      <c r="K119" s="140">
        <f t="shared" si="141"/>
        <v>1.0921840329279244E-3</v>
      </c>
      <c r="L119" s="140">
        <f t="shared" si="141"/>
        <v>8.8747938613992206E-4</v>
      </c>
      <c r="M119" s="140">
        <f t="shared" si="141"/>
        <v>1.0134855488350629E-3</v>
      </c>
      <c r="N119" s="140">
        <f t="shared" si="141"/>
        <v>1.3132639755737857E-3</v>
      </c>
      <c r="O119" s="140">
        <f t="shared" si="141"/>
        <v>1.4841626555156216E-3</v>
      </c>
      <c r="P119" s="140">
        <f t="shared" si="141"/>
        <v>1.2904165248879174E-3</v>
      </c>
      <c r="Q119" s="140">
        <f t="shared" si="141"/>
        <v>8.1799230676005846E-4</v>
      </c>
      <c r="R119" s="140">
        <f t="shared" ref="R119:V119" si="142">IF(R27=0,0,R27/R$17)</f>
        <v>8.6778352179968756E-4</v>
      </c>
      <c r="S119" s="140">
        <f t="shared" si="142"/>
        <v>1.1146836374447925E-3</v>
      </c>
      <c r="T119" s="140">
        <f t="shared" si="142"/>
        <v>9.1345732674383653E-4</v>
      </c>
      <c r="U119" s="140">
        <f t="shared" si="142"/>
        <v>7.9589895926601879E-4</v>
      </c>
      <c r="V119" s="140">
        <f t="shared" si="142"/>
        <v>9.3988840736233283E-4</v>
      </c>
      <c r="W119" s="140">
        <f t="shared" ref="W119" si="143">IF(W27=0,0,W27/W$17)</f>
        <v>6.5447487997962611E-4</v>
      </c>
      <c r="DA119" s="175"/>
    </row>
    <row r="120" spans="1:105" ht="11.45" customHeight="1" x14ac:dyDescent="0.25">
      <c r="A120" s="138" t="str">
        <f>$A$28</f>
        <v>Inland waterways</v>
      </c>
      <c r="B120" s="127">
        <f t="shared" ref="B120:Q120" si="144">IF(B28=0,0,B28/B$17)</f>
        <v>0.13447473055769499</v>
      </c>
      <c r="C120" s="127">
        <f t="shared" si="144"/>
        <v>0.12915036075030104</v>
      </c>
      <c r="D120" s="127">
        <f t="shared" si="144"/>
        <v>0.12753883338805982</v>
      </c>
      <c r="E120" s="127">
        <f t="shared" si="144"/>
        <v>0.11529894540185243</v>
      </c>
      <c r="F120" s="127">
        <f t="shared" si="144"/>
        <v>0.11904496194497122</v>
      </c>
      <c r="G120" s="127">
        <f t="shared" si="144"/>
        <v>0.11543374088935071</v>
      </c>
      <c r="H120" s="127">
        <f t="shared" si="144"/>
        <v>0.10818130084877094</v>
      </c>
      <c r="I120" s="127">
        <f t="shared" si="144"/>
        <v>0.10452710813305391</v>
      </c>
      <c r="J120" s="127">
        <f t="shared" si="144"/>
        <v>0.10230382027885482</v>
      </c>
      <c r="K120" s="127">
        <f t="shared" si="144"/>
        <v>9.8914431572865502E-2</v>
      </c>
      <c r="L120" s="127">
        <f t="shared" si="144"/>
        <v>0.10327757698578766</v>
      </c>
      <c r="M120" s="127">
        <f t="shared" si="144"/>
        <v>8.9335426397956968E-2</v>
      </c>
      <c r="N120" s="127">
        <f t="shared" si="144"/>
        <v>9.6438263090084464E-2</v>
      </c>
      <c r="O120" s="127">
        <f t="shared" si="144"/>
        <v>9.6959364343279064E-2</v>
      </c>
      <c r="P120" s="127">
        <f t="shared" si="144"/>
        <v>9.3717879688471867E-2</v>
      </c>
      <c r="Q120" s="127">
        <f t="shared" si="144"/>
        <v>8.6787283303282267E-2</v>
      </c>
      <c r="R120" s="127">
        <f t="shared" ref="R120:V120" si="145">IF(R28=0,0,R28/R$17)</f>
        <v>8.2054271545547994E-2</v>
      </c>
      <c r="S120" s="127">
        <f t="shared" si="145"/>
        <v>8.2599355039928213E-2</v>
      </c>
      <c r="T120" s="127">
        <f t="shared" si="145"/>
        <v>7.1065284490653108E-2</v>
      </c>
      <c r="U120" s="127">
        <f t="shared" si="145"/>
        <v>7.5266985071301848E-2</v>
      </c>
      <c r="V120" s="127">
        <f t="shared" si="145"/>
        <v>7.035452895166705E-2</v>
      </c>
      <c r="W120" s="127">
        <f t="shared" ref="W120" si="146">IF(W28=0,0,W28/W$17)</f>
        <v>6.9955237019952932E-2</v>
      </c>
      <c r="DA120" s="178"/>
    </row>
    <row r="121" spans="1:105" ht="11.45" customHeight="1" x14ac:dyDescent="0.25">
      <c r="A121" s="27" t="s">
        <v>178</v>
      </c>
      <c r="B121" s="31">
        <f t="shared" ref="B121" si="147">IF(B29=0,0,B29/B$29)</f>
        <v>1</v>
      </c>
      <c r="C121" s="31">
        <f>IF(C29=0,0,C29/C$29)</f>
        <v>1</v>
      </c>
      <c r="D121" s="31">
        <f t="shared" ref="D121:W121" si="148">IF(D29=0,0,D29/D$29)</f>
        <v>1</v>
      </c>
      <c r="E121" s="31">
        <f t="shared" si="148"/>
        <v>1</v>
      </c>
      <c r="F121" s="31">
        <f t="shared" si="148"/>
        <v>1</v>
      </c>
      <c r="G121" s="31">
        <f t="shared" si="148"/>
        <v>1</v>
      </c>
      <c r="H121" s="31">
        <f t="shared" si="148"/>
        <v>1</v>
      </c>
      <c r="I121" s="31">
        <f t="shared" si="148"/>
        <v>1</v>
      </c>
      <c r="J121" s="31">
        <f t="shared" si="148"/>
        <v>1</v>
      </c>
      <c r="K121" s="31">
        <f t="shared" si="148"/>
        <v>1</v>
      </c>
      <c r="L121" s="31">
        <f t="shared" si="148"/>
        <v>1</v>
      </c>
      <c r="M121" s="31">
        <f t="shared" si="148"/>
        <v>1</v>
      </c>
      <c r="N121" s="31">
        <f t="shared" si="148"/>
        <v>1</v>
      </c>
      <c r="O121" s="31">
        <f t="shared" si="148"/>
        <v>1</v>
      </c>
      <c r="P121" s="31">
        <f t="shared" si="148"/>
        <v>1</v>
      </c>
      <c r="Q121" s="31">
        <f t="shared" si="148"/>
        <v>1</v>
      </c>
      <c r="R121" s="31">
        <f t="shared" si="148"/>
        <v>1</v>
      </c>
      <c r="S121" s="31">
        <f t="shared" si="148"/>
        <v>1</v>
      </c>
      <c r="T121" s="31">
        <f t="shared" si="148"/>
        <v>1</v>
      </c>
      <c r="U121" s="31">
        <f t="shared" si="148"/>
        <v>1</v>
      </c>
      <c r="V121" s="31">
        <f t="shared" si="148"/>
        <v>1</v>
      </c>
      <c r="W121" s="31">
        <f t="shared" si="148"/>
        <v>1</v>
      </c>
      <c r="DA121" s="173"/>
    </row>
    <row r="122" spans="1:105" ht="11.45" customHeight="1" x14ac:dyDescent="0.25">
      <c r="A122" s="128" t="str">
        <f>$A$30</f>
        <v>Intra-EEA</v>
      </c>
      <c r="B122" s="140">
        <f t="shared" ref="B122" si="149">IF(B30=0,0,B30/B$29)</f>
        <v>0.12583604993609612</v>
      </c>
      <c r="C122" s="140">
        <f>IF(C30=0,0,C30/C$29)</f>
        <v>0.12483082549840042</v>
      </c>
      <c r="D122" s="140">
        <f t="shared" ref="D122:W122" si="150">IF(D30=0,0,D30/D$29)</f>
        <v>0.11786112327531173</v>
      </c>
      <c r="E122" s="140">
        <f t="shared" si="150"/>
        <v>0.11354489132106713</v>
      </c>
      <c r="F122" s="140">
        <f t="shared" si="150"/>
        <v>0.11380158931503327</v>
      </c>
      <c r="G122" s="140">
        <f t="shared" si="150"/>
        <v>0.10174197187323127</v>
      </c>
      <c r="H122" s="140">
        <f t="shared" si="150"/>
        <v>9.5319484366239285E-2</v>
      </c>
      <c r="I122" s="140">
        <f t="shared" si="150"/>
        <v>9.1885065594164983E-2</v>
      </c>
      <c r="J122" s="140">
        <f t="shared" si="150"/>
        <v>8.4495709639329772E-2</v>
      </c>
      <c r="K122" s="140">
        <f t="shared" si="150"/>
        <v>8.1260805636798591E-2</v>
      </c>
      <c r="L122" s="140">
        <f t="shared" si="150"/>
        <v>7.6891842558142992E-2</v>
      </c>
      <c r="M122" s="140">
        <f t="shared" si="150"/>
        <v>7.5116939590553794E-2</v>
      </c>
      <c r="N122" s="140">
        <f t="shared" si="150"/>
        <v>7.475658537377583E-2</v>
      </c>
      <c r="O122" s="140">
        <f t="shared" si="150"/>
        <v>7.3906091685695466E-2</v>
      </c>
      <c r="P122" s="140">
        <f t="shared" si="150"/>
        <v>7.4163036769388471E-2</v>
      </c>
      <c r="Q122" s="140">
        <f t="shared" si="150"/>
        <v>7.671607634739748E-2</v>
      </c>
      <c r="R122" s="140">
        <f t="shared" si="150"/>
        <v>8.0830819462509806E-2</v>
      </c>
      <c r="S122" s="140">
        <f t="shared" si="150"/>
        <v>8.103277982747624E-2</v>
      </c>
      <c r="T122" s="140">
        <f t="shared" si="150"/>
        <v>8.4241591894524875E-2</v>
      </c>
      <c r="U122" s="140">
        <f t="shared" si="150"/>
        <v>8.0103652853719495E-2</v>
      </c>
      <c r="V122" s="140">
        <f t="shared" si="150"/>
        <v>7.8427206665143925E-2</v>
      </c>
      <c r="W122" s="140">
        <f t="shared" si="150"/>
        <v>8.3141064003796103E-2</v>
      </c>
      <c r="DA122" s="175"/>
    </row>
    <row r="123" spans="1:105" ht="11.45" customHeight="1" x14ac:dyDescent="0.25">
      <c r="A123" s="138" t="str">
        <f>$A$31</f>
        <v>Extra-EEA</v>
      </c>
      <c r="B123" s="127">
        <f t="shared" ref="B123" si="151">IF(B31=0,0,B31/B$29)</f>
        <v>0.87416395006390379</v>
      </c>
      <c r="C123" s="127">
        <f>IF(C31=0,0,C31/C$29)</f>
        <v>0.87516917450159959</v>
      </c>
      <c r="D123" s="127">
        <f t="shared" ref="D123:W123" si="152">IF(D31=0,0,D31/D$29)</f>
        <v>0.88213887672468816</v>
      </c>
      <c r="E123" s="127">
        <f t="shared" si="152"/>
        <v>0.88645510867893285</v>
      </c>
      <c r="F123" s="127">
        <f t="shared" si="152"/>
        <v>0.88619841068496674</v>
      </c>
      <c r="G123" s="127">
        <f t="shared" si="152"/>
        <v>0.8982580281267688</v>
      </c>
      <c r="H123" s="127">
        <f t="shared" si="152"/>
        <v>0.90468051563376073</v>
      </c>
      <c r="I123" s="127">
        <f t="shared" si="152"/>
        <v>0.90811493440583502</v>
      </c>
      <c r="J123" s="127">
        <f t="shared" si="152"/>
        <v>0.91550429036067027</v>
      </c>
      <c r="K123" s="127">
        <f t="shared" si="152"/>
        <v>0.91873919436320151</v>
      </c>
      <c r="L123" s="127">
        <f t="shared" si="152"/>
        <v>0.92310815744185692</v>
      </c>
      <c r="M123" s="127">
        <f t="shared" si="152"/>
        <v>0.92488306040944623</v>
      </c>
      <c r="N123" s="127">
        <f t="shared" si="152"/>
        <v>0.92524341462622417</v>
      </c>
      <c r="O123" s="127">
        <f t="shared" si="152"/>
        <v>0.92609390831430449</v>
      </c>
      <c r="P123" s="127">
        <f t="shared" si="152"/>
        <v>0.9258369632306116</v>
      </c>
      <c r="Q123" s="127">
        <f t="shared" si="152"/>
        <v>0.92328392365260248</v>
      </c>
      <c r="R123" s="127">
        <f t="shared" si="152"/>
        <v>0.91916918053749008</v>
      </c>
      <c r="S123" s="127">
        <f t="shared" si="152"/>
        <v>0.91896722017252375</v>
      </c>
      <c r="T123" s="127">
        <f t="shared" si="152"/>
        <v>0.91575840810547515</v>
      </c>
      <c r="U123" s="127">
        <f t="shared" si="152"/>
        <v>0.91989634714628055</v>
      </c>
      <c r="V123" s="127">
        <f t="shared" si="152"/>
        <v>0.92157279333485609</v>
      </c>
      <c r="W123" s="127">
        <f t="shared" si="152"/>
        <v>0.91685893599620394</v>
      </c>
      <c r="DA123" s="178"/>
    </row>
    <row r="124" spans="1:105" x14ac:dyDescent="0.25">
      <c r="A124" s="106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DA124" s="171"/>
    </row>
    <row r="125" spans="1:105" ht="11.45" customHeight="1" x14ac:dyDescent="0.25">
      <c r="A125" s="53" t="s">
        <v>40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DA125" s="172"/>
    </row>
    <row r="126" spans="1:105" ht="11.45" customHeight="1" x14ac:dyDescent="0.25">
      <c r="A126" s="27" t="s">
        <v>33</v>
      </c>
      <c r="B126" s="31">
        <f t="shared" ref="B126:B138" si="153">IF(B34=0,0,B34/B$34)</f>
        <v>1</v>
      </c>
      <c r="C126" s="31">
        <f t="shared" ref="C126:W126" si="154">IF(C34=0,0,C34/C$34)</f>
        <v>1</v>
      </c>
      <c r="D126" s="31">
        <f t="shared" si="154"/>
        <v>1</v>
      </c>
      <c r="E126" s="31">
        <f t="shared" si="154"/>
        <v>1</v>
      </c>
      <c r="F126" s="31">
        <f t="shared" si="154"/>
        <v>1</v>
      </c>
      <c r="G126" s="31">
        <f t="shared" si="154"/>
        <v>1</v>
      </c>
      <c r="H126" s="31">
        <f t="shared" si="154"/>
        <v>1</v>
      </c>
      <c r="I126" s="31">
        <f t="shared" si="154"/>
        <v>1</v>
      </c>
      <c r="J126" s="31">
        <f t="shared" si="154"/>
        <v>1</v>
      </c>
      <c r="K126" s="31">
        <f t="shared" si="154"/>
        <v>1</v>
      </c>
      <c r="L126" s="31">
        <f t="shared" si="154"/>
        <v>1</v>
      </c>
      <c r="M126" s="31">
        <f t="shared" si="154"/>
        <v>1</v>
      </c>
      <c r="N126" s="31">
        <f t="shared" si="154"/>
        <v>1</v>
      </c>
      <c r="O126" s="31">
        <f t="shared" si="154"/>
        <v>1</v>
      </c>
      <c r="P126" s="31">
        <f t="shared" si="154"/>
        <v>1</v>
      </c>
      <c r="Q126" s="31">
        <f t="shared" si="154"/>
        <v>1</v>
      </c>
      <c r="R126" s="31">
        <f t="shared" si="154"/>
        <v>1</v>
      </c>
      <c r="S126" s="31">
        <f t="shared" si="154"/>
        <v>1</v>
      </c>
      <c r="T126" s="31">
        <f t="shared" si="154"/>
        <v>1</v>
      </c>
      <c r="U126" s="31">
        <f t="shared" si="154"/>
        <v>1</v>
      </c>
      <c r="V126" s="31">
        <f t="shared" si="154"/>
        <v>1</v>
      </c>
      <c r="W126" s="31">
        <f t="shared" si="154"/>
        <v>1</v>
      </c>
      <c r="DA126" s="173"/>
    </row>
    <row r="127" spans="1:105" ht="11.45" customHeight="1" x14ac:dyDescent="0.25">
      <c r="A127" s="136" t="str">
        <f>$A$5</f>
        <v>Road transport</v>
      </c>
      <c r="B127" s="139">
        <f t="shared" si="153"/>
        <v>0.8313890604866393</v>
      </c>
      <c r="C127" s="139">
        <f t="shared" ref="C127:W127" si="155">IF(C35=0,0,C35/C$34)</f>
        <v>0.83594831832008731</v>
      </c>
      <c r="D127" s="139">
        <f t="shared" si="155"/>
        <v>0.83817306749364062</v>
      </c>
      <c r="E127" s="139">
        <f t="shared" si="155"/>
        <v>0.83716249652520702</v>
      </c>
      <c r="F127" s="139">
        <f t="shared" si="155"/>
        <v>0.83065571139764427</v>
      </c>
      <c r="G127" s="139">
        <f t="shared" si="155"/>
        <v>0.81736524491932538</v>
      </c>
      <c r="H127" s="139">
        <f t="shared" si="155"/>
        <v>0.81106422767974518</v>
      </c>
      <c r="I127" s="139">
        <f t="shared" si="155"/>
        <v>0.80312755436466887</v>
      </c>
      <c r="J127" s="139">
        <f t="shared" si="155"/>
        <v>0.80107351726517995</v>
      </c>
      <c r="K127" s="139">
        <f t="shared" si="155"/>
        <v>0.80231312881457673</v>
      </c>
      <c r="L127" s="139">
        <f t="shared" si="155"/>
        <v>0.80543192654903828</v>
      </c>
      <c r="M127" s="139">
        <f t="shared" si="155"/>
        <v>0.81442529137320729</v>
      </c>
      <c r="N127" s="139">
        <f t="shared" si="155"/>
        <v>0.8006534479726124</v>
      </c>
      <c r="O127" s="139">
        <f t="shared" si="155"/>
        <v>0.80369825777479753</v>
      </c>
      <c r="P127" s="139">
        <f t="shared" si="155"/>
        <v>0.81245620497895288</v>
      </c>
      <c r="Q127" s="139">
        <f t="shared" si="155"/>
        <v>0.81059609250649334</v>
      </c>
      <c r="R127" s="139">
        <f t="shared" si="155"/>
        <v>0.80229928327588695</v>
      </c>
      <c r="S127" s="139">
        <f t="shared" si="155"/>
        <v>0.79493930326265005</v>
      </c>
      <c r="T127" s="139">
        <f t="shared" si="155"/>
        <v>0.78508297201814614</v>
      </c>
      <c r="U127" s="139">
        <f t="shared" si="155"/>
        <v>0.78426243651698746</v>
      </c>
      <c r="V127" s="139">
        <f t="shared" si="155"/>
        <v>0.8886265676935059</v>
      </c>
      <c r="W127" s="139">
        <f t="shared" si="155"/>
        <v>0.85716024227621523</v>
      </c>
      <c r="DA127" s="174"/>
    </row>
    <row r="128" spans="1:105" ht="11.45" customHeight="1" x14ac:dyDescent="0.25">
      <c r="A128" s="128" t="str">
        <f>$A$6</f>
        <v>Powered two-wheelers</v>
      </c>
      <c r="B128" s="140">
        <f t="shared" si="153"/>
        <v>9.7711470754684726E-3</v>
      </c>
      <c r="C128" s="140">
        <f t="shared" ref="C128:W128" si="156">IF(C36=0,0,C36/C$34)</f>
        <v>9.8793800020382499E-3</v>
      </c>
      <c r="D128" s="140">
        <f t="shared" si="156"/>
        <v>1.0178710757537743E-2</v>
      </c>
      <c r="E128" s="140">
        <f t="shared" si="156"/>
        <v>1.0299908330106572E-2</v>
      </c>
      <c r="F128" s="140">
        <f t="shared" si="156"/>
        <v>1.0393002719946913E-2</v>
      </c>
      <c r="G128" s="140">
        <f t="shared" si="156"/>
        <v>1.0620283804433306E-2</v>
      </c>
      <c r="H128" s="140">
        <f t="shared" si="156"/>
        <v>1.0844319040680735E-2</v>
      </c>
      <c r="I128" s="140">
        <f t="shared" si="156"/>
        <v>9.3700776715173652E-3</v>
      </c>
      <c r="J128" s="140">
        <f t="shared" si="156"/>
        <v>9.4720390339844539E-3</v>
      </c>
      <c r="K128" s="140">
        <f t="shared" si="156"/>
        <v>9.6475804206915833E-3</v>
      </c>
      <c r="L128" s="140">
        <f t="shared" si="156"/>
        <v>9.7158390705826495E-3</v>
      </c>
      <c r="M128" s="140">
        <f t="shared" si="156"/>
        <v>9.9733484554992216E-3</v>
      </c>
      <c r="N128" s="140">
        <f t="shared" si="156"/>
        <v>9.9512358240793457E-3</v>
      </c>
      <c r="O128" s="140">
        <f t="shared" si="156"/>
        <v>9.9798373458176246E-3</v>
      </c>
      <c r="P128" s="140">
        <f t="shared" si="156"/>
        <v>9.9388321798459158E-3</v>
      </c>
      <c r="Q128" s="140">
        <f t="shared" si="156"/>
        <v>9.9337433177406932E-3</v>
      </c>
      <c r="R128" s="140">
        <f t="shared" si="156"/>
        <v>9.7511723984872473E-3</v>
      </c>
      <c r="S128" s="140">
        <f t="shared" si="156"/>
        <v>9.0419999783963641E-3</v>
      </c>
      <c r="T128" s="140">
        <f t="shared" si="156"/>
        <v>8.7572517063875133E-3</v>
      </c>
      <c r="U128" s="140">
        <f t="shared" si="156"/>
        <v>9.1367572973014566E-3</v>
      </c>
      <c r="V128" s="140">
        <f t="shared" si="156"/>
        <v>1.0469581527276259E-2</v>
      </c>
      <c r="W128" s="140">
        <f t="shared" si="156"/>
        <v>9.9268676002600836E-3</v>
      </c>
      <c r="DA128" s="175"/>
    </row>
    <row r="129" spans="1:105" ht="11.45" customHeight="1" x14ac:dyDescent="0.25">
      <c r="A129" s="128" t="str">
        <f>$A$7</f>
        <v>Passenger cars</v>
      </c>
      <c r="B129" s="140">
        <f t="shared" si="153"/>
        <v>0.77650258564343455</v>
      </c>
      <c r="C129" s="140">
        <f t="shared" ref="C129:W129" si="157">IF(C37=0,0,C37/C$34)</f>
        <v>0.78155760568511201</v>
      </c>
      <c r="D129" s="140">
        <f t="shared" si="157"/>
        <v>0.78456392400444719</v>
      </c>
      <c r="E129" s="140">
        <f t="shared" si="157"/>
        <v>0.78221356456359792</v>
      </c>
      <c r="F129" s="140">
        <f t="shared" si="157"/>
        <v>0.77634875682715221</v>
      </c>
      <c r="G129" s="140">
        <f t="shared" si="157"/>
        <v>0.76317263016937809</v>
      </c>
      <c r="H129" s="140">
        <f t="shared" si="157"/>
        <v>0.7557156974837036</v>
      </c>
      <c r="I129" s="140">
        <f t="shared" si="157"/>
        <v>0.75158499864927208</v>
      </c>
      <c r="J129" s="140">
        <f t="shared" si="157"/>
        <v>0.75078313801458951</v>
      </c>
      <c r="K129" s="140">
        <f t="shared" si="157"/>
        <v>0.75107649409305244</v>
      </c>
      <c r="L129" s="140">
        <f t="shared" si="157"/>
        <v>0.75151508529041056</v>
      </c>
      <c r="M129" s="140">
        <f t="shared" si="157"/>
        <v>0.75806605644663072</v>
      </c>
      <c r="N129" s="140">
        <f t="shared" si="157"/>
        <v>0.74090698850820291</v>
      </c>
      <c r="O129" s="140">
        <f t="shared" si="157"/>
        <v>0.7417030143859934</v>
      </c>
      <c r="P129" s="140">
        <f t="shared" si="157"/>
        <v>0.75049162407145342</v>
      </c>
      <c r="Q129" s="140">
        <f t="shared" si="157"/>
        <v>0.74593661677953849</v>
      </c>
      <c r="R129" s="140">
        <f t="shared" si="157"/>
        <v>0.73817708644034863</v>
      </c>
      <c r="S129" s="140">
        <f t="shared" si="157"/>
        <v>0.73354065610684249</v>
      </c>
      <c r="T129" s="140">
        <f t="shared" si="157"/>
        <v>0.72263783522568459</v>
      </c>
      <c r="U129" s="140">
        <f t="shared" si="157"/>
        <v>0.72003706056071126</v>
      </c>
      <c r="V129" s="140">
        <f t="shared" si="157"/>
        <v>0.81225766796915277</v>
      </c>
      <c r="W129" s="140">
        <f t="shared" si="157"/>
        <v>0.78543265676326646</v>
      </c>
      <c r="DA129" s="175"/>
    </row>
    <row r="130" spans="1:105" ht="11.45" customHeight="1" x14ac:dyDescent="0.25">
      <c r="A130" s="128" t="str">
        <f>$A$8</f>
        <v>Motor coaches, buses and trolley buses</v>
      </c>
      <c r="B130" s="140">
        <f t="shared" si="153"/>
        <v>4.5115327767736239E-2</v>
      </c>
      <c r="C130" s="140">
        <f t="shared" ref="C130:W130" si="158">IF(C38=0,0,C38/C$34)</f>
        <v>4.4511332632937127E-2</v>
      </c>
      <c r="D130" s="140">
        <f t="shared" si="158"/>
        <v>4.3430432731655651E-2</v>
      </c>
      <c r="E130" s="140">
        <f t="shared" si="158"/>
        <v>4.4649023631502478E-2</v>
      </c>
      <c r="F130" s="140">
        <f t="shared" si="158"/>
        <v>4.3913951850545127E-2</v>
      </c>
      <c r="G130" s="140">
        <f t="shared" si="158"/>
        <v>4.3572330945514097E-2</v>
      </c>
      <c r="H130" s="140">
        <f t="shared" si="158"/>
        <v>4.450421115536083E-2</v>
      </c>
      <c r="I130" s="140">
        <f t="shared" si="158"/>
        <v>4.2172478043879441E-2</v>
      </c>
      <c r="J130" s="140">
        <f t="shared" si="158"/>
        <v>4.0818340216606026E-2</v>
      </c>
      <c r="K130" s="140">
        <f t="shared" si="158"/>
        <v>4.1589054300832824E-2</v>
      </c>
      <c r="L130" s="140">
        <f t="shared" si="158"/>
        <v>4.420100218804509E-2</v>
      </c>
      <c r="M130" s="140">
        <f t="shared" si="158"/>
        <v>4.6385886471077463E-2</v>
      </c>
      <c r="N130" s="140">
        <f t="shared" si="158"/>
        <v>4.9795223640330198E-2</v>
      </c>
      <c r="O130" s="140">
        <f t="shared" si="158"/>
        <v>5.2015406042986531E-2</v>
      </c>
      <c r="P130" s="140">
        <f t="shared" si="158"/>
        <v>5.2025748727653469E-2</v>
      </c>
      <c r="Q130" s="140">
        <f t="shared" si="158"/>
        <v>5.4725732409214176E-2</v>
      </c>
      <c r="R130" s="140">
        <f t="shared" si="158"/>
        <v>5.4371024437051024E-2</v>
      </c>
      <c r="S130" s="140">
        <f t="shared" si="158"/>
        <v>5.235664717741103E-2</v>
      </c>
      <c r="T130" s="140">
        <f t="shared" si="158"/>
        <v>5.3687885086074118E-2</v>
      </c>
      <c r="U130" s="140">
        <f t="shared" si="158"/>
        <v>5.5088618658974797E-2</v>
      </c>
      <c r="V130" s="140">
        <f t="shared" si="158"/>
        <v>6.5899318197076923E-2</v>
      </c>
      <c r="W130" s="140">
        <f t="shared" si="158"/>
        <v>6.1800717912688548E-2</v>
      </c>
      <c r="DA130" s="175"/>
    </row>
    <row r="131" spans="1:105" ht="11.45" customHeight="1" x14ac:dyDescent="0.25">
      <c r="A131" s="109" t="str">
        <f>$A$9</f>
        <v>Rail, metro and tram</v>
      </c>
      <c r="B131" s="124">
        <f t="shared" si="153"/>
        <v>3.0052781833547929E-2</v>
      </c>
      <c r="C131" s="124">
        <f t="shared" ref="C131:W131" si="159">IF(C39=0,0,C39/C$34)</f>
        <v>2.9774843631537054E-2</v>
      </c>
      <c r="D131" s="124">
        <f t="shared" si="159"/>
        <v>2.8721675145479506E-2</v>
      </c>
      <c r="E131" s="124">
        <f t="shared" si="159"/>
        <v>2.6184127795505996E-2</v>
      </c>
      <c r="F131" s="124">
        <f t="shared" si="159"/>
        <v>2.5139765202865601E-2</v>
      </c>
      <c r="G131" s="124">
        <f t="shared" si="159"/>
        <v>2.5826222783142845E-2</v>
      </c>
      <c r="H131" s="124">
        <f t="shared" si="159"/>
        <v>2.3985214916188421E-2</v>
      </c>
      <c r="I131" s="124">
        <f t="shared" si="159"/>
        <v>2.3400673913792455E-2</v>
      </c>
      <c r="J131" s="124">
        <f t="shared" si="159"/>
        <v>2.2815053668718947E-2</v>
      </c>
      <c r="K131" s="124">
        <f t="shared" si="159"/>
        <v>2.2988149250601112E-2</v>
      </c>
      <c r="L131" s="124">
        <f t="shared" si="159"/>
        <v>2.401880874247567E-2</v>
      </c>
      <c r="M131" s="124">
        <f t="shared" si="159"/>
        <v>2.2918313641696816E-2</v>
      </c>
      <c r="N131" s="124">
        <f t="shared" si="159"/>
        <v>2.2886746579473639E-2</v>
      </c>
      <c r="O131" s="124">
        <f t="shared" si="159"/>
        <v>2.1938988463250982E-2</v>
      </c>
      <c r="P131" s="124">
        <f t="shared" si="159"/>
        <v>2.0809007693510049E-2</v>
      </c>
      <c r="Q131" s="124">
        <f t="shared" si="159"/>
        <v>2.0478868392023643E-2</v>
      </c>
      <c r="R131" s="124">
        <f t="shared" si="159"/>
        <v>2.0409302089625898E-2</v>
      </c>
      <c r="S131" s="124">
        <f t="shared" si="159"/>
        <v>1.8962910868791507E-2</v>
      </c>
      <c r="T131" s="124">
        <f t="shared" si="159"/>
        <v>1.8617111652889533E-2</v>
      </c>
      <c r="U131" s="124">
        <f t="shared" si="159"/>
        <v>1.8655560569602089E-2</v>
      </c>
      <c r="V131" s="124">
        <f t="shared" si="159"/>
        <v>2.2063016727426537E-2</v>
      </c>
      <c r="W131" s="124">
        <f t="shared" si="159"/>
        <v>2.6057966064399515E-2</v>
      </c>
      <c r="DA131" s="176"/>
    </row>
    <row r="132" spans="1:105" ht="11.45" customHeight="1" x14ac:dyDescent="0.25">
      <c r="A132" s="128" t="str">
        <f>$A$10</f>
        <v>Metro and tram, urban light rail</v>
      </c>
      <c r="B132" s="140">
        <f t="shared" si="153"/>
        <v>1.8683914112240863E-3</v>
      </c>
      <c r="C132" s="140">
        <f t="shared" ref="C132:W132" si="160">IF(C40=0,0,C40/C$34)</f>
        <v>1.8426268849303703E-3</v>
      </c>
      <c r="D132" s="140">
        <f t="shared" si="160"/>
        <v>1.8731945951948798E-3</v>
      </c>
      <c r="E132" s="140">
        <f t="shared" si="160"/>
        <v>1.9679626141291769E-3</v>
      </c>
      <c r="F132" s="140">
        <f t="shared" si="160"/>
        <v>1.882075783747005E-3</v>
      </c>
      <c r="G132" s="140">
        <f t="shared" si="160"/>
        <v>1.820893459430356E-3</v>
      </c>
      <c r="H132" s="140">
        <f t="shared" si="160"/>
        <v>1.7249479649940769E-3</v>
      </c>
      <c r="I132" s="140">
        <f t="shared" si="160"/>
        <v>1.7043991717700061E-3</v>
      </c>
      <c r="J132" s="140">
        <f t="shared" si="160"/>
        <v>1.6876882205808493E-3</v>
      </c>
      <c r="K132" s="140">
        <f t="shared" si="160"/>
        <v>1.7566291471028913E-3</v>
      </c>
      <c r="L132" s="140">
        <f t="shared" si="160"/>
        <v>1.7616323573689426E-3</v>
      </c>
      <c r="M132" s="140">
        <f t="shared" si="160"/>
        <v>1.757676053854789E-3</v>
      </c>
      <c r="N132" s="140">
        <f t="shared" si="160"/>
        <v>1.6600325877545714E-3</v>
      </c>
      <c r="O132" s="140">
        <f t="shared" si="160"/>
        <v>1.5987745440702737E-3</v>
      </c>
      <c r="P132" s="140">
        <f t="shared" si="160"/>
        <v>1.5051191948481863E-3</v>
      </c>
      <c r="Q132" s="140">
        <f t="shared" si="160"/>
        <v>1.4462693757826741E-3</v>
      </c>
      <c r="R132" s="140">
        <f t="shared" si="160"/>
        <v>1.3697025331069238E-3</v>
      </c>
      <c r="S132" s="140">
        <f t="shared" si="160"/>
        <v>1.2940069895454999E-3</v>
      </c>
      <c r="T132" s="140">
        <f t="shared" si="160"/>
        <v>1.3179034686945329E-3</v>
      </c>
      <c r="U132" s="140">
        <f t="shared" si="160"/>
        <v>1.2810315046830436E-3</v>
      </c>
      <c r="V132" s="140">
        <f t="shared" si="160"/>
        <v>1.3142177211427305E-3</v>
      </c>
      <c r="W132" s="140">
        <f t="shared" si="160"/>
        <v>1.3147500480577116E-3</v>
      </c>
      <c r="DA132" s="175"/>
    </row>
    <row r="133" spans="1:105" ht="11.45" customHeight="1" x14ac:dyDescent="0.25">
      <c r="A133" s="128" t="str">
        <f>$A$11</f>
        <v>Conventional passenger trains</v>
      </c>
      <c r="B133" s="140">
        <f t="shared" si="153"/>
        <v>2.5607360533136957E-2</v>
      </c>
      <c r="C133" s="140">
        <f t="shared" ref="C133:W133" si="161">IF(C41=0,0,C41/C$34)</f>
        <v>2.4988628769330213E-2</v>
      </c>
      <c r="D133" s="140">
        <f t="shared" si="161"/>
        <v>2.3994449446415118E-2</v>
      </c>
      <c r="E133" s="140">
        <f t="shared" si="161"/>
        <v>2.0932425607739339E-2</v>
      </c>
      <c r="F133" s="140">
        <f t="shared" si="161"/>
        <v>1.9751852440014893E-2</v>
      </c>
      <c r="G133" s="140">
        <f t="shared" si="161"/>
        <v>2.0465864473224585E-2</v>
      </c>
      <c r="H133" s="140">
        <f t="shared" si="161"/>
        <v>1.8868447639124038E-2</v>
      </c>
      <c r="I133" s="140">
        <f t="shared" si="161"/>
        <v>1.8306780718537381E-2</v>
      </c>
      <c r="J133" s="140">
        <f t="shared" si="161"/>
        <v>1.7754676379316971E-2</v>
      </c>
      <c r="K133" s="140">
        <f t="shared" si="161"/>
        <v>1.7640824744718508E-2</v>
      </c>
      <c r="L133" s="140">
        <f t="shared" si="161"/>
        <v>1.8646865589598372E-2</v>
      </c>
      <c r="M133" s="140">
        <f t="shared" si="161"/>
        <v>1.7715503891723734E-2</v>
      </c>
      <c r="N133" s="140">
        <f t="shared" si="161"/>
        <v>1.7912405401453266E-2</v>
      </c>
      <c r="O133" s="140">
        <f t="shared" si="161"/>
        <v>1.7164274606613631E-2</v>
      </c>
      <c r="P133" s="140">
        <f t="shared" si="161"/>
        <v>1.6300863166925566E-2</v>
      </c>
      <c r="Q133" s="140">
        <f t="shared" si="161"/>
        <v>1.6129463423440613E-2</v>
      </c>
      <c r="R133" s="140">
        <f t="shared" si="161"/>
        <v>1.6190556864047124E-2</v>
      </c>
      <c r="S133" s="140">
        <f t="shared" si="161"/>
        <v>1.4918980346517988E-2</v>
      </c>
      <c r="T133" s="140">
        <f t="shared" si="161"/>
        <v>1.4352308579784333E-2</v>
      </c>
      <c r="U133" s="140">
        <f t="shared" si="161"/>
        <v>1.4266607320913361E-2</v>
      </c>
      <c r="V133" s="140">
        <f t="shared" si="161"/>
        <v>1.6860662590632809E-2</v>
      </c>
      <c r="W133" s="140">
        <f t="shared" si="161"/>
        <v>2.0877355179544484E-2</v>
      </c>
      <c r="DA133" s="175"/>
    </row>
    <row r="134" spans="1:105" ht="11.45" customHeight="1" x14ac:dyDescent="0.25">
      <c r="A134" s="128" t="str">
        <f>$A$12</f>
        <v>High speed passenger trains</v>
      </c>
      <c r="B134" s="140">
        <f t="shared" si="153"/>
        <v>2.5770298891868828E-3</v>
      </c>
      <c r="C134" s="140">
        <f t="shared" ref="C134:W134" si="162">IF(C42=0,0,C42/C$34)</f>
        <v>2.9435879772764725E-3</v>
      </c>
      <c r="D134" s="140">
        <f t="shared" si="162"/>
        <v>2.8540311038695114E-3</v>
      </c>
      <c r="E134" s="140">
        <f t="shared" si="162"/>
        <v>3.2837395736374769E-3</v>
      </c>
      <c r="F134" s="140">
        <f t="shared" si="162"/>
        <v>3.5058369791037035E-3</v>
      </c>
      <c r="G134" s="140">
        <f t="shared" si="162"/>
        <v>3.5394648504879101E-3</v>
      </c>
      <c r="H134" s="140">
        <f t="shared" si="162"/>
        <v>3.3918193120703057E-3</v>
      </c>
      <c r="I134" s="140">
        <f t="shared" si="162"/>
        <v>3.3894940234850727E-3</v>
      </c>
      <c r="J134" s="140">
        <f t="shared" si="162"/>
        <v>3.3726890688211284E-3</v>
      </c>
      <c r="K134" s="140">
        <f t="shared" si="162"/>
        <v>3.5906953587797144E-3</v>
      </c>
      <c r="L134" s="140">
        <f t="shared" si="162"/>
        <v>3.6103107955083569E-3</v>
      </c>
      <c r="M134" s="140">
        <f t="shared" si="162"/>
        <v>3.445133696118294E-3</v>
      </c>
      <c r="N134" s="140">
        <f t="shared" si="162"/>
        <v>3.3143085902657995E-3</v>
      </c>
      <c r="O134" s="140">
        <f t="shared" si="162"/>
        <v>3.1759393125670786E-3</v>
      </c>
      <c r="P134" s="140">
        <f t="shared" si="162"/>
        <v>3.0030253317362976E-3</v>
      </c>
      <c r="Q134" s="140">
        <f t="shared" si="162"/>
        <v>2.9031355928003581E-3</v>
      </c>
      <c r="R134" s="140">
        <f t="shared" si="162"/>
        <v>2.8490426924718485E-3</v>
      </c>
      <c r="S134" s="140">
        <f t="shared" si="162"/>
        <v>2.7499235327280193E-3</v>
      </c>
      <c r="T134" s="140">
        <f t="shared" si="162"/>
        <v>2.946899604410668E-3</v>
      </c>
      <c r="U134" s="140">
        <f t="shared" si="162"/>
        <v>3.1079217440056852E-3</v>
      </c>
      <c r="V134" s="140">
        <f t="shared" si="162"/>
        <v>3.8881364156509979E-3</v>
      </c>
      <c r="W134" s="140">
        <f t="shared" si="162"/>
        <v>3.8658608367973194E-3</v>
      </c>
      <c r="DA134" s="175"/>
    </row>
    <row r="135" spans="1:105" ht="11.45" customHeight="1" x14ac:dyDescent="0.25">
      <c r="A135" s="109" t="str">
        <f>$A$13</f>
        <v>Aviation</v>
      </c>
      <c r="B135" s="124">
        <f t="shared" si="153"/>
        <v>0.1385581576798128</v>
      </c>
      <c r="C135" s="124">
        <f t="shared" ref="C135:W135" si="163">IF(C43=0,0,C43/C$34)</f>
        <v>0.13427683804837565</v>
      </c>
      <c r="D135" s="124">
        <f t="shared" si="163"/>
        <v>0.13310525736087978</v>
      </c>
      <c r="E135" s="124">
        <f t="shared" si="163"/>
        <v>0.13665337567928693</v>
      </c>
      <c r="F135" s="124">
        <f t="shared" si="163"/>
        <v>0.14420452339949016</v>
      </c>
      <c r="G135" s="124">
        <f t="shared" si="163"/>
        <v>0.15680853229753164</v>
      </c>
      <c r="H135" s="124">
        <f t="shared" si="163"/>
        <v>0.16495055740406647</v>
      </c>
      <c r="I135" s="124">
        <f t="shared" si="163"/>
        <v>0.17347177172153863</v>
      </c>
      <c r="J135" s="124">
        <f t="shared" si="163"/>
        <v>0.17611142906610122</v>
      </c>
      <c r="K135" s="124">
        <f t="shared" si="163"/>
        <v>0.17469872193482214</v>
      </c>
      <c r="L135" s="124">
        <f t="shared" si="163"/>
        <v>0.17054926470848597</v>
      </c>
      <c r="M135" s="124">
        <f t="shared" si="163"/>
        <v>0.16265639498509588</v>
      </c>
      <c r="N135" s="124">
        <f t="shared" si="163"/>
        <v>0.17645980544791404</v>
      </c>
      <c r="O135" s="124">
        <f t="shared" si="163"/>
        <v>0.17436275376195148</v>
      </c>
      <c r="P135" s="124">
        <f t="shared" si="163"/>
        <v>0.16673478732753705</v>
      </c>
      <c r="Q135" s="124">
        <f t="shared" si="163"/>
        <v>0.16892503910148307</v>
      </c>
      <c r="R135" s="124">
        <f t="shared" si="163"/>
        <v>0.17729141463448722</v>
      </c>
      <c r="S135" s="124">
        <f t="shared" si="163"/>
        <v>0.18609778586855852</v>
      </c>
      <c r="T135" s="124">
        <f t="shared" si="163"/>
        <v>0.19629991632896418</v>
      </c>
      <c r="U135" s="124">
        <f t="shared" si="163"/>
        <v>0.19708200291341046</v>
      </c>
      <c r="V135" s="124">
        <f t="shared" si="163"/>
        <v>8.9310415579067409E-2</v>
      </c>
      <c r="W135" s="124">
        <f t="shared" si="163"/>
        <v>0.11678179165938522</v>
      </c>
      <c r="DA135" s="176"/>
    </row>
    <row r="136" spans="1:105" ht="11.45" customHeight="1" x14ac:dyDescent="0.25">
      <c r="A136" s="128" t="str">
        <f>$A$14</f>
        <v>Domestic</v>
      </c>
      <c r="B136" s="140">
        <f t="shared" si="153"/>
        <v>1.8008498111525328E-2</v>
      </c>
      <c r="C136" s="140">
        <f t="shared" ref="C136:W136" si="164">IF(C44=0,0,C44/C$34)</f>
        <v>1.6970082866716637E-2</v>
      </c>
      <c r="D136" s="140">
        <f t="shared" si="164"/>
        <v>1.675951163485051E-2</v>
      </c>
      <c r="E136" s="140">
        <f t="shared" si="164"/>
        <v>1.7015609349171418E-2</v>
      </c>
      <c r="F136" s="140">
        <f t="shared" si="164"/>
        <v>1.6588909591173252E-2</v>
      </c>
      <c r="G136" s="140">
        <f t="shared" si="164"/>
        <v>1.7621564193680855E-2</v>
      </c>
      <c r="H136" s="140">
        <f t="shared" si="164"/>
        <v>1.8268857222985147E-2</v>
      </c>
      <c r="I136" s="140">
        <f t="shared" si="164"/>
        <v>1.8819837344545599E-2</v>
      </c>
      <c r="J136" s="140">
        <f t="shared" si="164"/>
        <v>1.8759152036385996E-2</v>
      </c>
      <c r="K136" s="140">
        <f t="shared" si="164"/>
        <v>1.8359821412635289E-2</v>
      </c>
      <c r="L136" s="140">
        <f t="shared" si="164"/>
        <v>1.7483900502462322E-2</v>
      </c>
      <c r="M136" s="140">
        <f t="shared" si="164"/>
        <v>1.6088001037584402E-2</v>
      </c>
      <c r="N136" s="140">
        <f t="shared" si="164"/>
        <v>1.6251358298828851E-2</v>
      </c>
      <c r="O136" s="140">
        <f t="shared" si="164"/>
        <v>1.4892985170569872E-2</v>
      </c>
      <c r="P136" s="140">
        <f t="shared" si="164"/>
        <v>1.5475848094764004E-2</v>
      </c>
      <c r="Q136" s="140">
        <f t="shared" si="164"/>
        <v>1.5698418351041254E-2</v>
      </c>
      <c r="R136" s="140">
        <f t="shared" si="164"/>
        <v>1.6202866451597828E-2</v>
      </c>
      <c r="S136" s="140">
        <f t="shared" si="164"/>
        <v>1.3617047848713718E-2</v>
      </c>
      <c r="T136" s="140">
        <f t="shared" si="164"/>
        <v>1.3548370898883751E-2</v>
      </c>
      <c r="U136" s="140">
        <f t="shared" si="164"/>
        <v>1.519721713634211E-2</v>
      </c>
      <c r="V136" s="140">
        <f t="shared" si="164"/>
        <v>7.4415536559663143E-3</v>
      </c>
      <c r="W136" s="140">
        <f t="shared" si="164"/>
        <v>5.9821848879793244E-3</v>
      </c>
      <c r="DA136" s="175"/>
    </row>
    <row r="137" spans="1:105" ht="11.45" customHeight="1" x14ac:dyDescent="0.25">
      <c r="A137" s="128" t="str">
        <f>$A$15</f>
        <v>International - Intra-EEAwUK</v>
      </c>
      <c r="B137" s="140">
        <f t="shared" si="153"/>
        <v>3.5408975130941614E-2</v>
      </c>
      <c r="C137" s="140">
        <f t="shared" ref="C137:W137" si="165">IF(C45=0,0,C45/C$34)</f>
        <v>3.3842639120968895E-2</v>
      </c>
      <c r="D137" s="140">
        <f t="shared" si="165"/>
        <v>3.2502569286594653E-2</v>
      </c>
      <c r="E137" s="140">
        <f t="shared" si="165"/>
        <v>3.5153243032962612E-2</v>
      </c>
      <c r="F137" s="140">
        <f t="shared" si="165"/>
        <v>3.7420114313819121E-2</v>
      </c>
      <c r="G137" s="140">
        <f t="shared" si="165"/>
        <v>4.1141276383383288E-2</v>
      </c>
      <c r="H137" s="140">
        <f t="shared" si="165"/>
        <v>4.426371078544946E-2</v>
      </c>
      <c r="I137" s="140">
        <f t="shared" si="165"/>
        <v>4.7507311665121121E-2</v>
      </c>
      <c r="J137" s="140">
        <f t="shared" si="165"/>
        <v>4.7377928493157251E-2</v>
      </c>
      <c r="K137" s="140">
        <f t="shared" si="165"/>
        <v>4.5332972163193833E-2</v>
      </c>
      <c r="L137" s="140">
        <f t="shared" si="165"/>
        <v>4.4198844635484888E-2</v>
      </c>
      <c r="M137" s="140">
        <f t="shared" si="165"/>
        <v>4.2399977771932759E-2</v>
      </c>
      <c r="N137" s="140">
        <f t="shared" si="165"/>
        <v>4.562639843318906E-2</v>
      </c>
      <c r="O137" s="140">
        <f t="shared" si="165"/>
        <v>4.5252603851027348E-2</v>
      </c>
      <c r="P137" s="140">
        <f t="shared" si="165"/>
        <v>4.3086089420372911E-2</v>
      </c>
      <c r="Q137" s="140">
        <f t="shared" si="165"/>
        <v>4.3908425590931222E-2</v>
      </c>
      <c r="R137" s="140">
        <f t="shared" si="165"/>
        <v>4.8184085605618016E-2</v>
      </c>
      <c r="S137" s="140">
        <f t="shared" si="165"/>
        <v>5.3018801404805957E-2</v>
      </c>
      <c r="T137" s="140">
        <f t="shared" si="165"/>
        <v>5.5491541349382376E-2</v>
      </c>
      <c r="U137" s="140">
        <f t="shared" si="165"/>
        <v>5.3160337594456521E-2</v>
      </c>
      <c r="V137" s="140">
        <f t="shared" si="165"/>
        <v>2.0556364137812144E-2</v>
      </c>
      <c r="W137" s="140">
        <f t="shared" si="165"/>
        <v>3.1167373043566524E-2</v>
      </c>
      <c r="DA137" s="175"/>
    </row>
    <row r="138" spans="1:105" ht="11.45" customHeight="1" x14ac:dyDescent="0.25">
      <c r="A138" s="128" t="str">
        <f>$A$16</f>
        <v>International - Extra-EEAwUK</v>
      </c>
      <c r="B138" s="140">
        <f t="shared" si="153"/>
        <v>8.5140684437345876E-2</v>
      </c>
      <c r="C138" s="140">
        <f t="shared" ref="C138:W138" si="166">IF(C46=0,0,C46/C$34)</f>
        <v>8.3464116060690111E-2</v>
      </c>
      <c r="D138" s="140">
        <f t="shared" si="166"/>
        <v>8.3843176439434605E-2</v>
      </c>
      <c r="E138" s="140">
        <f t="shared" si="166"/>
        <v>8.4484523297152905E-2</v>
      </c>
      <c r="F138" s="140">
        <f t="shared" si="166"/>
        <v>9.0195499494497802E-2</v>
      </c>
      <c r="G138" s="140">
        <f t="shared" si="166"/>
        <v>9.8045691720467495E-2</v>
      </c>
      <c r="H138" s="140">
        <f t="shared" si="166"/>
        <v>0.10241798939563188</v>
      </c>
      <c r="I138" s="140">
        <f t="shared" si="166"/>
        <v>0.10714462271187192</v>
      </c>
      <c r="J138" s="140">
        <f t="shared" si="166"/>
        <v>0.10997434853655795</v>
      </c>
      <c r="K138" s="140">
        <f t="shared" si="166"/>
        <v>0.11100592835899301</v>
      </c>
      <c r="L138" s="140">
        <f t="shared" si="166"/>
        <v>0.10886651957053874</v>
      </c>
      <c r="M138" s="140">
        <f t="shared" si="166"/>
        <v>0.10416841617557872</v>
      </c>
      <c r="N138" s="140">
        <f t="shared" si="166"/>
        <v>0.11458204871589611</v>
      </c>
      <c r="O138" s="140">
        <f t="shared" si="166"/>
        <v>0.11421716474035425</v>
      </c>
      <c r="P138" s="140">
        <f t="shared" si="166"/>
        <v>0.10817284981240012</v>
      </c>
      <c r="Q138" s="140">
        <f t="shared" si="166"/>
        <v>0.10931819515951059</v>
      </c>
      <c r="R138" s="140">
        <f t="shared" si="166"/>
        <v>0.11290446257727137</v>
      </c>
      <c r="S138" s="140">
        <f t="shared" si="166"/>
        <v>0.11946193661503884</v>
      </c>
      <c r="T138" s="140">
        <f t="shared" si="166"/>
        <v>0.12726000408069801</v>
      </c>
      <c r="U138" s="140">
        <f t="shared" si="166"/>
        <v>0.12872444818261183</v>
      </c>
      <c r="V138" s="140">
        <f t="shared" si="166"/>
        <v>6.1312497785288959E-2</v>
      </c>
      <c r="W138" s="140">
        <f t="shared" si="166"/>
        <v>7.9632233727839383E-2</v>
      </c>
      <c r="DA138" s="175"/>
    </row>
    <row r="139" spans="1:105" ht="11.45" customHeight="1" x14ac:dyDescent="0.25">
      <c r="A139" s="27" t="s">
        <v>34</v>
      </c>
      <c r="B139" s="31">
        <f t="shared" ref="B139:B150" si="167">IF(B47=0,0,B47/B$47)</f>
        <v>1</v>
      </c>
      <c r="C139" s="31">
        <f t="shared" ref="C139:W139" si="168">IF(C47=0,0,C47/C$47)</f>
        <v>1</v>
      </c>
      <c r="D139" s="31">
        <f t="shared" si="168"/>
        <v>1</v>
      </c>
      <c r="E139" s="31">
        <f t="shared" si="168"/>
        <v>1</v>
      </c>
      <c r="F139" s="31">
        <f t="shared" si="168"/>
        <v>1</v>
      </c>
      <c r="G139" s="31">
        <f t="shared" si="168"/>
        <v>1</v>
      </c>
      <c r="H139" s="31">
        <f t="shared" si="168"/>
        <v>1</v>
      </c>
      <c r="I139" s="31">
        <f t="shared" si="168"/>
        <v>1</v>
      </c>
      <c r="J139" s="31">
        <f t="shared" si="168"/>
        <v>1</v>
      </c>
      <c r="K139" s="31">
        <f t="shared" si="168"/>
        <v>1</v>
      </c>
      <c r="L139" s="31">
        <f t="shared" si="168"/>
        <v>1</v>
      </c>
      <c r="M139" s="31">
        <f t="shared" si="168"/>
        <v>1</v>
      </c>
      <c r="N139" s="31">
        <f t="shared" si="168"/>
        <v>1</v>
      </c>
      <c r="O139" s="31">
        <f t="shared" si="168"/>
        <v>1</v>
      </c>
      <c r="P139" s="31">
        <f t="shared" si="168"/>
        <v>1</v>
      </c>
      <c r="Q139" s="31">
        <f t="shared" si="168"/>
        <v>1</v>
      </c>
      <c r="R139" s="31">
        <f t="shared" si="168"/>
        <v>1</v>
      </c>
      <c r="S139" s="31">
        <f t="shared" si="168"/>
        <v>1</v>
      </c>
      <c r="T139" s="31">
        <f t="shared" si="168"/>
        <v>1</v>
      </c>
      <c r="U139" s="31">
        <f t="shared" si="168"/>
        <v>1</v>
      </c>
      <c r="V139" s="31">
        <f t="shared" si="168"/>
        <v>1</v>
      </c>
      <c r="W139" s="31">
        <f t="shared" si="168"/>
        <v>1</v>
      </c>
      <c r="DA139" s="173"/>
    </row>
    <row r="140" spans="1:105" ht="11.45" customHeight="1" x14ac:dyDescent="0.25">
      <c r="A140" s="136" t="str">
        <f>$A$18</f>
        <v>Road transport</v>
      </c>
      <c r="B140" s="139">
        <f t="shared" si="167"/>
        <v>0.91201835302026901</v>
      </c>
      <c r="C140" s="139">
        <f t="shared" ref="C140:W140" si="169">IF(C48=0,0,C48/C$47)</f>
        <v>0.90738939212246117</v>
      </c>
      <c r="D140" s="139">
        <f t="shared" si="169"/>
        <v>0.90340729867811131</v>
      </c>
      <c r="E140" s="139">
        <f t="shared" si="169"/>
        <v>0.90557144675137657</v>
      </c>
      <c r="F140" s="139">
        <f t="shared" si="169"/>
        <v>0.89707237465535561</v>
      </c>
      <c r="G140" s="139">
        <f t="shared" si="169"/>
        <v>0.8852255619144842</v>
      </c>
      <c r="H140" s="139">
        <f t="shared" si="169"/>
        <v>0.89062961977019128</v>
      </c>
      <c r="I140" s="139">
        <f t="shared" si="169"/>
        <v>0.88457287309149824</v>
      </c>
      <c r="J140" s="139">
        <f t="shared" si="169"/>
        <v>0.88276787515624922</v>
      </c>
      <c r="K140" s="139">
        <f t="shared" si="169"/>
        <v>0.8870646300598436</v>
      </c>
      <c r="L140" s="139">
        <f t="shared" si="169"/>
        <v>0.88566154777384121</v>
      </c>
      <c r="M140" s="139">
        <f t="shared" si="169"/>
        <v>0.88512433770384114</v>
      </c>
      <c r="N140" s="139">
        <f t="shared" si="169"/>
        <v>0.89075227612653229</v>
      </c>
      <c r="O140" s="139">
        <f t="shared" si="169"/>
        <v>0.88975946332782208</v>
      </c>
      <c r="P140" s="139">
        <f t="shared" si="169"/>
        <v>0.89583841004560683</v>
      </c>
      <c r="Q140" s="139">
        <f t="shared" si="169"/>
        <v>0.89760856075949769</v>
      </c>
      <c r="R140" s="139">
        <f t="shared" si="169"/>
        <v>0.90067440669856624</v>
      </c>
      <c r="S140" s="139">
        <f t="shared" si="169"/>
        <v>0.89485684352696837</v>
      </c>
      <c r="T140" s="139">
        <f t="shared" si="169"/>
        <v>0.88943439074033792</v>
      </c>
      <c r="U140" s="139">
        <f t="shared" si="169"/>
        <v>0.89650348320241946</v>
      </c>
      <c r="V140" s="139">
        <f t="shared" si="169"/>
        <v>0.88067379763199949</v>
      </c>
      <c r="W140" s="139">
        <f t="shared" si="169"/>
        <v>0.85280826237282858</v>
      </c>
      <c r="DA140" s="174"/>
    </row>
    <row r="141" spans="1:105" ht="11.45" customHeight="1" x14ac:dyDescent="0.25">
      <c r="A141" s="128" t="str">
        <f>$A$19</f>
        <v>Light commercial vehicles</v>
      </c>
      <c r="B141" s="140">
        <f t="shared" si="167"/>
        <v>0.18869035897043374</v>
      </c>
      <c r="C141" s="140">
        <f t="shared" ref="C141:W141" si="170">IF(C49=0,0,C49/C$47)</f>
        <v>0.20276229687638592</v>
      </c>
      <c r="D141" s="140">
        <f t="shared" si="170"/>
        <v>0.20706485775901928</v>
      </c>
      <c r="E141" s="140">
        <f t="shared" si="170"/>
        <v>0.21311146504193651</v>
      </c>
      <c r="F141" s="140">
        <f t="shared" si="170"/>
        <v>0.2096559225318663</v>
      </c>
      <c r="G141" s="140">
        <f t="shared" si="170"/>
        <v>0.21399572821288815</v>
      </c>
      <c r="H141" s="140">
        <f t="shared" si="170"/>
        <v>0.19423632539690616</v>
      </c>
      <c r="I141" s="140">
        <f t="shared" si="170"/>
        <v>0.19276348556056366</v>
      </c>
      <c r="J141" s="140">
        <f t="shared" si="170"/>
        <v>0.19077770716285852</v>
      </c>
      <c r="K141" s="140">
        <f t="shared" si="170"/>
        <v>0.19542654727083131</v>
      </c>
      <c r="L141" s="140">
        <f t="shared" si="170"/>
        <v>0.17888518524972252</v>
      </c>
      <c r="M141" s="140">
        <f t="shared" si="170"/>
        <v>0.18268352082753175</v>
      </c>
      <c r="N141" s="140">
        <f t="shared" si="170"/>
        <v>0.17360475609135034</v>
      </c>
      <c r="O141" s="140">
        <f t="shared" si="170"/>
        <v>0.17647975049380238</v>
      </c>
      <c r="P141" s="140">
        <f t="shared" si="170"/>
        <v>0.19747147560618852</v>
      </c>
      <c r="Q141" s="140">
        <f t="shared" si="170"/>
        <v>0.2004784531845622</v>
      </c>
      <c r="R141" s="140">
        <f t="shared" si="170"/>
        <v>0.20821784130223722</v>
      </c>
      <c r="S141" s="140">
        <f t="shared" si="170"/>
        <v>0.21378541384770355</v>
      </c>
      <c r="T141" s="140">
        <f t="shared" si="170"/>
        <v>0.21595580634742889</v>
      </c>
      <c r="U141" s="140">
        <f t="shared" si="170"/>
        <v>0.21777176393269138</v>
      </c>
      <c r="V141" s="140">
        <f t="shared" si="170"/>
        <v>0.21203102693449188</v>
      </c>
      <c r="W141" s="140">
        <f t="shared" si="170"/>
        <v>0.22630552960307476</v>
      </c>
      <c r="DA141" s="175"/>
    </row>
    <row r="142" spans="1:105" ht="11.45" customHeight="1" x14ac:dyDescent="0.25">
      <c r="A142" s="128" t="str">
        <f>$A$20</f>
        <v>Heavy goods vehicles</v>
      </c>
      <c r="B142" s="140">
        <f t="shared" si="167"/>
        <v>0.72332799404983528</v>
      </c>
      <c r="C142" s="140">
        <f t="shared" ref="C142:W142" si="171">IF(C50=0,0,C50/C$47)</f>
        <v>0.70462709524607525</v>
      </c>
      <c r="D142" s="140">
        <f t="shared" si="171"/>
        <v>0.69634244091909203</v>
      </c>
      <c r="E142" s="140">
        <f t="shared" si="171"/>
        <v>0.69245998170944012</v>
      </c>
      <c r="F142" s="140">
        <f t="shared" si="171"/>
        <v>0.68741645212348923</v>
      </c>
      <c r="G142" s="140">
        <f t="shared" si="171"/>
        <v>0.67122983370159617</v>
      </c>
      <c r="H142" s="140">
        <f t="shared" si="171"/>
        <v>0.69639329437328512</v>
      </c>
      <c r="I142" s="140">
        <f t="shared" si="171"/>
        <v>0.69180938753093457</v>
      </c>
      <c r="J142" s="140">
        <f t="shared" si="171"/>
        <v>0.69199016799339075</v>
      </c>
      <c r="K142" s="140">
        <f t="shared" si="171"/>
        <v>0.69163808278901229</v>
      </c>
      <c r="L142" s="140">
        <f t="shared" si="171"/>
        <v>0.70677636252411857</v>
      </c>
      <c r="M142" s="140">
        <f t="shared" si="171"/>
        <v>0.70244081687630933</v>
      </c>
      <c r="N142" s="140">
        <f t="shared" si="171"/>
        <v>0.7171475200351819</v>
      </c>
      <c r="O142" s="140">
        <f t="shared" si="171"/>
        <v>0.7132797128340197</v>
      </c>
      <c r="P142" s="140">
        <f t="shared" si="171"/>
        <v>0.69836693443941833</v>
      </c>
      <c r="Q142" s="140">
        <f t="shared" si="171"/>
        <v>0.69713010757493543</v>
      </c>
      <c r="R142" s="140">
        <f t="shared" si="171"/>
        <v>0.69245656539632894</v>
      </c>
      <c r="S142" s="140">
        <f t="shared" si="171"/>
        <v>0.68107142967926482</v>
      </c>
      <c r="T142" s="140">
        <f t="shared" si="171"/>
        <v>0.67347858439290909</v>
      </c>
      <c r="U142" s="140">
        <f t="shared" si="171"/>
        <v>0.67873171926972797</v>
      </c>
      <c r="V142" s="140">
        <f t="shared" si="171"/>
        <v>0.66864277069750766</v>
      </c>
      <c r="W142" s="140">
        <f t="shared" si="171"/>
        <v>0.62650273276975377</v>
      </c>
      <c r="DA142" s="175"/>
    </row>
    <row r="143" spans="1:105" ht="11.45" customHeight="1" x14ac:dyDescent="0.25">
      <c r="A143" s="109" t="str">
        <f>$A$21</f>
        <v>Rail transport</v>
      </c>
      <c r="B143" s="124">
        <f t="shared" si="167"/>
        <v>2.7459376697318023E-2</v>
      </c>
      <c r="C143" s="124">
        <f t="shared" ref="C143:W143" si="172">IF(C51=0,0,C51/C$47)</f>
        <v>3.3068874969320712E-2</v>
      </c>
      <c r="D143" s="124">
        <f t="shared" si="172"/>
        <v>3.4171540434111962E-2</v>
      </c>
      <c r="E143" s="124">
        <f t="shared" si="172"/>
        <v>2.7047653734819068E-2</v>
      </c>
      <c r="F143" s="124">
        <f t="shared" si="172"/>
        <v>2.6469175517446836E-2</v>
      </c>
      <c r="G143" s="124">
        <f t="shared" si="172"/>
        <v>2.4997153509267185E-2</v>
      </c>
      <c r="H143" s="124">
        <f t="shared" si="172"/>
        <v>2.4312353796704593E-2</v>
      </c>
      <c r="I143" s="124">
        <f t="shared" si="172"/>
        <v>2.4598760692716486E-2</v>
      </c>
      <c r="J143" s="124">
        <f t="shared" si="172"/>
        <v>2.082763602567347E-2</v>
      </c>
      <c r="K143" s="124">
        <f t="shared" si="172"/>
        <v>2.1496693536541312E-2</v>
      </c>
      <c r="L143" s="124">
        <f t="shared" si="172"/>
        <v>2.1139949340458482E-2</v>
      </c>
      <c r="M143" s="124">
        <f t="shared" si="172"/>
        <v>2.331526434280138E-2</v>
      </c>
      <c r="N143" s="124">
        <f t="shared" si="172"/>
        <v>2.2521519332703101E-2</v>
      </c>
      <c r="O143" s="124">
        <f t="shared" si="172"/>
        <v>2.2126197109865652E-2</v>
      </c>
      <c r="P143" s="124">
        <f t="shared" si="172"/>
        <v>2.2036089955030952E-2</v>
      </c>
      <c r="Q143" s="124">
        <f t="shared" si="172"/>
        <v>2.045407503527745E-2</v>
      </c>
      <c r="R143" s="124">
        <f t="shared" si="172"/>
        <v>2.178793563146748E-2</v>
      </c>
      <c r="S143" s="124">
        <f t="shared" si="172"/>
        <v>2.1148344424018747E-2</v>
      </c>
      <c r="T143" s="124">
        <f t="shared" si="172"/>
        <v>2.1924825369642652E-2</v>
      </c>
      <c r="U143" s="124">
        <f t="shared" si="172"/>
        <v>1.9842859622414062E-2</v>
      </c>
      <c r="V143" s="124">
        <f t="shared" si="172"/>
        <v>2.0363362812353913E-2</v>
      </c>
      <c r="W143" s="124">
        <f t="shared" si="172"/>
        <v>2.3274889105787736E-2</v>
      </c>
      <c r="DA143" s="176"/>
    </row>
    <row r="144" spans="1:105" ht="11.45" customHeight="1" x14ac:dyDescent="0.25">
      <c r="A144" s="109" t="str">
        <f>$A$22</f>
        <v>Aviation</v>
      </c>
      <c r="B144" s="124">
        <f t="shared" si="167"/>
        <v>4.4680312019569436E-2</v>
      </c>
      <c r="C144" s="124">
        <f t="shared" ref="C144:W144" si="173">IF(C52=0,0,C52/C$47)</f>
        <v>4.3471716945260544E-2</v>
      </c>
      <c r="D144" s="124">
        <f t="shared" si="173"/>
        <v>4.8018447613126083E-2</v>
      </c>
      <c r="E144" s="124">
        <f t="shared" si="173"/>
        <v>5.176135767635455E-2</v>
      </c>
      <c r="F144" s="124">
        <f t="shared" si="173"/>
        <v>5.8715802816819408E-2</v>
      </c>
      <c r="G144" s="124">
        <f t="shared" si="173"/>
        <v>6.9031643448982064E-2</v>
      </c>
      <c r="H144" s="124">
        <f t="shared" si="173"/>
        <v>6.905156602261206E-2</v>
      </c>
      <c r="I144" s="124">
        <f t="shared" si="173"/>
        <v>7.3682044643710282E-2</v>
      </c>
      <c r="J144" s="124">
        <f t="shared" si="173"/>
        <v>7.8527693011658614E-2</v>
      </c>
      <c r="K144" s="124">
        <f t="shared" si="173"/>
        <v>7.3805063487841951E-2</v>
      </c>
      <c r="L144" s="124">
        <f t="shared" si="173"/>
        <v>7.7254533742737011E-2</v>
      </c>
      <c r="M144" s="124">
        <f t="shared" si="173"/>
        <v>7.379649642857114E-2</v>
      </c>
      <c r="N144" s="124">
        <f t="shared" si="173"/>
        <v>7.0497354852959743E-2</v>
      </c>
      <c r="O144" s="124">
        <f t="shared" si="173"/>
        <v>7.2099970569275446E-2</v>
      </c>
      <c r="P144" s="124">
        <f t="shared" si="173"/>
        <v>6.497356392344722E-2</v>
      </c>
      <c r="Q144" s="124">
        <f t="shared" si="173"/>
        <v>6.4228295323559711E-2</v>
      </c>
      <c r="R144" s="124">
        <f t="shared" si="173"/>
        <v>6.297465902079151E-2</v>
      </c>
      <c r="S144" s="124">
        <f t="shared" si="173"/>
        <v>7.104722780221695E-2</v>
      </c>
      <c r="T144" s="124">
        <f t="shared" si="173"/>
        <v>7.484709774600147E-2</v>
      </c>
      <c r="U144" s="124">
        <f t="shared" si="173"/>
        <v>6.926498446808857E-2</v>
      </c>
      <c r="V144" s="124">
        <f t="shared" si="173"/>
        <v>8.4678308016114395E-2</v>
      </c>
      <c r="W144" s="124">
        <f t="shared" si="173"/>
        <v>0.10414092507673595</v>
      </c>
      <c r="DA144" s="176"/>
    </row>
    <row r="145" spans="1:105" ht="11.45" customHeight="1" x14ac:dyDescent="0.25">
      <c r="A145" s="128" t="s">
        <v>27</v>
      </c>
      <c r="B145" s="140">
        <f t="shared" si="167"/>
        <v>2.8916215602670563E-3</v>
      </c>
      <c r="C145" s="140">
        <f t="shared" ref="C145:W145" si="174">IF(C53=0,0,C53/C$47)</f>
        <v>2.8389736952749087E-3</v>
      </c>
      <c r="D145" s="140">
        <f t="shared" si="174"/>
        <v>2.5439388633189839E-3</v>
      </c>
      <c r="E145" s="140">
        <f t="shared" si="174"/>
        <v>1.9760431797686022E-3</v>
      </c>
      <c r="F145" s="140">
        <f t="shared" si="174"/>
        <v>1.9108097961628631E-3</v>
      </c>
      <c r="G145" s="140">
        <f t="shared" si="174"/>
        <v>1.7670189414066935E-3</v>
      </c>
      <c r="H145" s="140">
        <f t="shared" si="174"/>
        <v>1.7376357658476689E-3</v>
      </c>
      <c r="I145" s="140">
        <f t="shared" si="174"/>
        <v>1.719904105286547E-3</v>
      </c>
      <c r="J145" s="140">
        <f t="shared" si="174"/>
        <v>2.2177138200982641E-3</v>
      </c>
      <c r="K145" s="140">
        <f t="shared" si="174"/>
        <v>2.0248919986069341E-3</v>
      </c>
      <c r="L145" s="140">
        <f t="shared" si="174"/>
        <v>1.668422694177069E-3</v>
      </c>
      <c r="M145" s="140">
        <f t="shared" si="174"/>
        <v>1.2959517945315693E-3</v>
      </c>
      <c r="N145" s="140">
        <f t="shared" si="174"/>
        <v>1.2324652739650953E-3</v>
      </c>
      <c r="O145" s="140">
        <f t="shared" si="174"/>
        <v>1.1530728461124954E-3</v>
      </c>
      <c r="P145" s="140">
        <f t="shared" si="174"/>
        <v>1.4049816997390814E-3</v>
      </c>
      <c r="Q145" s="140">
        <f t="shared" si="174"/>
        <v>1.4087989438308383E-3</v>
      </c>
      <c r="R145" s="140">
        <f t="shared" si="174"/>
        <v>1.3478384035592683E-3</v>
      </c>
      <c r="S145" s="140">
        <f t="shared" si="174"/>
        <v>1.3519672971519306E-3</v>
      </c>
      <c r="T145" s="140">
        <f t="shared" si="174"/>
        <v>1.2909851809546713E-3</v>
      </c>
      <c r="U145" s="140">
        <f t="shared" si="174"/>
        <v>1.2636373008196714E-3</v>
      </c>
      <c r="V145" s="140">
        <f t="shared" si="174"/>
        <v>1.3802851810408147E-3</v>
      </c>
      <c r="W145" s="140">
        <f t="shared" si="174"/>
        <v>1.5871761998210582E-3</v>
      </c>
      <c r="DA145" s="175"/>
    </row>
    <row r="146" spans="1:105" ht="11.45" customHeight="1" x14ac:dyDescent="0.25">
      <c r="A146" s="128" t="str">
        <f>$A$24</f>
        <v>International - Intra-EEAwUK</v>
      </c>
      <c r="B146" s="140">
        <f t="shared" si="167"/>
        <v>3.7311714202216879E-3</v>
      </c>
      <c r="C146" s="140">
        <f t="shared" ref="C146:W146" si="175">IF(C54=0,0,C54/C$47)</f>
        <v>3.7588400367442806E-3</v>
      </c>
      <c r="D146" s="140">
        <f t="shared" si="175"/>
        <v>4.0200207296239602E-3</v>
      </c>
      <c r="E146" s="140">
        <f t="shared" si="175"/>
        <v>4.015421574510218E-3</v>
      </c>
      <c r="F146" s="140">
        <f t="shared" si="175"/>
        <v>4.8317214536866045E-3</v>
      </c>
      <c r="G146" s="140">
        <f t="shared" si="175"/>
        <v>5.4818431904352632E-3</v>
      </c>
      <c r="H146" s="140">
        <f t="shared" si="175"/>
        <v>5.7958465028278283E-3</v>
      </c>
      <c r="I146" s="140">
        <f t="shared" si="175"/>
        <v>6.53867073394334E-3</v>
      </c>
      <c r="J146" s="140">
        <f t="shared" si="175"/>
        <v>7.5602688723417685E-3</v>
      </c>
      <c r="K146" s="140">
        <f t="shared" si="175"/>
        <v>8.066447765577309E-3</v>
      </c>
      <c r="L146" s="140">
        <f t="shared" si="175"/>
        <v>7.592302086646548E-3</v>
      </c>
      <c r="M146" s="140">
        <f t="shared" si="175"/>
        <v>6.9482887533633582E-3</v>
      </c>
      <c r="N146" s="140">
        <f t="shared" si="175"/>
        <v>7.0548260832982573E-3</v>
      </c>
      <c r="O146" s="140">
        <f t="shared" si="175"/>
        <v>7.0693987098165911E-3</v>
      </c>
      <c r="P146" s="140">
        <f t="shared" si="175"/>
        <v>6.453833234667309E-3</v>
      </c>
      <c r="Q146" s="140">
        <f t="shared" si="175"/>
        <v>6.4335186881186134E-3</v>
      </c>
      <c r="R146" s="140">
        <f t="shared" si="175"/>
        <v>6.2675288510801253E-3</v>
      </c>
      <c r="S146" s="140">
        <f t="shared" si="175"/>
        <v>7.5577314040429179E-3</v>
      </c>
      <c r="T146" s="140">
        <f t="shared" si="175"/>
        <v>7.7554157265293305E-3</v>
      </c>
      <c r="U146" s="140">
        <f t="shared" si="175"/>
        <v>7.3886887431028701E-3</v>
      </c>
      <c r="V146" s="140">
        <f t="shared" si="175"/>
        <v>6.7878963609216865E-3</v>
      </c>
      <c r="W146" s="140">
        <f t="shared" si="175"/>
        <v>1.1235120302516222E-2</v>
      </c>
      <c r="DA146" s="175"/>
    </row>
    <row r="147" spans="1:105" ht="11.45" customHeight="1" x14ac:dyDescent="0.25">
      <c r="A147" s="128" t="str">
        <f>$A$25</f>
        <v>International - Extra-EEAwUK</v>
      </c>
      <c r="B147" s="140">
        <f t="shared" si="167"/>
        <v>3.8057519039080688E-2</v>
      </c>
      <c r="C147" s="140">
        <f t="shared" ref="C147:W147" si="176">IF(C55=0,0,C55/C$47)</f>
        <v>3.6873903213241355E-2</v>
      </c>
      <c r="D147" s="140">
        <f t="shared" si="176"/>
        <v>4.1454488020183138E-2</v>
      </c>
      <c r="E147" s="140">
        <f t="shared" si="176"/>
        <v>4.5769892922075735E-2</v>
      </c>
      <c r="F147" s="140">
        <f t="shared" si="176"/>
        <v>5.1973271566969945E-2</v>
      </c>
      <c r="G147" s="140">
        <f t="shared" si="176"/>
        <v>6.1782781317140115E-2</v>
      </c>
      <c r="H147" s="140">
        <f t="shared" si="176"/>
        <v>6.1518083753936574E-2</v>
      </c>
      <c r="I147" s="140">
        <f t="shared" si="176"/>
        <v>6.5423469804480397E-2</v>
      </c>
      <c r="J147" s="140">
        <f t="shared" si="176"/>
        <v>6.8749710319218588E-2</v>
      </c>
      <c r="K147" s="140">
        <f t="shared" si="176"/>
        <v>6.3713723723657717E-2</v>
      </c>
      <c r="L147" s="140">
        <f t="shared" si="176"/>
        <v>6.7993808961913399E-2</v>
      </c>
      <c r="M147" s="140">
        <f t="shared" si="176"/>
        <v>6.5552255880676202E-2</v>
      </c>
      <c r="N147" s="140">
        <f t="shared" si="176"/>
        <v>6.2210063495696383E-2</v>
      </c>
      <c r="O147" s="140">
        <f t="shared" si="176"/>
        <v>6.3877499013346356E-2</v>
      </c>
      <c r="P147" s="140">
        <f t="shared" si="176"/>
        <v>5.7114748989040821E-2</v>
      </c>
      <c r="Q147" s="140">
        <f t="shared" si="176"/>
        <v>5.6385977691610252E-2</v>
      </c>
      <c r="R147" s="140">
        <f t="shared" si="176"/>
        <v>5.5359291766152119E-2</v>
      </c>
      <c r="S147" s="140">
        <f t="shared" si="176"/>
        <v>6.2137529101022111E-2</v>
      </c>
      <c r="T147" s="140">
        <f t="shared" si="176"/>
        <v>6.580069683851747E-2</v>
      </c>
      <c r="U147" s="140">
        <f t="shared" si="176"/>
        <v>6.0612658424166029E-2</v>
      </c>
      <c r="V147" s="140">
        <f t="shared" si="176"/>
        <v>7.651012647415191E-2</v>
      </c>
      <c r="W147" s="140">
        <f t="shared" si="176"/>
        <v>9.1318628574398666E-2</v>
      </c>
      <c r="DA147" s="175"/>
    </row>
    <row r="148" spans="1:105" ht="11.45" customHeight="1" x14ac:dyDescent="0.25">
      <c r="A148" s="109" t="s">
        <v>142</v>
      </c>
      <c r="B148" s="124">
        <f t="shared" si="167"/>
        <v>1.5841958262843514E-2</v>
      </c>
      <c r="C148" s="124">
        <f t="shared" ref="C148:W148" si="177">IF(C56=0,0,C56/C$47)</f>
        <v>1.6070015962957693E-2</v>
      </c>
      <c r="D148" s="124">
        <f t="shared" si="177"/>
        <v>1.4402713274650529E-2</v>
      </c>
      <c r="E148" s="124">
        <f t="shared" si="177"/>
        <v>1.5619541837449801E-2</v>
      </c>
      <c r="F148" s="124">
        <f t="shared" si="177"/>
        <v>1.774264701037815E-2</v>
      </c>
      <c r="G148" s="124">
        <f t="shared" si="177"/>
        <v>2.074564112726655E-2</v>
      </c>
      <c r="H148" s="124">
        <f t="shared" si="177"/>
        <v>1.6006460410492029E-2</v>
      </c>
      <c r="I148" s="124">
        <f t="shared" si="177"/>
        <v>1.714632157207498E-2</v>
      </c>
      <c r="J148" s="124">
        <f t="shared" si="177"/>
        <v>1.7876795806418846E-2</v>
      </c>
      <c r="K148" s="124">
        <f t="shared" si="177"/>
        <v>1.7633612915773141E-2</v>
      </c>
      <c r="L148" s="124">
        <f t="shared" si="177"/>
        <v>1.5943969142963331E-2</v>
      </c>
      <c r="M148" s="124">
        <f t="shared" si="177"/>
        <v>1.7763901524786383E-2</v>
      </c>
      <c r="N148" s="124">
        <f t="shared" si="177"/>
        <v>1.6228849687804841E-2</v>
      </c>
      <c r="O148" s="124">
        <f t="shared" si="177"/>
        <v>1.6014368993036668E-2</v>
      </c>
      <c r="P148" s="124">
        <f t="shared" si="177"/>
        <v>1.7151936075914958E-2</v>
      </c>
      <c r="Q148" s="124">
        <f t="shared" si="177"/>
        <v>1.7709068881665197E-2</v>
      </c>
      <c r="R148" s="124">
        <f t="shared" si="177"/>
        <v>1.4562998649174874E-2</v>
      </c>
      <c r="S148" s="124">
        <f t="shared" si="177"/>
        <v>1.2947584246795731E-2</v>
      </c>
      <c r="T148" s="124">
        <f t="shared" si="177"/>
        <v>1.379368614401792E-2</v>
      </c>
      <c r="U148" s="124">
        <f t="shared" si="177"/>
        <v>1.4388672707077853E-2</v>
      </c>
      <c r="V148" s="124">
        <f t="shared" si="177"/>
        <v>1.4284531539532266E-2</v>
      </c>
      <c r="W148" s="124">
        <f t="shared" si="177"/>
        <v>1.9775923444647805E-2</v>
      </c>
      <c r="DA148" s="176"/>
    </row>
    <row r="149" spans="1:105" ht="11.45" customHeight="1" x14ac:dyDescent="0.25">
      <c r="A149" s="128" t="str">
        <f>$A$27</f>
        <v>Domestic coastal shipping</v>
      </c>
      <c r="B149" s="140">
        <f t="shared" si="167"/>
        <v>6.7347015815945473E-4</v>
      </c>
      <c r="C149" s="140">
        <f t="shared" ref="C149:W149" si="178">IF(C57=0,0,C57/C$47)</f>
        <v>5.8509219548640772E-4</v>
      </c>
      <c r="D149" s="140">
        <f t="shared" si="178"/>
        <v>6.4817961784671696E-4</v>
      </c>
      <c r="E149" s="140">
        <f t="shared" si="178"/>
        <v>4.9158662110020189E-4</v>
      </c>
      <c r="F149" s="140">
        <f t="shared" si="178"/>
        <v>4.7434031998246247E-4</v>
      </c>
      <c r="G149" s="140">
        <f t="shared" si="178"/>
        <v>4.5456169149973586E-4</v>
      </c>
      <c r="H149" s="140">
        <f t="shared" si="178"/>
        <v>5.1432868343033932E-4</v>
      </c>
      <c r="I149" s="140">
        <f t="shared" si="178"/>
        <v>6.0507256283947133E-4</v>
      </c>
      <c r="J149" s="140">
        <f t="shared" si="178"/>
        <v>6.2969319392155347E-4</v>
      </c>
      <c r="K149" s="140">
        <f t="shared" si="178"/>
        <v>5.023372511602566E-4</v>
      </c>
      <c r="L149" s="140">
        <f t="shared" si="178"/>
        <v>4.4937028002657651E-4</v>
      </c>
      <c r="M149" s="140">
        <f t="shared" si="178"/>
        <v>5.3180877784650524E-4</v>
      </c>
      <c r="N149" s="140">
        <f t="shared" si="178"/>
        <v>5.859820556685328E-4</v>
      </c>
      <c r="O149" s="140">
        <f t="shared" si="178"/>
        <v>6.5051599081796256E-4</v>
      </c>
      <c r="P149" s="140">
        <f t="shared" si="178"/>
        <v>6.5184162925020685E-4</v>
      </c>
      <c r="Q149" s="140">
        <f t="shared" si="178"/>
        <v>4.5030208312192126E-4</v>
      </c>
      <c r="R149" s="140">
        <f t="shared" si="178"/>
        <v>4.4176453260278331E-4</v>
      </c>
      <c r="S149" s="140">
        <f t="shared" si="178"/>
        <v>5.5402392794736517E-4</v>
      </c>
      <c r="T149" s="140">
        <f t="shared" si="178"/>
        <v>5.1425203034136146E-4</v>
      </c>
      <c r="U149" s="140">
        <f t="shared" si="178"/>
        <v>4.5151928086166601E-4</v>
      </c>
      <c r="V149" s="140">
        <f t="shared" si="178"/>
        <v>4.980154752020951E-4</v>
      </c>
      <c r="W149" s="140">
        <f t="shared" si="178"/>
        <v>4.4383737366482319E-4</v>
      </c>
      <c r="DA149" s="175"/>
    </row>
    <row r="150" spans="1:105" ht="11.45" customHeight="1" x14ac:dyDescent="0.25">
      <c r="A150" s="138" t="str">
        <f>$A$28</f>
        <v>Inland waterways</v>
      </c>
      <c r="B150" s="127">
        <f t="shared" si="167"/>
        <v>1.5168488104684061E-2</v>
      </c>
      <c r="C150" s="127">
        <f t="shared" ref="C150:W150" si="179">IF(C58=0,0,C58/C$47)</f>
        <v>1.5484923767471284E-2</v>
      </c>
      <c r="D150" s="127">
        <f t="shared" si="179"/>
        <v>1.3754533656803812E-2</v>
      </c>
      <c r="E150" s="127">
        <f t="shared" si="179"/>
        <v>1.51279552163496E-2</v>
      </c>
      <c r="F150" s="127">
        <f t="shared" si="179"/>
        <v>1.7268306690395686E-2</v>
      </c>
      <c r="G150" s="127">
        <f t="shared" si="179"/>
        <v>2.0291079435766815E-2</v>
      </c>
      <c r="H150" s="127">
        <f t="shared" si="179"/>
        <v>1.5492131727061691E-2</v>
      </c>
      <c r="I150" s="127">
        <f t="shared" si="179"/>
        <v>1.6541249009235509E-2</v>
      </c>
      <c r="J150" s="127">
        <f t="shared" si="179"/>
        <v>1.7247102612497293E-2</v>
      </c>
      <c r="K150" s="127">
        <f t="shared" si="179"/>
        <v>1.7131275664612887E-2</v>
      </c>
      <c r="L150" s="127">
        <f t="shared" si="179"/>
        <v>1.5494598862936753E-2</v>
      </c>
      <c r="M150" s="127">
        <f t="shared" si="179"/>
        <v>1.7232092746939875E-2</v>
      </c>
      <c r="N150" s="127">
        <f t="shared" si="179"/>
        <v>1.5642867632136306E-2</v>
      </c>
      <c r="O150" s="127">
        <f t="shared" si="179"/>
        <v>1.5363853002218703E-2</v>
      </c>
      <c r="P150" s="127">
        <f t="shared" si="179"/>
        <v>1.650009444666475E-2</v>
      </c>
      <c r="Q150" s="127">
        <f t="shared" si="179"/>
        <v>1.7258766798543275E-2</v>
      </c>
      <c r="R150" s="127">
        <f t="shared" si="179"/>
        <v>1.412123411657209E-2</v>
      </c>
      <c r="S150" s="127">
        <f t="shared" si="179"/>
        <v>1.2393560318848367E-2</v>
      </c>
      <c r="T150" s="127">
        <f t="shared" si="179"/>
        <v>1.3279434113676557E-2</v>
      </c>
      <c r="U150" s="127">
        <f t="shared" si="179"/>
        <v>1.3937153426216186E-2</v>
      </c>
      <c r="V150" s="127">
        <f t="shared" si="179"/>
        <v>1.3786516064330172E-2</v>
      </c>
      <c r="W150" s="127">
        <f t="shared" si="179"/>
        <v>1.9332086070982985E-2</v>
      </c>
      <c r="DA150" s="178"/>
    </row>
    <row r="151" spans="1:105" ht="11.45" customHeight="1" x14ac:dyDescent="0.25">
      <c r="A151" s="27" t="s">
        <v>176</v>
      </c>
      <c r="B151" s="31">
        <f>IF(B59=0,0,B59/B$59)</f>
        <v>1</v>
      </c>
      <c r="C151" s="31">
        <f t="shared" ref="C151:W151" si="180">IF(C59=0,0,C59/C$59)</f>
        <v>1</v>
      </c>
      <c r="D151" s="31">
        <f t="shared" si="180"/>
        <v>1</v>
      </c>
      <c r="E151" s="31">
        <f t="shared" si="180"/>
        <v>1</v>
      </c>
      <c r="F151" s="31">
        <f t="shared" si="180"/>
        <v>1</v>
      </c>
      <c r="G151" s="31">
        <f t="shared" si="180"/>
        <v>1</v>
      </c>
      <c r="H151" s="31">
        <f t="shared" si="180"/>
        <v>1</v>
      </c>
      <c r="I151" s="31">
        <f t="shared" si="180"/>
        <v>1</v>
      </c>
      <c r="J151" s="31">
        <f t="shared" si="180"/>
        <v>1</v>
      </c>
      <c r="K151" s="31">
        <f t="shared" si="180"/>
        <v>1</v>
      </c>
      <c r="L151" s="31">
        <f t="shared" si="180"/>
        <v>1</v>
      </c>
      <c r="M151" s="31">
        <f t="shared" si="180"/>
        <v>1</v>
      </c>
      <c r="N151" s="31">
        <f t="shared" si="180"/>
        <v>1</v>
      </c>
      <c r="O151" s="31">
        <f t="shared" si="180"/>
        <v>1</v>
      </c>
      <c r="P151" s="31">
        <f t="shared" si="180"/>
        <v>1</v>
      </c>
      <c r="Q151" s="31">
        <f t="shared" si="180"/>
        <v>1</v>
      </c>
      <c r="R151" s="31">
        <f t="shared" si="180"/>
        <v>1</v>
      </c>
      <c r="S151" s="31">
        <f t="shared" si="180"/>
        <v>1</v>
      </c>
      <c r="T151" s="31">
        <f t="shared" si="180"/>
        <v>1</v>
      </c>
      <c r="U151" s="31">
        <f t="shared" si="180"/>
        <v>1</v>
      </c>
      <c r="V151" s="31">
        <f t="shared" si="180"/>
        <v>1</v>
      </c>
      <c r="W151" s="31">
        <f t="shared" si="180"/>
        <v>1</v>
      </c>
      <c r="DA151" s="173"/>
    </row>
    <row r="152" spans="1:105" ht="11.45" customHeight="1" x14ac:dyDescent="0.25">
      <c r="A152" s="128" t="str">
        <f>$A$30</f>
        <v>Intra-EEA</v>
      </c>
      <c r="B152" s="140">
        <f>IF(B60=0,0,B60/B$59)</f>
        <v>0.29585260989080553</v>
      </c>
      <c r="C152" s="140">
        <f t="shared" ref="C152:W152" si="181">IF(C60=0,0,C60/C$59)</f>
        <v>0.29468880731830155</v>
      </c>
      <c r="D152" s="140">
        <f t="shared" si="181"/>
        <v>0.28505292235063884</v>
      </c>
      <c r="E152" s="140">
        <f t="shared" si="181"/>
        <v>0.27986473978730381</v>
      </c>
      <c r="F152" s="140">
        <f t="shared" si="181"/>
        <v>0.28267761472551922</v>
      </c>
      <c r="G152" s="140">
        <f t="shared" si="181"/>
        <v>0.26386204994843032</v>
      </c>
      <c r="H152" s="140">
        <f t="shared" si="181"/>
        <v>0.25314760191366742</v>
      </c>
      <c r="I152" s="140">
        <f t="shared" si="181"/>
        <v>0.24849663883183637</v>
      </c>
      <c r="J152" s="140">
        <f t="shared" si="181"/>
        <v>0.23658744463749498</v>
      </c>
      <c r="K152" s="140">
        <f t="shared" si="181"/>
        <v>0.23084081554878627</v>
      </c>
      <c r="L152" s="140">
        <f t="shared" si="181"/>
        <v>0.22564092320476128</v>
      </c>
      <c r="M152" s="140">
        <f t="shared" si="181"/>
        <v>0.22342931738279428</v>
      </c>
      <c r="N152" s="140">
        <f t="shared" si="181"/>
        <v>0.22350880351466537</v>
      </c>
      <c r="O152" s="140">
        <f t="shared" si="181"/>
        <v>0.2224935223416179</v>
      </c>
      <c r="P152" s="140">
        <f t="shared" si="181"/>
        <v>0.22261720355477047</v>
      </c>
      <c r="Q152" s="140">
        <f t="shared" si="181"/>
        <v>0.22857421969626229</v>
      </c>
      <c r="R152" s="140">
        <f t="shared" si="181"/>
        <v>0.23594182098666663</v>
      </c>
      <c r="S152" s="140">
        <f t="shared" si="181"/>
        <v>0.23727800904212226</v>
      </c>
      <c r="T152" s="140">
        <f t="shared" si="181"/>
        <v>0.24503780813135884</v>
      </c>
      <c r="U152" s="140">
        <f t="shared" si="181"/>
        <v>0.23951163595860048</v>
      </c>
      <c r="V152" s="140">
        <f t="shared" si="181"/>
        <v>0.20491524986502094</v>
      </c>
      <c r="W152" s="140">
        <f t="shared" si="181"/>
        <v>0.22310347974455785</v>
      </c>
      <c r="DA152" s="175"/>
    </row>
    <row r="153" spans="1:105" ht="11.45" customHeight="1" x14ac:dyDescent="0.25">
      <c r="A153" s="138" t="str">
        <f>$A$31</f>
        <v>Extra-EEA</v>
      </c>
      <c r="B153" s="127">
        <f>IF(B61=0,0,B61/B$59)</f>
        <v>0.70414739010919447</v>
      </c>
      <c r="C153" s="127">
        <f t="shared" ref="C153:W153" si="182">IF(C61=0,0,C61/C$59)</f>
        <v>0.70531119268169851</v>
      </c>
      <c r="D153" s="127">
        <f t="shared" si="182"/>
        <v>0.71494707764936116</v>
      </c>
      <c r="E153" s="127">
        <f t="shared" si="182"/>
        <v>0.72013526021269625</v>
      </c>
      <c r="F153" s="127">
        <f t="shared" si="182"/>
        <v>0.71732238527448078</v>
      </c>
      <c r="G153" s="127">
        <f t="shared" si="182"/>
        <v>0.73613795005156957</v>
      </c>
      <c r="H153" s="127">
        <f t="shared" si="182"/>
        <v>0.74685239808633253</v>
      </c>
      <c r="I153" s="127">
        <f t="shared" si="182"/>
        <v>0.75150336116816363</v>
      </c>
      <c r="J153" s="127">
        <f t="shared" si="182"/>
        <v>0.76341255536250507</v>
      </c>
      <c r="K153" s="127">
        <f t="shared" si="182"/>
        <v>0.76915918445121367</v>
      </c>
      <c r="L153" s="127">
        <f t="shared" si="182"/>
        <v>0.77435907679523874</v>
      </c>
      <c r="M153" s="127">
        <f t="shared" si="182"/>
        <v>0.77657068261720574</v>
      </c>
      <c r="N153" s="127">
        <f t="shared" si="182"/>
        <v>0.7764911964853346</v>
      </c>
      <c r="O153" s="127">
        <f t="shared" si="182"/>
        <v>0.77750647765838199</v>
      </c>
      <c r="P153" s="127">
        <f t="shared" si="182"/>
        <v>0.77738279644522956</v>
      </c>
      <c r="Q153" s="127">
        <f t="shared" si="182"/>
        <v>0.77142578030373776</v>
      </c>
      <c r="R153" s="127">
        <f t="shared" si="182"/>
        <v>0.76405817901333328</v>
      </c>
      <c r="S153" s="127">
        <f t="shared" si="182"/>
        <v>0.76272199095787774</v>
      </c>
      <c r="T153" s="127">
        <f t="shared" si="182"/>
        <v>0.75496219186864111</v>
      </c>
      <c r="U153" s="127">
        <f t="shared" si="182"/>
        <v>0.76048836404139952</v>
      </c>
      <c r="V153" s="127">
        <f t="shared" si="182"/>
        <v>0.79508475013497903</v>
      </c>
      <c r="W153" s="127">
        <f t="shared" si="182"/>
        <v>0.7768965202554422</v>
      </c>
      <c r="DA153" s="178"/>
    </row>
    <row r="154" spans="1:105" x14ac:dyDescent="0.25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DA154" s="171"/>
    </row>
    <row r="155" spans="1:105" ht="11.45" customHeight="1" x14ac:dyDescent="0.25">
      <c r="A155" s="53" t="s">
        <v>41</v>
      </c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DA155" s="172"/>
    </row>
    <row r="156" spans="1:105" ht="11.45" customHeight="1" x14ac:dyDescent="0.25">
      <c r="A156" s="27" t="s">
        <v>33</v>
      </c>
      <c r="B156" s="31">
        <f t="shared" ref="B156:B168" si="183">IF(B64=0,0,B64/B$64)</f>
        <v>1</v>
      </c>
      <c r="C156" s="31">
        <f t="shared" ref="C156:W156" si="184">IF(C64=0,0,C64/C$64)</f>
        <v>1</v>
      </c>
      <c r="D156" s="31">
        <f t="shared" si="184"/>
        <v>1</v>
      </c>
      <c r="E156" s="31">
        <f t="shared" si="184"/>
        <v>1</v>
      </c>
      <c r="F156" s="31">
        <f t="shared" si="184"/>
        <v>1</v>
      </c>
      <c r="G156" s="31">
        <f t="shared" si="184"/>
        <v>1</v>
      </c>
      <c r="H156" s="31">
        <f t="shared" si="184"/>
        <v>1</v>
      </c>
      <c r="I156" s="31">
        <f t="shared" si="184"/>
        <v>1</v>
      </c>
      <c r="J156" s="31">
        <f t="shared" si="184"/>
        <v>1</v>
      </c>
      <c r="K156" s="31">
        <f t="shared" si="184"/>
        <v>1</v>
      </c>
      <c r="L156" s="31">
        <f t="shared" si="184"/>
        <v>1</v>
      </c>
      <c r="M156" s="31">
        <f t="shared" si="184"/>
        <v>1</v>
      </c>
      <c r="N156" s="31">
        <f t="shared" si="184"/>
        <v>1</v>
      </c>
      <c r="O156" s="31">
        <f t="shared" si="184"/>
        <v>1</v>
      </c>
      <c r="P156" s="31">
        <f t="shared" si="184"/>
        <v>1</v>
      </c>
      <c r="Q156" s="31">
        <f t="shared" si="184"/>
        <v>1</v>
      </c>
      <c r="R156" s="31">
        <f t="shared" si="184"/>
        <v>1</v>
      </c>
      <c r="S156" s="31">
        <f t="shared" si="184"/>
        <v>1</v>
      </c>
      <c r="T156" s="31">
        <f t="shared" si="184"/>
        <v>1</v>
      </c>
      <c r="U156" s="31">
        <f t="shared" si="184"/>
        <v>1</v>
      </c>
      <c r="V156" s="31">
        <f t="shared" si="184"/>
        <v>1</v>
      </c>
      <c r="W156" s="31">
        <f t="shared" si="184"/>
        <v>1</v>
      </c>
      <c r="DA156" s="173"/>
    </row>
    <row r="157" spans="1:105" ht="11.45" customHeight="1" x14ac:dyDescent="0.25">
      <c r="A157" s="136" t="str">
        <f>$A$5</f>
        <v>Road transport</v>
      </c>
      <c r="B157" s="139">
        <f t="shared" si="183"/>
        <v>0.84607594055477819</v>
      </c>
      <c r="C157" s="139">
        <f t="shared" ref="C157:W157" si="185">IF(C65=0,0,C65/C$64)</f>
        <v>0.85033448281484914</v>
      </c>
      <c r="D157" s="139">
        <f t="shared" si="185"/>
        <v>0.85192622837779985</v>
      </c>
      <c r="E157" s="139">
        <f t="shared" si="185"/>
        <v>0.84885413336857241</v>
      </c>
      <c r="F157" s="139">
        <f t="shared" si="185"/>
        <v>0.84156726666292225</v>
      </c>
      <c r="G157" s="139">
        <f t="shared" si="185"/>
        <v>0.82709155680940649</v>
      </c>
      <c r="H157" s="139">
        <f t="shared" si="185"/>
        <v>0.81624286449570638</v>
      </c>
      <c r="I157" s="139">
        <f t="shared" si="185"/>
        <v>0.80631956048282305</v>
      </c>
      <c r="J157" s="139">
        <f t="shared" si="185"/>
        <v>0.80513409724385443</v>
      </c>
      <c r="K157" s="139">
        <f t="shared" si="185"/>
        <v>0.80733660209667124</v>
      </c>
      <c r="L157" s="139">
        <f t="shared" si="185"/>
        <v>0.81060086076084126</v>
      </c>
      <c r="M157" s="139">
        <f t="shared" si="185"/>
        <v>0.81956107138027301</v>
      </c>
      <c r="N157" s="139">
        <f t="shared" si="185"/>
        <v>0.80448806202213208</v>
      </c>
      <c r="O157" s="139">
        <f t="shared" si="185"/>
        <v>0.80801842653053091</v>
      </c>
      <c r="P157" s="139">
        <f t="shared" si="185"/>
        <v>0.81640846626085239</v>
      </c>
      <c r="Q157" s="139">
        <f t="shared" si="185"/>
        <v>0.81502296386223361</v>
      </c>
      <c r="R157" s="139">
        <f t="shared" si="185"/>
        <v>0.80649452407307032</v>
      </c>
      <c r="S157" s="139">
        <f t="shared" si="185"/>
        <v>0.79860651420617101</v>
      </c>
      <c r="T157" s="139">
        <f t="shared" si="185"/>
        <v>0.78772843802316839</v>
      </c>
      <c r="U157" s="139">
        <f t="shared" si="185"/>
        <v>0.7866536663155832</v>
      </c>
      <c r="V157" s="139">
        <f t="shared" si="185"/>
        <v>0.89767717356036525</v>
      </c>
      <c r="W157" s="139">
        <f t="shared" si="185"/>
        <v>0.86493204483067465</v>
      </c>
      <c r="DA157" s="174"/>
    </row>
    <row r="158" spans="1:105" ht="11.45" customHeight="1" x14ac:dyDescent="0.25">
      <c r="A158" s="128" t="str">
        <f>$A$6</f>
        <v>Powered two-wheelers</v>
      </c>
      <c r="B158" s="140">
        <f t="shared" si="183"/>
        <v>9.7948124447887353E-3</v>
      </c>
      <c r="C158" s="140">
        <f t="shared" ref="C158:W158" si="186">IF(C66=0,0,C66/C$64)</f>
        <v>9.8999705063321335E-3</v>
      </c>
      <c r="D158" s="140">
        <f t="shared" si="186"/>
        <v>1.0204085015285571E-2</v>
      </c>
      <c r="E158" s="140">
        <f t="shared" si="186"/>
        <v>1.0312843285785757E-2</v>
      </c>
      <c r="F158" s="140">
        <f t="shared" si="186"/>
        <v>1.0402292454848012E-2</v>
      </c>
      <c r="G158" s="140">
        <f t="shared" si="186"/>
        <v>1.0712358540727121E-2</v>
      </c>
      <c r="H158" s="140">
        <f t="shared" si="186"/>
        <v>1.1035719337591697E-2</v>
      </c>
      <c r="I158" s="140">
        <f t="shared" si="186"/>
        <v>9.5896382663032357E-3</v>
      </c>
      <c r="J158" s="140">
        <f t="shared" si="186"/>
        <v>9.5503029480806575E-3</v>
      </c>
      <c r="K158" s="140">
        <f t="shared" si="186"/>
        <v>9.6371215906196957E-3</v>
      </c>
      <c r="L158" s="140">
        <f t="shared" si="186"/>
        <v>9.6586457178848301E-3</v>
      </c>
      <c r="M158" s="140">
        <f t="shared" si="186"/>
        <v>9.8774283409659991E-3</v>
      </c>
      <c r="N158" s="140">
        <f t="shared" si="186"/>
        <v>9.8358450059311438E-3</v>
      </c>
      <c r="O158" s="140">
        <f t="shared" si="186"/>
        <v>9.8258513955955858E-3</v>
      </c>
      <c r="P158" s="140">
        <f t="shared" si="186"/>
        <v>9.7700338168400166E-3</v>
      </c>
      <c r="Q158" s="140">
        <f t="shared" si="186"/>
        <v>9.7311153473528048E-3</v>
      </c>
      <c r="R158" s="140">
        <f t="shared" si="186"/>
        <v>9.5325065538535113E-3</v>
      </c>
      <c r="S158" s="140">
        <f t="shared" si="186"/>
        <v>8.8403486839727236E-3</v>
      </c>
      <c r="T158" s="140">
        <f t="shared" si="186"/>
        <v>8.5607740596718163E-3</v>
      </c>
      <c r="U158" s="140">
        <f t="shared" si="186"/>
        <v>8.9450029440478925E-3</v>
      </c>
      <c r="V158" s="140">
        <f t="shared" si="186"/>
        <v>1.0486559702731713E-2</v>
      </c>
      <c r="W158" s="140">
        <f t="shared" si="186"/>
        <v>9.885474479028036E-3</v>
      </c>
      <c r="DA158" s="175"/>
    </row>
    <row r="159" spans="1:105" ht="11.45" customHeight="1" x14ac:dyDescent="0.25">
      <c r="A159" s="128" t="str">
        <f>$A$7</f>
        <v>Passenger cars</v>
      </c>
      <c r="B159" s="140">
        <f t="shared" si="183"/>
        <v>0.78848423044336113</v>
      </c>
      <c r="C159" s="140">
        <f t="shared" ref="C159:W159" si="187">IF(C67=0,0,C67/C$64)</f>
        <v>0.79350523044129118</v>
      </c>
      <c r="D159" s="140">
        <f t="shared" si="187"/>
        <v>0.79627261938556981</v>
      </c>
      <c r="E159" s="140">
        <f t="shared" si="187"/>
        <v>0.79223181652576824</v>
      </c>
      <c r="F159" s="140">
        <f t="shared" si="187"/>
        <v>0.78587063884345498</v>
      </c>
      <c r="G159" s="140">
        <f t="shared" si="187"/>
        <v>0.77213208392080368</v>
      </c>
      <c r="H159" s="140">
        <f t="shared" si="187"/>
        <v>0.7613186549985983</v>
      </c>
      <c r="I159" s="140">
        <f t="shared" si="187"/>
        <v>0.75569346389122005</v>
      </c>
      <c r="J159" s="140">
        <f t="shared" si="187"/>
        <v>0.75477666720199799</v>
      </c>
      <c r="K159" s="140">
        <f t="shared" si="187"/>
        <v>0.75541911963665098</v>
      </c>
      <c r="L159" s="140">
        <f t="shared" si="187"/>
        <v>0.75572805205577442</v>
      </c>
      <c r="M159" s="140">
        <f t="shared" si="187"/>
        <v>0.76217712779058422</v>
      </c>
      <c r="N159" s="140">
        <f t="shared" si="187"/>
        <v>0.74399756310251397</v>
      </c>
      <c r="O159" s="140">
        <f t="shared" si="187"/>
        <v>0.74519827040089204</v>
      </c>
      <c r="P159" s="140">
        <f t="shared" si="187"/>
        <v>0.75363995568007647</v>
      </c>
      <c r="Q159" s="140">
        <f t="shared" si="187"/>
        <v>0.74932138382962798</v>
      </c>
      <c r="R159" s="140">
        <f t="shared" si="187"/>
        <v>0.7413145973599804</v>
      </c>
      <c r="S159" s="140">
        <f t="shared" si="187"/>
        <v>0.73621553722358124</v>
      </c>
      <c r="T159" s="140">
        <f t="shared" si="187"/>
        <v>0.72418010758024309</v>
      </c>
      <c r="U159" s="140">
        <f t="shared" si="187"/>
        <v>0.72171878909491693</v>
      </c>
      <c r="V159" s="140">
        <f t="shared" si="187"/>
        <v>0.82095414845876447</v>
      </c>
      <c r="W159" s="140">
        <f t="shared" si="187"/>
        <v>0.79157081153983933</v>
      </c>
      <c r="DA159" s="175"/>
    </row>
    <row r="160" spans="1:105" ht="11.45" customHeight="1" x14ac:dyDescent="0.25">
      <c r="A160" s="128" t="str">
        <f>$A$8</f>
        <v>Motor coaches, buses and trolley buses</v>
      </c>
      <c r="B160" s="140">
        <f t="shared" si="183"/>
        <v>4.7796897666628257E-2</v>
      </c>
      <c r="C160" s="140">
        <f t="shared" ref="C160:W160" si="188">IF(C68=0,0,C68/C$64)</f>
        <v>4.6929281867225781E-2</v>
      </c>
      <c r="D160" s="140">
        <f t="shared" si="188"/>
        <v>4.5449523976944482E-2</v>
      </c>
      <c r="E160" s="140">
        <f t="shared" si="188"/>
        <v>4.6309473557018428E-2</v>
      </c>
      <c r="F160" s="140">
        <f t="shared" si="188"/>
        <v>4.5294335364619215E-2</v>
      </c>
      <c r="G160" s="140">
        <f t="shared" si="188"/>
        <v>4.4247114347875656E-2</v>
      </c>
      <c r="H160" s="140">
        <f t="shared" si="188"/>
        <v>4.3888490159516326E-2</v>
      </c>
      <c r="I160" s="140">
        <f t="shared" si="188"/>
        <v>4.1036458325299827E-2</v>
      </c>
      <c r="J160" s="140">
        <f t="shared" si="188"/>
        <v>4.0807127093775833E-2</v>
      </c>
      <c r="K160" s="140">
        <f t="shared" si="188"/>
        <v>4.2280360869400568E-2</v>
      </c>
      <c r="L160" s="140">
        <f t="shared" si="188"/>
        <v>4.5214162987181963E-2</v>
      </c>
      <c r="M160" s="140">
        <f t="shared" si="188"/>
        <v>4.750651524872284E-2</v>
      </c>
      <c r="N160" s="140">
        <f t="shared" si="188"/>
        <v>5.0654653913687002E-2</v>
      </c>
      <c r="O160" s="140">
        <f t="shared" si="188"/>
        <v>5.2994304734043401E-2</v>
      </c>
      <c r="P160" s="140">
        <f t="shared" si="188"/>
        <v>5.2998476763935896E-2</v>
      </c>
      <c r="Q160" s="140">
        <f t="shared" si="188"/>
        <v>5.597046468525279E-2</v>
      </c>
      <c r="R160" s="140">
        <f t="shared" si="188"/>
        <v>5.5647420159236384E-2</v>
      </c>
      <c r="S160" s="140">
        <f t="shared" si="188"/>
        <v>5.3550628298617134E-2</v>
      </c>
      <c r="T160" s="140">
        <f t="shared" si="188"/>
        <v>5.4987556383253547E-2</v>
      </c>
      <c r="U160" s="140">
        <f t="shared" si="188"/>
        <v>5.5989874276618293E-2</v>
      </c>
      <c r="V160" s="140">
        <f t="shared" si="188"/>
        <v>6.6236465398868946E-2</v>
      </c>
      <c r="W160" s="140">
        <f t="shared" si="188"/>
        <v>6.3475758811807337E-2</v>
      </c>
      <c r="DA160" s="175"/>
    </row>
    <row r="161" spans="1:105" ht="11.45" customHeight="1" x14ac:dyDescent="0.25">
      <c r="A161" s="109" t="str">
        <f>$A$9</f>
        <v>Rail, metro and tram</v>
      </c>
      <c r="B161" s="124">
        <f t="shared" si="183"/>
        <v>9.8358218473135629E-3</v>
      </c>
      <c r="C161" s="124">
        <f t="shared" ref="C161:W161" si="189">IF(C69=0,0,C69/C$64)</f>
        <v>1.0075876885221708E-2</v>
      </c>
      <c r="D161" s="124">
        <f t="shared" si="189"/>
        <v>9.6436474042289749E-3</v>
      </c>
      <c r="E161" s="124">
        <f t="shared" si="189"/>
        <v>9.2002350637828533E-3</v>
      </c>
      <c r="F161" s="124">
        <f t="shared" si="189"/>
        <v>8.4487367275921776E-3</v>
      </c>
      <c r="G161" s="124">
        <f t="shared" si="189"/>
        <v>7.7575060880818768E-3</v>
      </c>
      <c r="H161" s="124">
        <f t="shared" si="189"/>
        <v>7.0693491767624241E-3</v>
      </c>
      <c r="I161" s="124">
        <f t="shared" si="189"/>
        <v>6.9427520210060094E-3</v>
      </c>
      <c r="J161" s="124">
        <f t="shared" si="189"/>
        <v>7.0777846507569112E-3</v>
      </c>
      <c r="K161" s="124">
        <f t="shared" si="189"/>
        <v>6.3513424442020548E-3</v>
      </c>
      <c r="L161" s="124">
        <f t="shared" si="189"/>
        <v>6.5154430090678325E-3</v>
      </c>
      <c r="M161" s="124">
        <f t="shared" si="189"/>
        <v>6.3564073435051797E-3</v>
      </c>
      <c r="N161" s="124">
        <f t="shared" si="189"/>
        <v>6.431372397497458E-3</v>
      </c>
      <c r="O161" s="124">
        <f t="shared" si="189"/>
        <v>6.1286799964621321E-3</v>
      </c>
      <c r="P161" s="124">
        <f t="shared" si="189"/>
        <v>6.0540495613183847E-3</v>
      </c>
      <c r="Q161" s="124">
        <f t="shared" si="189"/>
        <v>5.7485788889024758E-3</v>
      </c>
      <c r="R161" s="124">
        <f t="shared" si="189"/>
        <v>5.7859589999610392E-3</v>
      </c>
      <c r="S161" s="124">
        <f t="shared" si="189"/>
        <v>4.5696574931288533E-3</v>
      </c>
      <c r="T161" s="124">
        <f t="shared" si="189"/>
        <v>4.1234708758457845E-3</v>
      </c>
      <c r="U161" s="124">
        <f t="shared" si="189"/>
        <v>4.4895290774926962E-3</v>
      </c>
      <c r="V161" s="124">
        <f t="shared" si="189"/>
        <v>5.2192788218536701E-3</v>
      </c>
      <c r="W161" s="124">
        <f t="shared" si="189"/>
        <v>8.4211799971497196E-3</v>
      </c>
      <c r="DA161" s="176"/>
    </row>
    <row r="162" spans="1:105" ht="11.45" customHeight="1" x14ac:dyDescent="0.25">
      <c r="A162" s="128" t="str">
        <f>$A$10</f>
        <v>Metro and tram, urban light rail</v>
      </c>
      <c r="B162" s="140">
        <f t="shared" si="183"/>
        <v>0</v>
      </c>
      <c r="C162" s="140">
        <f t="shared" ref="C162:W162" si="190">IF(C70=0,0,C70/C$64)</f>
        <v>0</v>
      </c>
      <c r="D162" s="140">
        <f t="shared" si="190"/>
        <v>0</v>
      </c>
      <c r="E162" s="140">
        <f t="shared" si="190"/>
        <v>0</v>
      </c>
      <c r="F162" s="140">
        <f t="shared" si="190"/>
        <v>0</v>
      </c>
      <c r="G162" s="140">
        <f t="shared" si="190"/>
        <v>0</v>
      </c>
      <c r="H162" s="140">
        <f t="shared" si="190"/>
        <v>0</v>
      </c>
      <c r="I162" s="140">
        <f t="shared" si="190"/>
        <v>0</v>
      </c>
      <c r="J162" s="140">
        <f t="shared" si="190"/>
        <v>0</v>
      </c>
      <c r="K162" s="140">
        <f t="shared" si="190"/>
        <v>0</v>
      </c>
      <c r="L162" s="140">
        <f t="shared" si="190"/>
        <v>0</v>
      </c>
      <c r="M162" s="140">
        <f t="shared" si="190"/>
        <v>0</v>
      </c>
      <c r="N162" s="140">
        <f t="shared" si="190"/>
        <v>0</v>
      </c>
      <c r="O162" s="140">
        <f t="shared" si="190"/>
        <v>0</v>
      </c>
      <c r="P162" s="140">
        <f t="shared" si="190"/>
        <v>0</v>
      </c>
      <c r="Q162" s="140">
        <f t="shared" si="190"/>
        <v>0</v>
      </c>
      <c r="R162" s="140">
        <f t="shared" si="190"/>
        <v>0</v>
      </c>
      <c r="S162" s="140">
        <f t="shared" si="190"/>
        <v>0</v>
      </c>
      <c r="T162" s="140">
        <f t="shared" si="190"/>
        <v>0</v>
      </c>
      <c r="U162" s="140">
        <f t="shared" si="190"/>
        <v>0</v>
      </c>
      <c r="V162" s="140">
        <f t="shared" si="190"/>
        <v>0</v>
      </c>
      <c r="W162" s="140">
        <f t="shared" si="190"/>
        <v>0</v>
      </c>
      <c r="DA162" s="175"/>
    </row>
    <row r="163" spans="1:105" ht="11.45" customHeight="1" x14ac:dyDescent="0.25">
      <c r="A163" s="128" t="str">
        <f>$A$11</f>
        <v>Conventional passenger trains</v>
      </c>
      <c r="B163" s="140">
        <f t="shared" si="183"/>
        <v>9.8358218473135629E-3</v>
      </c>
      <c r="C163" s="140">
        <f t="shared" ref="C163:W163" si="191">IF(C71=0,0,C71/C$64)</f>
        <v>1.0075876885221708E-2</v>
      </c>
      <c r="D163" s="140">
        <f t="shared" si="191"/>
        <v>9.6436474042289749E-3</v>
      </c>
      <c r="E163" s="140">
        <f t="shared" si="191"/>
        <v>9.2002350637828533E-3</v>
      </c>
      <c r="F163" s="140">
        <f t="shared" si="191"/>
        <v>8.4487367275921776E-3</v>
      </c>
      <c r="G163" s="140">
        <f t="shared" si="191"/>
        <v>7.7575060880818768E-3</v>
      </c>
      <c r="H163" s="140">
        <f t="shared" si="191"/>
        <v>7.0693491767624241E-3</v>
      </c>
      <c r="I163" s="140">
        <f t="shared" si="191"/>
        <v>6.9427520210060094E-3</v>
      </c>
      <c r="J163" s="140">
        <f t="shared" si="191"/>
        <v>7.0777846507569112E-3</v>
      </c>
      <c r="K163" s="140">
        <f t="shared" si="191"/>
        <v>6.3513424442020548E-3</v>
      </c>
      <c r="L163" s="140">
        <f t="shared" si="191"/>
        <v>6.5154430090678325E-3</v>
      </c>
      <c r="M163" s="140">
        <f t="shared" si="191"/>
        <v>6.3564073435051797E-3</v>
      </c>
      <c r="N163" s="140">
        <f t="shared" si="191"/>
        <v>6.431372397497458E-3</v>
      </c>
      <c r="O163" s="140">
        <f t="shared" si="191"/>
        <v>6.1286799964621321E-3</v>
      </c>
      <c r="P163" s="140">
        <f t="shared" si="191"/>
        <v>6.0540495613183847E-3</v>
      </c>
      <c r="Q163" s="140">
        <f t="shared" si="191"/>
        <v>5.7485788889024758E-3</v>
      </c>
      <c r="R163" s="140">
        <f t="shared" si="191"/>
        <v>5.7859589999610392E-3</v>
      </c>
      <c r="S163" s="140">
        <f t="shared" si="191"/>
        <v>4.5696574931288533E-3</v>
      </c>
      <c r="T163" s="140">
        <f t="shared" si="191"/>
        <v>4.1234708758457845E-3</v>
      </c>
      <c r="U163" s="140">
        <f t="shared" si="191"/>
        <v>4.4895290774926962E-3</v>
      </c>
      <c r="V163" s="140">
        <f t="shared" si="191"/>
        <v>5.2192788218536701E-3</v>
      </c>
      <c r="W163" s="140">
        <f t="shared" si="191"/>
        <v>8.4211799971497196E-3</v>
      </c>
      <c r="DA163" s="175"/>
    </row>
    <row r="164" spans="1:105" ht="11.45" customHeight="1" x14ac:dyDescent="0.25">
      <c r="A164" s="128" t="str">
        <f>$A$12</f>
        <v>High speed passenger trains</v>
      </c>
      <c r="B164" s="140">
        <f t="shared" si="183"/>
        <v>0</v>
      </c>
      <c r="C164" s="140">
        <f t="shared" ref="C164:W164" si="192">IF(C72=0,0,C72/C$64)</f>
        <v>0</v>
      </c>
      <c r="D164" s="140">
        <f t="shared" si="192"/>
        <v>0</v>
      </c>
      <c r="E164" s="140">
        <f t="shared" si="192"/>
        <v>0</v>
      </c>
      <c r="F164" s="140">
        <f t="shared" si="192"/>
        <v>0</v>
      </c>
      <c r="G164" s="140">
        <f t="shared" si="192"/>
        <v>0</v>
      </c>
      <c r="H164" s="140">
        <f t="shared" si="192"/>
        <v>0</v>
      </c>
      <c r="I164" s="140">
        <f t="shared" si="192"/>
        <v>0</v>
      </c>
      <c r="J164" s="140">
        <f t="shared" si="192"/>
        <v>0</v>
      </c>
      <c r="K164" s="140">
        <f t="shared" si="192"/>
        <v>0</v>
      </c>
      <c r="L164" s="140">
        <f t="shared" si="192"/>
        <v>0</v>
      </c>
      <c r="M164" s="140">
        <f t="shared" si="192"/>
        <v>0</v>
      </c>
      <c r="N164" s="140">
        <f t="shared" si="192"/>
        <v>0</v>
      </c>
      <c r="O164" s="140">
        <f t="shared" si="192"/>
        <v>0</v>
      </c>
      <c r="P164" s="140">
        <f t="shared" si="192"/>
        <v>0</v>
      </c>
      <c r="Q164" s="140">
        <f t="shared" si="192"/>
        <v>0</v>
      </c>
      <c r="R164" s="140">
        <f t="shared" si="192"/>
        <v>0</v>
      </c>
      <c r="S164" s="140">
        <f t="shared" si="192"/>
        <v>0</v>
      </c>
      <c r="T164" s="140">
        <f t="shared" si="192"/>
        <v>0</v>
      </c>
      <c r="U164" s="140">
        <f t="shared" si="192"/>
        <v>0</v>
      </c>
      <c r="V164" s="140">
        <f t="shared" si="192"/>
        <v>0</v>
      </c>
      <c r="W164" s="140">
        <f t="shared" si="192"/>
        <v>0</v>
      </c>
      <c r="DA164" s="175"/>
    </row>
    <row r="165" spans="1:105" ht="11.45" customHeight="1" x14ac:dyDescent="0.25">
      <c r="A165" s="109" t="str">
        <f>$A$13</f>
        <v>Aviation</v>
      </c>
      <c r="B165" s="124">
        <f t="shared" si="183"/>
        <v>0.1440882375979082</v>
      </c>
      <c r="C165" s="124">
        <f t="shared" ref="C165:W165" si="193">IF(C73=0,0,C73/C$64)</f>
        <v>0.13958964029992926</v>
      </c>
      <c r="D165" s="124">
        <f t="shared" si="193"/>
        <v>0.13843012421797124</v>
      </c>
      <c r="E165" s="124">
        <f t="shared" si="193"/>
        <v>0.14194563156764478</v>
      </c>
      <c r="F165" s="124">
        <f t="shared" si="193"/>
        <v>0.14998399660948561</v>
      </c>
      <c r="G165" s="124">
        <f t="shared" si="193"/>
        <v>0.16515093710251164</v>
      </c>
      <c r="H165" s="124">
        <f t="shared" si="193"/>
        <v>0.17668778632753118</v>
      </c>
      <c r="I165" s="124">
        <f t="shared" si="193"/>
        <v>0.18673768749617087</v>
      </c>
      <c r="J165" s="124">
        <f t="shared" si="193"/>
        <v>0.18778811810538865</v>
      </c>
      <c r="K165" s="124">
        <f t="shared" si="193"/>
        <v>0.18631205545912671</v>
      </c>
      <c r="L165" s="124">
        <f t="shared" si="193"/>
        <v>0.18288369623009093</v>
      </c>
      <c r="M165" s="124">
        <f t="shared" si="193"/>
        <v>0.17408252127622179</v>
      </c>
      <c r="N165" s="124">
        <f t="shared" si="193"/>
        <v>0.18908056558037048</v>
      </c>
      <c r="O165" s="124">
        <f t="shared" si="193"/>
        <v>0.18585289347300693</v>
      </c>
      <c r="P165" s="124">
        <f t="shared" si="193"/>
        <v>0.17753748417782925</v>
      </c>
      <c r="Q165" s="124">
        <f t="shared" si="193"/>
        <v>0.17922845724886394</v>
      </c>
      <c r="R165" s="124">
        <f t="shared" si="193"/>
        <v>0.18771951692696864</v>
      </c>
      <c r="S165" s="124">
        <f t="shared" si="193"/>
        <v>0.19682382830070022</v>
      </c>
      <c r="T165" s="124">
        <f t="shared" si="193"/>
        <v>0.20814809110098578</v>
      </c>
      <c r="U165" s="124">
        <f t="shared" si="193"/>
        <v>0.20885680460692418</v>
      </c>
      <c r="V165" s="124">
        <f t="shared" si="193"/>
        <v>9.7103547617781186E-2</v>
      </c>
      <c r="W165" s="124">
        <f t="shared" si="193"/>
        <v>0.1266467751721756</v>
      </c>
      <c r="DA165" s="176"/>
    </row>
    <row r="166" spans="1:105" ht="11.45" customHeight="1" x14ac:dyDescent="0.25">
      <c r="A166" s="128" t="str">
        <f>$A$14</f>
        <v>Domestic</v>
      </c>
      <c r="B166" s="140">
        <f t="shared" si="183"/>
        <v>1.871449701732195E-2</v>
      </c>
      <c r="C166" s="140">
        <f t="shared" ref="C166:W166" si="194">IF(C74=0,0,C74/C$64)</f>
        <v>1.7630060888798607E-2</v>
      </c>
      <c r="D166" s="140">
        <f t="shared" si="194"/>
        <v>1.7420393794978294E-2</v>
      </c>
      <c r="E166" s="140">
        <f t="shared" si="194"/>
        <v>1.7665208012977589E-2</v>
      </c>
      <c r="F166" s="140">
        <f t="shared" si="194"/>
        <v>1.7245987473582771E-2</v>
      </c>
      <c r="G166" s="140">
        <f t="shared" si="194"/>
        <v>1.8550408489021598E-2</v>
      </c>
      <c r="H166" s="140">
        <f t="shared" si="194"/>
        <v>1.9560479662467881E-2</v>
      </c>
      <c r="I166" s="140">
        <f t="shared" si="194"/>
        <v>2.0251075770115437E-2</v>
      </c>
      <c r="J166" s="140">
        <f t="shared" si="194"/>
        <v>1.9994475359512168E-2</v>
      </c>
      <c r="K166" s="140">
        <f t="shared" si="194"/>
        <v>1.9571736886477561E-2</v>
      </c>
      <c r="L166" s="140">
        <f t="shared" si="194"/>
        <v>1.8740727107899178E-2</v>
      </c>
      <c r="M166" s="140">
        <f t="shared" si="194"/>
        <v>1.7209318482887419E-2</v>
      </c>
      <c r="N166" s="140">
        <f t="shared" si="194"/>
        <v>1.7405302795111363E-2</v>
      </c>
      <c r="O166" s="140">
        <f t="shared" si="194"/>
        <v>1.5867353897055493E-2</v>
      </c>
      <c r="P166" s="140">
        <f t="shared" si="194"/>
        <v>1.6471755980581357E-2</v>
      </c>
      <c r="Q166" s="140">
        <f t="shared" si="194"/>
        <v>1.6648539325749022E-2</v>
      </c>
      <c r="R166" s="140">
        <f t="shared" si="194"/>
        <v>1.715039304707984E-2</v>
      </c>
      <c r="S166" s="140">
        <f t="shared" si="194"/>
        <v>1.4396447249133297E-2</v>
      </c>
      <c r="T166" s="140">
        <f t="shared" si="194"/>
        <v>1.4361040867523558E-2</v>
      </c>
      <c r="U166" s="140">
        <f t="shared" si="194"/>
        <v>1.6100718051225985E-2</v>
      </c>
      <c r="V166" s="140">
        <f t="shared" si="194"/>
        <v>8.0874608791343186E-3</v>
      </c>
      <c r="W166" s="140">
        <f t="shared" si="194"/>
        <v>6.4848334859903848E-3</v>
      </c>
      <c r="DA166" s="175"/>
    </row>
    <row r="167" spans="1:105" ht="11.45" customHeight="1" x14ac:dyDescent="0.25">
      <c r="A167" s="128" t="str">
        <f>$A$15</f>
        <v>International - Intra-EEAwUK</v>
      </c>
      <c r="B167" s="140">
        <f t="shared" si="183"/>
        <v>3.6825949390395019E-2</v>
      </c>
      <c r="C167" s="140">
        <f t="shared" ref="C167:W167" si="195">IF(C75=0,0,C75/C$64)</f>
        <v>3.5184964642184312E-2</v>
      </c>
      <c r="D167" s="140">
        <f t="shared" si="195"/>
        <v>3.3805508941316946E-2</v>
      </c>
      <c r="E167" s="140">
        <f t="shared" si="195"/>
        <v>3.6517398038022432E-2</v>
      </c>
      <c r="F167" s="140">
        <f t="shared" si="195"/>
        <v>3.8922129725559793E-2</v>
      </c>
      <c r="G167" s="140">
        <f t="shared" si="195"/>
        <v>4.3332597496753861E-2</v>
      </c>
      <c r="H167" s="140">
        <f t="shared" si="195"/>
        <v>4.7415851126165441E-2</v>
      </c>
      <c r="I167" s="140">
        <f t="shared" si="195"/>
        <v>5.1142789666369447E-2</v>
      </c>
      <c r="J167" s="140">
        <f t="shared" si="195"/>
        <v>5.0521767830021574E-2</v>
      </c>
      <c r="K167" s="140">
        <f t="shared" si="195"/>
        <v>4.8349030184354304E-2</v>
      </c>
      <c r="L167" s="140">
        <f t="shared" si="195"/>
        <v>4.7397591400716386E-2</v>
      </c>
      <c r="M167" s="140">
        <f t="shared" si="195"/>
        <v>4.5381000175462503E-2</v>
      </c>
      <c r="N167" s="140">
        <f t="shared" si="195"/>
        <v>4.8892078291437296E-2</v>
      </c>
      <c r="O167" s="140">
        <f t="shared" si="195"/>
        <v>4.8236655453762198E-2</v>
      </c>
      <c r="P167" s="140">
        <f t="shared" si="195"/>
        <v>4.5879551997813364E-2</v>
      </c>
      <c r="Q167" s="140">
        <f t="shared" si="195"/>
        <v>4.6588694534570381E-2</v>
      </c>
      <c r="R167" s="140">
        <f t="shared" si="195"/>
        <v>5.1019872979256316E-2</v>
      </c>
      <c r="S167" s="140">
        <f t="shared" si="195"/>
        <v>5.6076296969804616E-2</v>
      </c>
      <c r="T167" s="140">
        <f t="shared" si="195"/>
        <v>5.8842414085736129E-2</v>
      </c>
      <c r="U167" s="140">
        <f t="shared" si="195"/>
        <v>5.6337744748187257E-2</v>
      </c>
      <c r="V167" s="140">
        <f t="shared" si="195"/>
        <v>2.2350953099133829E-2</v>
      </c>
      <c r="W167" s="140">
        <f t="shared" si="195"/>
        <v>3.3800950845424199E-2</v>
      </c>
      <c r="DA167" s="175"/>
    </row>
    <row r="168" spans="1:105" ht="11.45" customHeight="1" x14ac:dyDescent="0.25">
      <c r="A168" s="128" t="str">
        <f>$A$16</f>
        <v>International - Extra-EEAwUK</v>
      </c>
      <c r="B168" s="140">
        <f t="shared" si="183"/>
        <v>8.8547791190191238E-2</v>
      </c>
      <c r="C168" s="140">
        <f t="shared" ref="C168:W168" si="196">IF(C76=0,0,C76/C$64)</f>
        <v>8.6774614768946337E-2</v>
      </c>
      <c r="D168" s="140">
        <f t="shared" si="196"/>
        <v>8.7204221481676003E-2</v>
      </c>
      <c r="E168" s="140">
        <f t="shared" si="196"/>
        <v>8.7763025516644749E-2</v>
      </c>
      <c r="F168" s="140">
        <f t="shared" si="196"/>
        <v>9.3815879410343056E-2</v>
      </c>
      <c r="G168" s="140">
        <f t="shared" si="196"/>
        <v>0.10326793111673618</v>
      </c>
      <c r="H168" s="140">
        <f t="shared" si="196"/>
        <v>0.10971145553889784</v>
      </c>
      <c r="I168" s="140">
        <f t="shared" si="196"/>
        <v>0.115343822059686</v>
      </c>
      <c r="J168" s="140">
        <f t="shared" si="196"/>
        <v>0.1172718749158549</v>
      </c>
      <c r="K168" s="140">
        <f t="shared" si="196"/>
        <v>0.11839128838829485</v>
      </c>
      <c r="L168" s="140">
        <f t="shared" si="196"/>
        <v>0.11674537772147536</v>
      </c>
      <c r="M168" s="140">
        <f t="shared" si="196"/>
        <v>0.11149220261787185</v>
      </c>
      <c r="N168" s="140">
        <f t="shared" si="196"/>
        <v>0.12278318449382182</v>
      </c>
      <c r="O168" s="140">
        <f t="shared" si="196"/>
        <v>0.12174888412218925</v>
      </c>
      <c r="P168" s="140">
        <f t="shared" si="196"/>
        <v>0.11518617619943453</v>
      </c>
      <c r="Q168" s="140">
        <f t="shared" si="196"/>
        <v>0.11599122338854453</v>
      </c>
      <c r="R168" s="140">
        <f t="shared" si="196"/>
        <v>0.11954925090063249</v>
      </c>
      <c r="S168" s="140">
        <f t="shared" si="196"/>
        <v>0.12635108408176229</v>
      </c>
      <c r="T168" s="140">
        <f t="shared" si="196"/>
        <v>0.13494463614772612</v>
      </c>
      <c r="U168" s="140">
        <f t="shared" si="196"/>
        <v>0.13641834180751095</v>
      </c>
      <c r="V168" s="140">
        <f t="shared" si="196"/>
        <v>6.6665133639513041E-2</v>
      </c>
      <c r="W168" s="140">
        <f t="shared" si="196"/>
        <v>8.6360990840761029E-2</v>
      </c>
      <c r="DA168" s="175"/>
    </row>
    <row r="169" spans="1:105" ht="11.45" customHeight="1" x14ac:dyDescent="0.25">
      <c r="A169" s="27" t="s">
        <v>34</v>
      </c>
      <c r="B169" s="31">
        <f t="shared" ref="B169:B180" si="197">IF(B77=0,0,B77/B$77)</f>
        <v>1</v>
      </c>
      <c r="C169" s="31">
        <f t="shared" ref="C169:W169" si="198">IF(C77=0,0,C77/C$77)</f>
        <v>1</v>
      </c>
      <c r="D169" s="31">
        <f t="shared" si="198"/>
        <v>1</v>
      </c>
      <c r="E169" s="31">
        <f t="shared" si="198"/>
        <v>1</v>
      </c>
      <c r="F169" s="31">
        <f t="shared" si="198"/>
        <v>1</v>
      </c>
      <c r="G169" s="31">
        <f t="shared" si="198"/>
        <v>1</v>
      </c>
      <c r="H169" s="31">
        <f t="shared" si="198"/>
        <v>1</v>
      </c>
      <c r="I169" s="31">
        <f t="shared" si="198"/>
        <v>1</v>
      </c>
      <c r="J169" s="31">
        <f t="shared" si="198"/>
        <v>1</v>
      </c>
      <c r="K169" s="31">
        <f t="shared" si="198"/>
        <v>1</v>
      </c>
      <c r="L169" s="31">
        <f t="shared" si="198"/>
        <v>1</v>
      </c>
      <c r="M169" s="31">
        <f t="shared" si="198"/>
        <v>1</v>
      </c>
      <c r="N169" s="31">
        <f t="shared" si="198"/>
        <v>1</v>
      </c>
      <c r="O169" s="31">
        <f t="shared" si="198"/>
        <v>1</v>
      </c>
      <c r="P169" s="31">
        <f t="shared" si="198"/>
        <v>1</v>
      </c>
      <c r="Q169" s="31">
        <f t="shared" si="198"/>
        <v>1</v>
      </c>
      <c r="R169" s="31">
        <f t="shared" si="198"/>
        <v>1</v>
      </c>
      <c r="S169" s="31">
        <f t="shared" si="198"/>
        <v>1</v>
      </c>
      <c r="T169" s="31">
        <f t="shared" si="198"/>
        <v>1</v>
      </c>
      <c r="U169" s="31">
        <f t="shared" si="198"/>
        <v>1</v>
      </c>
      <c r="V169" s="31">
        <f t="shared" si="198"/>
        <v>1</v>
      </c>
      <c r="W169" s="31">
        <f t="shared" si="198"/>
        <v>1</v>
      </c>
      <c r="DA169" s="173"/>
    </row>
    <row r="170" spans="1:105" ht="11.45" customHeight="1" x14ac:dyDescent="0.25">
      <c r="A170" s="136" t="str">
        <f>$A$18</f>
        <v>Road transport</v>
      </c>
      <c r="B170" s="139">
        <f t="shared" si="197"/>
        <v>0.93075980561938754</v>
      </c>
      <c r="C170" s="139">
        <f t="shared" ref="C170:W170" si="199">IF(C78=0,0,C78/C$77)</f>
        <v>0.93090312723435997</v>
      </c>
      <c r="D170" s="139">
        <f t="shared" si="199"/>
        <v>0.92815720736755358</v>
      </c>
      <c r="E170" s="139">
        <f t="shared" si="199"/>
        <v>0.92318099857404456</v>
      </c>
      <c r="F170" s="139">
        <f t="shared" si="199"/>
        <v>0.9136579340988823</v>
      </c>
      <c r="G170" s="139">
        <f t="shared" si="199"/>
        <v>0.89769452169315966</v>
      </c>
      <c r="H170" s="139">
        <f t="shared" si="199"/>
        <v>0.89894879447697151</v>
      </c>
      <c r="I170" s="139">
        <f t="shared" si="199"/>
        <v>0.89084467713520343</v>
      </c>
      <c r="J170" s="139">
        <f t="shared" si="199"/>
        <v>0.88944903939764675</v>
      </c>
      <c r="K170" s="139">
        <f t="shared" si="199"/>
        <v>0.89686106080019012</v>
      </c>
      <c r="L170" s="139">
        <f t="shared" si="199"/>
        <v>0.89525433638485952</v>
      </c>
      <c r="M170" s="139">
        <f t="shared" si="199"/>
        <v>0.89728263282770682</v>
      </c>
      <c r="N170" s="139">
        <f t="shared" si="199"/>
        <v>0.90272578998853059</v>
      </c>
      <c r="O170" s="139">
        <f t="shared" si="199"/>
        <v>0.90247612790794629</v>
      </c>
      <c r="P170" s="139">
        <f t="shared" si="199"/>
        <v>0.90873539317346208</v>
      </c>
      <c r="Q170" s="139">
        <f t="shared" si="199"/>
        <v>0.90945115158705292</v>
      </c>
      <c r="R170" s="139">
        <f t="shared" si="199"/>
        <v>0.9140521082387747</v>
      </c>
      <c r="S170" s="139">
        <f t="shared" si="199"/>
        <v>0.90823005577944949</v>
      </c>
      <c r="T170" s="139">
        <f t="shared" si="199"/>
        <v>0.90349596513553831</v>
      </c>
      <c r="U170" s="139">
        <f t="shared" si="199"/>
        <v>0.90868461464063521</v>
      </c>
      <c r="V170" s="139">
        <f t="shared" si="199"/>
        <v>0.89032895408555257</v>
      </c>
      <c r="W170" s="139">
        <f t="shared" si="199"/>
        <v>0.86237590816069987</v>
      </c>
      <c r="DA170" s="174"/>
    </row>
    <row r="171" spans="1:105" ht="11.45" customHeight="1" x14ac:dyDescent="0.25">
      <c r="A171" s="128" t="str">
        <f>$A$19</f>
        <v>Light commercial vehicles</v>
      </c>
      <c r="B171" s="140">
        <f t="shared" si="197"/>
        <v>0.19167980453918695</v>
      </c>
      <c r="C171" s="140">
        <f t="shared" ref="C171:W171" si="200">IF(C79=0,0,C79/C$77)</f>
        <v>0.20721179049652777</v>
      </c>
      <c r="D171" s="140">
        <f t="shared" si="200"/>
        <v>0.21205261957338264</v>
      </c>
      <c r="E171" s="140">
        <f t="shared" si="200"/>
        <v>0.21670949399369349</v>
      </c>
      <c r="F171" s="140">
        <f t="shared" si="200"/>
        <v>0.21307688492924651</v>
      </c>
      <c r="G171" s="140">
        <f t="shared" si="200"/>
        <v>0.21688281378690433</v>
      </c>
      <c r="H171" s="140">
        <f t="shared" si="200"/>
        <v>0.19619048901110497</v>
      </c>
      <c r="I171" s="140">
        <f t="shared" si="200"/>
        <v>0.19442970733837825</v>
      </c>
      <c r="J171" s="140">
        <f t="shared" si="200"/>
        <v>0.1920497372702073</v>
      </c>
      <c r="K171" s="140">
        <f t="shared" si="200"/>
        <v>0.19714913953024862</v>
      </c>
      <c r="L171" s="140">
        <f t="shared" si="200"/>
        <v>0.18030144521411945</v>
      </c>
      <c r="M171" s="140">
        <f t="shared" si="200"/>
        <v>0.18462814924591323</v>
      </c>
      <c r="N171" s="140">
        <f t="shared" si="200"/>
        <v>0.1753457895622868</v>
      </c>
      <c r="O171" s="140">
        <f t="shared" si="200"/>
        <v>0.1783503196170283</v>
      </c>
      <c r="P171" s="140">
        <f t="shared" si="200"/>
        <v>0.19966861001457231</v>
      </c>
      <c r="Q171" s="140">
        <f t="shared" si="200"/>
        <v>0.20248369177698047</v>
      </c>
      <c r="R171" s="140">
        <f t="shared" si="200"/>
        <v>0.21061765347562561</v>
      </c>
      <c r="S171" s="140">
        <f t="shared" si="200"/>
        <v>0.21620847647886535</v>
      </c>
      <c r="T171" s="140">
        <f t="shared" si="200"/>
        <v>0.21856512460957009</v>
      </c>
      <c r="U171" s="140">
        <f t="shared" si="200"/>
        <v>0.21983058926849056</v>
      </c>
      <c r="V171" s="140">
        <f t="shared" si="200"/>
        <v>0.2135449733251939</v>
      </c>
      <c r="W171" s="140">
        <f t="shared" si="200"/>
        <v>0.22781633332023701</v>
      </c>
      <c r="DA171" s="175"/>
    </row>
    <row r="172" spans="1:105" ht="11.45" customHeight="1" x14ac:dyDescent="0.25">
      <c r="A172" s="128" t="str">
        <f>$A$20</f>
        <v>Heavy goods vehicles</v>
      </c>
      <c r="B172" s="140">
        <f t="shared" si="197"/>
        <v>0.73908000108020067</v>
      </c>
      <c r="C172" s="140">
        <f t="shared" ref="C172:W172" si="201">IF(C80=0,0,C80/C$77)</f>
        <v>0.72369133673783226</v>
      </c>
      <c r="D172" s="140">
        <f t="shared" si="201"/>
        <v>0.71610458779417085</v>
      </c>
      <c r="E172" s="140">
        <f t="shared" si="201"/>
        <v>0.70647150458035113</v>
      </c>
      <c r="F172" s="140">
        <f t="shared" si="201"/>
        <v>0.70058104916963593</v>
      </c>
      <c r="G172" s="140">
        <f t="shared" si="201"/>
        <v>0.68081170790625534</v>
      </c>
      <c r="H172" s="140">
        <f t="shared" si="201"/>
        <v>0.70275830546586648</v>
      </c>
      <c r="I172" s="140">
        <f t="shared" si="201"/>
        <v>0.69641496979682516</v>
      </c>
      <c r="J172" s="140">
        <f t="shared" si="201"/>
        <v>0.6973993021274395</v>
      </c>
      <c r="K172" s="140">
        <f t="shared" si="201"/>
        <v>0.69971192126994142</v>
      </c>
      <c r="L172" s="140">
        <f t="shared" si="201"/>
        <v>0.71495289117074001</v>
      </c>
      <c r="M172" s="140">
        <f t="shared" si="201"/>
        <v>0.71265448358179362</v>
      </c>
      <c r="N172" s="140">
        <f t="shared" si="201"/>
        <v>0.72738000042624384</v>
      </c>
      <c r="O172" s="140">
        <f t="shared" si="201"/>
        <v>0.72412580829091799</v>
      </c>
      <c r="P172" s="140">
        <f t="shared" si="201"/>
        <v>0.70906678315888971</v>
      </c>
      <c r="Q172" s="140">
        <f t="shared" si="201"/>
        <v>0.70696745981007247</v>
      </c>
      <c r="R172" s="140">
        <f t="shared" si="201"/>
        <v>0.70343445476314914</v>
      </c>
      <c r="S172" s="140">
        <f t="shared" si="201"/>
        <v>0.69202157930058417</v>
      </c>
      <c r="T172" s="140">
        <f t="shared" si="201"/>
        <v>0.6849308405259682</v>
      </c>
      <c r="U172" s="140">
        <f t="shared" si="201"/>
        <v>0.68885402537214468</v>
      </c>
      <c r="V172" s="140">
        <f t="shared" si="201"/>
        <v>0.67678398076035862</v>
      </c>
      <c r="W172" s="140">
        <f t="shared" si="201"/>
        <v>0.63455957484046288</v>
      </c>
      <c r="DA172" s="175"/>
    </row>
    <row r="173" spans="1:105" ht="11.45" customHeight="1" x14ac:dyDescent="0.25">
      <c r="A173" s="109" t="str">
        <f>$A$21</f>
        <v>Rail transport</v>
      </c>
      <c r="B173" s="124">
        <f t="shared" si="197"/>
        <v>8.2126015064951773E-3</v>
      </c>
      <c r="C173" s="124">
        <f t="shared" ref="C173:W173" si="202">IF(C81=0,0,C81/C$77)</f>
        <v>8.5114676005620133E-3</v>
      </c>
      <c r="D173" s="124">
        <f t="shared" si="202"/>
        <v>7.8829170682498569E-3</v>
      </c>
      <c r="E173" s="124">
        <f t="shared" si="202"/>
        <v>7.8444865762337789E-3</v>
      </c>
      <c r="F173" s="124">
        <f t="shared" si="202"/>
        <v>7.710109635588794E-3</v>
      </c>
      <c r="G173" s="124">
        <f t="shared" si="202"/>
        <v>7.5555000478601799E-3</v>
      </c>
      <c r="H173" s="124">
        <f t="shared" si="202"/>
        <v>7.6480062056990053E-3</v>
      </c>
      <c r="I173" s="124">
        <f t="shared" si="202"/>
        <v>7.8014623447628306E-3</v>
      </c>
      <c r="J173" s="124">
        <f t="shared" si="202"/>
        <v>6.7210002200039946E-3</v>
      </c>
      <c r="K173" s="124">
        <f t="shared" si="202"/>
        <v>5.9567304502399152E-3</v>
      </c>
      <c r="L173" s="124">
        <f t="shared" si="202"/>
        <v>5.8118275517939468E-3</v>
      </c>
      <c r="M173" s="124">
        <f t="shared" si="202"/>
        <v>5.7435927583215866E-3</v>
      </c>
      <c r="N173" s="124">
        <f t="shared" si="202"/>
        <v>5.2461461763546506E-3</v>
      </c>
      <c r="O173" s="124">
        <f t="shared" si="202"/>
        <v>4.9012463024254377E-3</v>
      </c>
      <c r="P173" s="124">
        <f t="shared" si="202"/>
        <v>4.8388147376008444E-3</v>
      </c>
      <c r="Q173" s="124">
        <f t="shared" si="202"/>
        <v>4.9316736624383534E-3</v>
      </c>
      <c r="R173" s="124">
        <f t="shared" si="202"/>
        <v>5.0233811317569581E-3</v>
      </c>
      <c r="S173" s="124">
        <f t="shared" si="202"/>
        <v>4.1563425357608961E-3</v>
      </c>
      <c r="T173" s="124">
        <f t="shared" si="202"/>
        <v>3.5507279749291899E-3</v>
      </c>
      <c r="U173" s="124">
        <f t="shared" si="202"/>
        <v>3.8228165346734012E-3</v>
      </c>
      <c r="V173" s="124">
        <f t="shared" si="202"/>
        <v>3.7408324324485925E-3</v>
      </c>
      <c r="W173" s="124">
        <f t="shared" si="202"/>
        <v>6.3303598487823706E-3</v>
      </c>
      <c r="DA173" s="176"/>
    </row>
    <row r="174" spans="1:105" ht="11.45" customHeight="1" x14ac:dyDescent="0.25">
      <c r="A174" s="109" t="str">
        <f>$A$22</f>
        <v>Aviation</v>
      </c>
      <c r="B174" s="124">
        <f t="shared" si="197"/>
        <v>4.4694785668536068E-2</v>
      </c>
      <c r="C174" s="124">
        <f t="shared" ref="C174:W174" si="203">IF(C82=0,0,C82/C$77)</f>
        <v>4.3870818002562428E-2</v>
      </c>
      <c r="D174" s="124">
        <f t="shared" si="203"/>
        <v>4.8856810409678923E-2</v>
      </c>
      <c r="E174" s="124">
        <f t="shared" si="203"/>
        <v>5.261209336738798E-2</v>
      </c>
      <c r="F174" s="124">
        <f t="shared" si="203"/>
        <v>5.9958959791936405E-2</v>
      </c>
      <c r="G174" s="124">
        <f t="shared" si="203"/>
        <v>7.2343511288937998E-2</v>
      </c>
      <c r="H174" s="124">
        <f t="shared" si="203"/>
        <v>7.5392035304406538E-2</v>
      </c>
      <c r="I174" s="124">
        <f t="shared" si="203"/>
        <v>8.1748206991937244E-2</v>
      </c>
      <c r="J174" s="124">
        <f t="shared" si="203"/>
        <v>8.4098831750139241E-2</v>
      </c>
      <c r="K174" s="124">
        <f t="shared" si="203"/>
        <v>7.7980626547044699E-2</v>
      </c>
      <c r="L174" s="124">
        <f t="shared" si="203"/>
        <v>8.1581507182207857E-2</v>
      </c>
      <c r="M174" s="124">
        <f t="shared" si="203"/>
        <v>7.7698203788145653E-2</v>
      </c>
      <c r="N174" s="124">
        <f t="shared" si="203"/>
        <v>7.4381071716410785E-2</v>
      </c>
      <c r="O174" s="124">
        <f t="shared" si="203"/>
        <v>7.5369652642311241E-2</v>
      </c>
      <c r="P174" s="124">
        <f t="shared" si="203"/>
        <v>6.7941421793929271E-2</v>
      </c>
      <c r="Q174" s="124">
        <f t="shared" si="203"/>
        <v>6.6671722283139709E-2</v>
      </c>
      <c r="R174" s="124">
        <f t="shared" si="203"/>
        <v>6.5349746022847155E-2</v>
      </c>
      <c r="S174" s="124">
        <f t="shared" si="203"/>
        <v>7.3760201247627249E-2</v>
      </c>
      <c r="T174" s="124">
        <f t="shared" si="203"/>
        <v>7.8116503788579886E-2</v>
      </c>
      <c r="U174" s="124">
        <f t="shared" si="203"/>
        <v>7.2064251229874712E-2</v>
      </c>
      <c r="V174" s="124">
        <f t="shared" si="203"/>
        <v>9.024133380263441E-2</v>
      </c>
      <c r="W174" s="124">
        <f t="shared" si="203"/>
        <v>0.1098042188575363</v>
      </c>
      <c r="DA174" s="176"/>
    </row>
    <row r="175" spans="1:105" ht="11.45" customHeight="1" x14ac:dyDescent="0.25">
      <c r="A175" s="128" t="s">
        <v>27</v>
      </c>
      <c r="B175" s="140">
        <f t="shared" si="197"/>
        <v>2.8904414525335507E-3</v>
      </c>
      <c r="C175" s="140">
        <f t="shared" ref="C175:W175" si="204">IF(C83=0,0,C83/C$77)</f>
        <v>2.8630461612819441E-3</v>
      </c>
      <c r="D175" s="140">
        <f t="shared" si="204"/>
        <v>2.5868125329239744E-3</v>
      </c>
      <c r="E175" s="140">
        <f t="shared" si="204"/>
        <v>2.0073505364414778E-3</v>
      </c>
      <c r="F175" s="140">
        <f t="shared" si="204"/>
        <v>1.9503047769635199E-3</v>
      </c>
      <c r="G175" s="140">
        <f t="shared" si="204"/>
        <v>1.8508467845616179E-3</v>
      </c>
      <c r="H175" s="140">
        <f t="shared" si="204"/>
        <v>1.8963054505465823E-3</v>
      </c>
      <c r="I175" s="140">
        <f t="shared" si="204"/>
        <v>1.907363858761108E-3</v>
      </c>
      <c r="J175" s="140">
        <f t="shared" si="204"/>
        <v>2.3739565877847562E-3</v>
      </c>
      <c r="K175" s="140">
        <f t="shared" si="204"/>
        <v>2.1384327748716386E-3</v>
      </c>
      <c r="L175" s="140">
        <f t="shared" si="204"/>
        <v>1.761087160419555E-3</v>
      </c>
      <c r="M175" s="140">
        <f t="shared" si="204"/>
        <v>1.3637085655177916E-3</v>
      </c>
      <c r="N175" s="140">
        <f t="shared" si="204"/>
        <v>1.2996844874085345E-3</v>
      </c>
      <c r="O175" s="140">
        <f t="shared" si="204"/>
        <v>1.2047881289456246E-3</v>
      </c>
      <c r="P175" s="140">
        <f t="shared" si="204"/>
        <v>1.4685076462634388E-3</v>
      </c>
      <c r="Q175" s="140">
        <f t="shared" si="204"/>
        <v>1.4616941742004205E-3</v>
      </c>
      <c r="R175" s="140">
        <f t="shared" si="204"/>
        <v>1.3981883041675855E-3</v>
      </c>
      <c r="S175" s="140">
        <f t="shared" si="204"/>
        <v>1.4030316121392799E-3</v>
      </c>
      <c r="T175" s="140">
        <f t="shared" si="204"/>
        <v>1.3468743417889969E-3</v>
      </c>
      <c r="U175" s="140">
        <f t="shared" si="204"/>
        <v>1.3143178453111865E-3</v>
      </c>
      <c r="V175" s="140">
        <f t="shared" si="204"/>
        <v>1.4702942817948264E-3</v>
      </c>
      <c r="W175" s="140">
        <f t="shared" si="204"/>
        <v>1.6727687560328778E-3</v>
      </c>
      <c r="DA175" s="175"/>
    </row>
    <row r="176" spans="1:105" ht="11.45" customHeight="1" x14ac:dyDescent="0.25">
      <c r="A176" s="128" t="str">
        <f>$A$24</f>
        <v>International - Intra-EEAwUK</v>
      </c>
      <c r="B176" s="140">
        <f t="shared" si="197"/>
        <v>3.7325690914331261E-3</v>
      </c>
      <c r="C176" s="140">
        <f t="shared" ref="C176:W176" si="205">IF(C84=0,0,C84/C$77)</f>
        <v>3.79353305452086E-3</v>
      </c>
      <c r="D176" s="140">
        <f t="shared" si="205"/>
        <v>4.0903432656653064E-3</v>
      </c>
      <c r="E176" s="140">
        <f t="shared" si="205"/>
        <v>4.0815123534041009E-3</v>
      </c>
      <c r="F176" s="140">
        <f t="shared" si="205"/>
        <v>4.9341025855496193E-3</v>
      </c>
      <c r="G176" s="140">
        <f t="shared" si="205"/>
        <v>5.7449177144433964E-3</v>
      </c>
      <c r="H176" s="140">
        <f t="shared" si="205"/>
        <v>6.328110202768425E-3</v>
      </c>
      <c r="I176" s="140">
        <f t="shared" si="205"/>
        <v>7.2545505242372962E-3</v>
      </c>
      <c r="J176" s="140">
        <f t="shared" si="205"/>
        <v>8.0967395920126129E-3</v>
      </c>
      <c r="K176" s="140">
        <f t="shared" si="205"/>
        <v>8.5229260643627167E-3</v>
      </c>
      <c r="L176" s="140">
        <f t="shared" si="205"/>
        <v>8.0176203416404378E-3</v>
      </c>
      <c r="M176" s="140">
        <f t="shared" si="205"/>
        <v>7.3157259345611875E-3</v>
      </c>
      <c r="N176" s="140">
        <f t="shared" si="205"/>
        <v>7.443547228048129E-3</v>
      </c>
      <c r="O176" s="140">
        <f t="shared" si="205"/>
        <v>7.3900482520088242E-3</v>
      </c>
      <c r="P176" s="140">
        <f t="shared" si="205"/>
        <v>6.748697037502807E-3</v>
      </c>
      <c r="Q176" s="140">
        <f t="shared" si="205"/>
        <v>6.6783396663297441E-3</v>
      </c>
      <c r="R176" s="140">
        <f t="shared" si="205"/>
        <v>6.5039576771750941E-3</v>
      </c>
      <c r="S176" s="140">
        <f t="shared" si="205"/>
        <v>7.8463879652483099E-3</v>
      </c>
      <c r="T176" s="140">
        <f t="shared" si="205"/>
        <v>8.0942340584539071E-3</v>
      </c>
      <c r="U176" s="140">
        <f t="shared" si="205"/>
        <v>7.6873364742017563E-3</v>
      </c>
      <c r="V176" s="140">
        <f t="shared" si="205"/>
        <v>7.2338885799462672E-3</v>
      </c>
      <c r="W176" s="140">
        <f t="shared" si="205"/>
        <v>1.1846176894362088E-2</v>
      </c>
      <c r="DA176" s="175"/>
    </row>
    <row r="177" spans="1:105" ht="11.45" customHeight="1" x14ac:dyDescent="0.25">
      <c r="A177" s="128" t="str">
        <f>$A$25</f>
        <v>International - Extra-EEAwUK</v>
      </c>
      <c r="B177" s="140">
        <f t="shared" si="197"/>
        <v>3.8071775124569392E-2</v>
      </c>
      <c r="C177" s="140">
        <f t="shared" ref="C177:W177" si="206">IF(C85=0,0,C85/C$77)</f>
        <v>3.7214238786759626E-2</v>
      </c>
      <c r="D177" s="140">
        <f t="shared" si="206"/>
        <v>4.2179654611089648E-2</v>
      </c>
      <c r="E177" s="140">
        <f t="shared" si="206"/>
        <v>4.65232304775424E-2</v>
      </c>
      <c r="F177" s="140">
        <f t="shared" si="206"/>
        <v>5.3074552429423265E-2</v>
      </c>
      <c r="G177" s="140">
        <f t="shared" si="206"/>
        <v>6.4747746789932989E-2</v>
      </c>
      <c r="H177" s="140">
        <f t="shared" si="206"/>
        <v>6.7167619651091526E-2</v>
      </c>
      <c r="I177" s="140">
        <f t="shared" si="206"/>
        <v>7.258629260893884E-2</v>
      </c>
      <c r="J177" s="140">
        <f t="shared" si="206"/>
        <v>7.3628135570341868E-2</v>
      </c>
      <c r="K177" s="140">
        <f t="shared" si="206"/>
        <v>6.7319267707810354E-2</v>
      </c>
      <c r="L177" s="140">
        <f t="shared" si="206"/>
        <v>7.1802799680147869E-2</v>
      </c>
      <c r="M177" s="140">
        <f t="shared" si="206"/>
        <v>6.9018769288066675E-2</v>
      </c>
      <c r="N177" s="140">
        <f t="shared" si="206"/>
        <v>6.5637840000954129E-2</v>
      </c>
      <c r="O177" s="140">
        <f t="shared" si="206"/>
        <v>6.6774816261356798E-2</v>
      </c>
      <c r="P177" s="140">
        <f t="shared" si="206"/>
        <v>5.9724217110163035E-2</v>
      </c>
      <c r="Q177" s="140">
        <f t="shared" si="206"/>
        <v>5.8531688442609552E-2</v>
      </c>
      <c r="R177" s="140">
        <f t="shared" si="206"/>
        <v>5.7447600041504475E-2</v>
      </c>
      <c r="S177" s="140">
        <f t="shared" si="206"/>
        <v>6.4510781670239659E-2</v>
      </c>
      <c r="T177" s="140">
        <f t="shared" si="206"/>
        <v>6.8675395388336988E-2</v>
      </c>
      <c r="U177" s="140">
        <f t="shared" si="206"/>
        <v>6.3062596910361771E-2</v>
      </c>
      <c r="V177" s="140">
        <f t="shared" si="206"/>
        <v>8.153715094089331E-2</v>
      </c>
      <c r="W177" s="140">
        <f t="shared" si="206"/>
        <v>9.6285273207141336E-2</v>
      </c>
      <c r="DA177" s="175"/>
    </row>
    <row r="178" spans="1:105" ht="11.45" customHeight="1" x14ac:dyDescent="0.25">
      <c r="A178" s="109" t="s">
        <v>142</v>
      </c>
      <c r="B178" s="124">
        <f t="shared" si="197"/>
        <v>1.633280720558122E-2</v>
      </c>
      <c r="C178" s="124">
        <f t="shared" ref="C178:W178" si="207">IF(C86=0,0,C86/C$77)</f>
        <v>1.6714587162515542E-2</v>
      </c>
      <c r="D178" s="124">
        <f t="shared" si="207"/>
        <v>1.5103065154517599E-2</v>
      </c>
      <c r="E178" s="124">
        <f t="shared" si="207"/>
        <v>1.6362421482333741E-2</v>
      </c>
      <c r="F178" s="124">
        <f t="shared" si="207"/>
        <v>1.8672996473592492E-2</v>
      </c>
      <c r="G178" s="124">
        <f t="shared" si="207"/>
        <v>2.240646697004204E-2</v>
      </c>
      <c r="H178" s="124">
        <f t="shared" si="207"/>
        <v>1.8011164012923072E-2</v>
      </c>
      <c r="I178" s="124">
        <f t="shared" si="207"/>
        <v>1.9605653528096321E-2</v>
      </c>
      <c r="J178" s="124">
        <f t="shared" si="207"/>
        <v>1.9731128632210146E-2</v>
      </c>
      <c r="K178" s="124">
        <f t="shared" si="207"/>
        <v>1.9201582202525363E-2</v>
      </c>
      <c r="L178" s="124">
        <f t="shared" si="207"/>
        <v>1.7352328881138638E-2</v>
      </c>
      <c r="M178" s="124">
        <f t="shared" si="207"/>
        <v>1.92755706258258E-2</v>
      </c>
      <c r="N178" s="124">
        <f t="shared" si="207"/>
        <v>1.7646992118704033E-2</v>
      </c>
      <c r="O178" s="124">
        <f t="shared" si="207"/>
        <v>1.7252973147317031E-2</v>
      </c>
      <c r="P178" s="124">
        <f t="shared" si="207"/>
        <v>1.8484370295007668E-2</v>
      </c>
      <c r="Q178" s="124">
        <f t="shared" si="207"/>
        <v>1.8945452467369037E-2</v>
      </c>
      <c r="R178" s="124">
        <f t="shared" si="207"/>
        <v>1.557476460662117E-2</v>
      </c>
      <c r="S178" s="124">
        <f t="shared" si="207"/>
        <v>1.3853400437162388E-2</v>
      </c>
      <c r="T178" s="124">
        <f t="shared" si="207"/>
        <v>1.4836803100952626E-2</v>
      </c>
      <c r="U178" s="124">
        <f t="shared" si="207"/>
        <v>1.5428317594816575E-2</v>
      </c>
      <c r="V178" s="124">
        <f t="shared" si="207"/>
        <v>1.5688879679364547E-2</v>
      </c>
      <c r="W178" s="124">
        <f t="shared" si="207"/>
        <v>2.1489513132981412E-2</v>
      </c>
      <c r="DA178" s="176"/>
    </row>
    <row r="179" spans="1:105" ht="11.45" customHeight="1" x14ac:dyDescent="0.25">
      <c r="A179" s="128" t="str">
        <f>$A$27</f>
        <v>Domestic coastal shipping</v>
      </c>
      <c r="B179" s="140">
        <f t="shared" si="197"/>
        <v>6.943370301466952E-4</v>
      </c>
      <c r="C179" s="140">
        <f t="shared" ref="C179:W179" si="208">IF(C87=0,0,C87/C$77)</f>
        <v>6.0856034755084408E-4</v>
      </c>
      <c r="D179" s="140">
        <f t="shared" si="208"/>
        <v>6.7969824945409948E-4</v>
      </c>
      <c r="E179" s="140">
        <f t="shared" si="208"/>
        <v>5.1496692881428769E-4</v>
      </c>
      <c r="F179" s="140">
        <f t="shared" si="208"/>
        <v>4.9921272272025437E-4</v>
      </c>
      <c r="G179" s="140">
        <f t="shared" si="208"/>
        <v>4.9095236266517189E-4</v>
      </c>
      <c r="H179" s="140">
        <f t="shared" si="208"/>
        <v>5.7874495898808595E-4</v>
      </c>
      <c r="I179" s="140">
        <f t="shared" si="208"/>
        <v>6.9185935750255335E-4</v>
      </c>
      <c r="J179" s="140">
        <f t="shared" si="208"/>
        <v>6.9501031071979096E-4</v>
      </c>
      <c r="K179" s="140">
        <f t="shared" si="208"/>
        <v>5.4700474982732059E-4</v>
      </c>
      <c r="L179" s="140">
        <f t="shared" si="208"/>
        <v>4.8906397262264538E-4</v>
      </c>
      <c r="M179" s="140">
        <f t="shared" si="208"/>
        <v>5.7706453970773669E-4</v>
      </c>
      <c r="N179" s="140">
        <f t="shared" si="208"/>
        <v>6.3718753436081113E-4</v>
      </c>
      <c r="O179" s="140">
        <f t="shared" si="208"/>
        <v>7.0082904461379306E-4</v>
      </c>
      <c r="P179" s="140">
        <f t="shared" si="208"/>
        <v>7.024794166345553E-4</v>
      </c>
      <c r="Q179" s="140">
        <f t="shared" si="208"/>
        <v>4.8174055726759517E-4</v>
      </c>
      <c r="R179" s="140">
        <f t="shared" si="208"/>
        <v>4.7245617283856633E-4</v>
      </c>
      <c r="S179" s="140">
        <f t="shared" si="208"/>
        <v>5.9278357872233106E-4</v>
      </c>
      <c r="T179" s="140">
        <f t="shared" si="208"/>
        <v>5.5314120089276005E-4</v>
      </c>
      <c r="U179" s="140">
        <f t="shared" si="208"/>
        <v>4.8414353478832493E-4</v>
      </c>
      <c r="V179" s="140">
        <f t="shared" si="208"/>
        <v>5.4697662623964956E-4</v>
      </c>
      <c r="W179" s="140">
        <f t="shared" si="208"/>
        <v>4.8229601499896269E-4</v>
      </c>
      <c r="DA179" s="175"/>
    </row>
    <row r="180" spans="1:105" ht="11.45" customHeight="1" x14ac:dyDescent="0.25">
      <c r="A180" s="138" t="str">
        <f>$A$28</f>
        <v>Inland waterways</v>
      </c>
      <c r="B180" s="127">
        <f t="shared" si="197"/>
        <v>1.5638470175434523E-2</v>
      </c>
      <c r="C180" s="127">
        <f t="shared" ref="C180:W180" si="209">IF(C88=0,0,C88/C$77)</f>
        <v>1.6106026814964699E-2</v>
      </c>
      <c r="D180" s="127">
        <f t="shared" si="209"/>
        <v>1.44233669050635E-2</v>
      </c>
      <c r="E180" s="127">
        <f t="shared" si="209"/>
        <v>1.5847454553519456E-2</v>
      </c>
      <c r="F180" s="127">
        <f t="shared" si="209"/>
        <v>1.8173783750872238E-2</v>
      </c>
      <c r="G180" s="127">
        <f t="shared" si="209"/>
        <v>2.1915514607376868E-2</v>
      </c>
      <c r="H180" s="127">
        <f t="shared" si="209"/>
        <v>1.7432419053934986E-2</v>
      </c>
      <c r="I180" s="127">
        <f t="shared" si="209"/>
        <v>1.8913794170593769E-2</v>
      </c>
      <c r="J180" s="127">
        <f t="shared" si="209"/>
        <v>1.9036118321490356E-2</v>
      </c>
      <c r="K180" s="127">
        <f t="shared" si="209"/>
        <v>1.8654577452698044E-2</v>
      </c>
      <c r="L180" s="127">
        <f t="shared" si="209"/>
        <v>1.6863264908515994E-2</v>
      </c>
      <c r="M180" s="127">
        <f t="shared" si="209"/>
        <v>1.8698506086118064E-2</v>
      </c>
      <c r="N180" s="127">
        <f t="shared" si="209"/>
        <v>1.7009804584343223E-2</v>
      </c>
      <c r="O180" s="127">
        <f t="shared" si="209"/>
        <v>1.6552144102703236E-2</v>
      </c>
      <c r="P180" s="127">
        <f t="shared" si="209"/>
        <v>1.7781890878373112E-2</v>
      </c>
      <c r="Q180" s="127">
        <f t="shared" si="209"/>
        <v>1.8463711910101439E-2</v>
      </c>
      <c r="R180" s="127">
        <f t="shared" si="209"/>
        <v>1.5102308433782604E-2</v>
      </c>
      <c r="S180" s="127">
        <f t="shared" si="209"/>
        <v>1.3260616858440056E-2</v>
      </c>
      <c r="T180" s="127">
        <f t="shared" si="209"/>
        <v>1.4283661900059866E-2</v>
      </c>
      <c r="U180" s="127">
        <f t="shared" si="209"/>
        <v>1.4944174060028251E-2</v>
      </c>
      <c r="V180" s="127">
        <f t="shared" si="209"/>
        <v>1.5141903053124897E-2</v>
      </c>
      <c r="W180" s="127">
        <f t="shared" si="209"/>
        <v>2.1007217117982448E-2</v>
      </c>
      <c r="DA180" s="178"/>
    </row>
    <row r="181" spans="1:105" ht="11.45" customHeight="1" x14ac:dyDescent="0.25">
      <c r="A181" s="27" t="s">
        <v>176</v>
      </c>
      <c r="B181" s="31">
        <f>IF(B89=0,0,B89/B$89)</f>
        <v>1</v>
      </c>
      <c r="C181" s="31">
        <f t="shared" ref="C181:W181" si="210">IF(C89=0,0,C89/C$89)</f>
        <v>1</v>
      </c>
      <c r="D181" s="31">
        <f t="shared" si="210"/>
        <v>1</v>
      </c>
      <c r="E181" s="31">
        <f t="shared" si="210"/>
        <v>1</v>
      </c>
      <c r="F181" s="31">
        <f t="shared" si="210"/>
        <v>1</v>
      </c>
      <c r="G181" s="31">
        <f t="shared" si="210"/>
        <v>1</v>
      </c>
      <c r="H181" s="31">
        <f t="shared" si="210"/>
        <v>1</v>
      </c>
      <c r="I181" s="31">
        <f t="shared" si="210"/>
        <v>1</v>
      </c>
      <c r="J181" s="31">
        <f t="shared" si="210"/>
        <v>1</v>
      </c>
      <c r="K181" s="31">
        <f t="shared" si="210"/>
        <v>1</v>
      </c>
      <c r="L181" s="31">
        <f t="shared" si="210"/>
        <v>1</v>
      </c>
      <c r="M181" s="31">
        <f t="shared" si="210"/>
        <v>1</v>
      </c>
      <c r="N181" s="31">
        <f t="shared" si="210"/>
        <v>1</v>
      </c>
      <c r="O181" s="31">
        <f t="shared" si="210"/>
        <v>1</v>
      </c>
      <c r="P181" s="31">
        <f t="shared" si="210"/>
        <v>1</v>
      </c>
      <c r="Q181" s="31">
        <f t="shared" si="210"/>
        <v>1</v>
      </c>
      <c r="R181" s="31">
        <f t="shared" si="210"/>
        <v>1</v>
      </c>
      <c r="S181" s="31">
        <f t="shared" si="210"/>
        <v>1</v>
      </c>
      <c r="T181" s="31">
        <f t="shared" si="210"/>
        <v>1</v>
      </c>
      <c r="U181" s="31">
        <f t="shared" si="210"/>
        <v>1</v>
      </c>
      <c r="V181" s="31">
        <f t="shared" si="210"/>
        <v>1</v>
      </c>
      <c r="W181" s="31">
        <f t="shared" si="210"/>
        <v>1</v>
      </c>
      <c r="DA181" s="173"/>
    </row>
    <row r="182" spans="1:105" ht="11.45" customHeight="1" x14ac:dyDescent="0.25">
      <c r="A182" s="128" t="str">
        <f>$A$30</f>
        <v>Intra-EEA</v>
      </c>
      <c r="B182" s="140">
        <f>IF(B90=0,0,B90/B$89)</f>
        <v>0.29193797252526227</v>
      </c>
      <c r="C182" s="140">
        <f t="shared" ref="C182:W182" si="211">IF(C90=0,0,C90/C$89)</f>
        <v>0.29111949437657852</v>
      </c>
      <c r="D182" s="140">
        <f t="shared" si="211"/>
        <v>0.28158643241335202</v>
      </c>
      <c r="E182" s="140">
        <f t="shared" si="211"/>
        <v>0.27648210425983771</v>
      </c>
      <c r="F182" s="140">
        <f t="shared" si="211"/>
        <v>0.27975708394090038</v>
      </c>
      <c r="G182" s="140">
        <f t="shared" si="211"/>
        <v>0.26081986675081165</v>
      </c>
      <c r="H182" s="140">
        <f t="shared" si="211"/>
        <v>0.24965860747745036</v>
      </c>
      <c r="I182" s="140">
        <f t="shared" si="211"/>
        <v>0.24528002048156169</v>
      </c>
      <c r="J182" s="140">
        <f t="shared" si="211"/>
        <v>0.23386252038063346</v>
      </c>
      <c r="K182" s="140">
        <f t="shared" si="211"/>
        <v>0.22783182949316758</v>
      </c>
      <c r="L182" s="140">
        <f t="shared" si="211"/>
        <v>0.22245635645460249</v>
      </c>
      <c r="M182" s="140">
        <f t="shared" si="211"/>
        <v>0.22038097208461052</v>
      </c>
      <c r="N182" s="140">
        <f t="shared" si="211"/>
        <v>0.22060391014481082</v>
      </c>
      <c r="O182" s="140">
        <f t="shared" si="211"/>
        <v>0.21932818903304294</v>
      </c>
      <c r="P182" s="140">
        <f t="shared" si="211"/>
        <v>0.21894849707565686</v>
      </c>
      <c r="Q182" s="140">
        <f t="shared" si="211"/>
        <v>0.22290968542797193</v>
      </c>
      <c r="R182" s="140">
        <f t="shared" si="211"/>
        <v>0.22978260044534168</v>
      </c>
      <c r="S182" s="140">
        <f t="shared" si="211"/>
        <v>0.23117135836525157</v>
      </c>
      <c r="T182" s="140">
        <f t="shared" si="211"/>
        <v>0.23910951049826029</v>
      </c>
      <c r="U182" s="140">
        <f t="shared" si="211"/>
        <v>0.23459418806315357</v>
      </c>
      <c r="V182" s="140">
        <f t="shared" si="211"/>
        <v>0.19968344414780834</v>
      </c>
      <c r="W182" s="140">
        <f t="shared" si="211"/>
        <v>0.21840361911429709</v>
      </c>
      <c r="DA182" s="175"/>
    </row>
    <row r="183" spans="1:105" ht="11.45" customHeight="1" x14ac:dyDescent="0.25">
      <c r="A183" s="138" t="str">
        <f>$A$31</f>
        <v>Extra-EEA</v>
      </c>
      <c r="B183" s="127">
        <f>IF(B91=0,0,B91/B$89)</f>
        <v>0.70806202747473768</v>
      </c>
      <c r="C183" s="127">
        <f t="shared" ref="C183:W183" si="212">IF(C91=0,0,C91/C$89)</f>
        <v>0.70888050562342153</v>
      </c>
      <c r="D183" s="127">
        <f t="shared" si="212"/>
        <v>0.71841356758664798</v>
      </c>
      <c r="E183" s="127">
        <f t="shared" si="212"/>
        <v>0.72351789574016223</v>
      </c>
      <c r="F183" s="127">
        <f t="shared" si="212"/>
        <v>0.72024291605909974</v>
      </c>
      <c r="G183" s="127">
        <f t="shared" si="212"/>
        <v>0.73918013324918841</v>
      </c>
      <c r="H183" s="127">
        <f t="shared" si="212"/>
        <v>0.75034139252254961</v>
      </c>
      <c r="I183" s="127">
        <f t="shared" si="212"/>
        <v>0.75471997951843828</v>
      </c>
      <c r="J183" s="127">
        <f t="shared" si="212"/>
        <v>0.7661374796193664</v>
      </c>
      <c r="K183" s="127">
        <f t="shared" si="212"/>
        <v>0.77216817050683229</v>
      </c>
      <c r="L183" s="127">
        <f t="shared" si="212"/>
        <v>0.77754364354539751</v>
      </c>
      <c r="M183" s="127">
        <f t="shared" si="212"/>
        <v>0.77961902791538962</v>
      </c>
      <c r="N183" s="127">
        <f t="shared" si="212"/>
        <v>0.77939608985518916</v>
      </c>
      <c r="O183" s="127">
        <f t="shared" si="212"/>
        <v>0.78067181096695715</v>
      </c>
      <c r="P183" s="127">
        <f t="shared" si="212"/>
        <v>0.78105150292434311</v>
      </c>
      <c r="Q183" s="127">
        <f t="shared" si="212"/>
        <v>0.77709031457202804</v>
      </c>
      <c r="R183" s="127">
        <f t="shared" si="212"/>
        <v>0.77021739955465829</v>
      </c>
      <c r="S183" s="127">
        <f t="shared" si="212"/>
        <v>0.7688286416347484</v>
      </c>
      <c r="T183" s="127">
        <f t="shared" si="212"/>
        <v>0.76089048950173976</v>
      </c>
      <c r="U183" s="127">
        <f t="shared" si="212"/>
        <v>0.76540581193684654</v>
      </c>
      <c r="V183" s="127">
        <f t="shared" si="212"/>
        <v>0.80031655585219164</v>
      </c>
      <c r="W183" s="127">
        <f t="shared" si="212"/>
        <v>0.78159638088570282</v>
      </c>
      <c r="DA183" s="178"/>
    </row>
    <row r="184" spans="1:105" x14ac:dyDescent="0.25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DA184" s="171"/>
    </row>
    <row r="185" spans="1:105" ht="11.45" customHeight="1" x14ac:dyDescent="0.25">
      <c r="A185" s="53" t="s">
        <v>42</v>
      </c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DA185" s="172"/>
    </row>
    <row r="186" spans="1:105" ht="11.45" customHeight="1" x14ac:dyDescent="0.25">
      <c r="A186" s="27" t="s">
        <v>159</v>
      </c>
      <c r="B186" s="32">
        <f t="shared" ref="B186:V186" si="213">IF(B34=0,0,B34/B4*1000)</f>
        <v>42.317882279025312</v>
      </c>
      <c r="C186" s="32">
        <f t="shared" si="213"/>
        <v>41.084335676010035</v>
      </c>
      <c r="D186" s="32">
        <f t="shared" si="213"/>
        <v>40.832282639076745</v>
      </c>
      <c r="E186" s="32">
        <f t="shared" si="213"/>
        <v>39.322984407789193</v>
      </c>
      <c r="F186" s="32">
        <f t="shared" si="213"/>
        <v>38.908821568524658</v>
      </c>
      <c r="G186" s="32">
        <f t="shared" si="213"/>
        <v>37.922764879814807</v>
      </c>
      <c r="H186" s="32">
        <f t="shared" si="213"/>
        <v>37.159075696992005</v>
      </c>
      <c r="I186" s="32">
        <f t="shared" si="213"/>
        <v>36.181932845979851</v>
      </c>
      <c r="J186" s="32">
        <f t="shared" si="213"/>
        <v>35.725571369381555</v>
      </c>
      <c r="K186" s="32">
        <f t="shared" si="213"/>
        <v>35.389754410121611</v>
      </c>
      <c r="L186" s="32">
        <f t="shared" si="213"/>
        <v>34.234212637807396</v>
      </c>
      <c r="M186" s="32">
        <f t="shared" si="213"/>
        <v>34.024192258117559</v>
      </c>
      <c r="N186" s="32">
        <f t="shared" si="213"/>
        <v>33.539447699671086</v>
      </c>
      <c r="O186" s="32">
        <f t="shared" si="213"/>
        <v>33.985975440524982</v>
      </c>
      <c r="P186" s="32">
        <f t="shared" si="213"/>
        <v>34.371746621388965</v>
      </c>
      <c r="Q186" s="32">
        <f t="shared" si="213"/>
        <v>33.423964120631467</v>
      </c>
      <c r="R186" s="32">
        <f t="shared" si="213"/>
        <v>33.839934464927076</v>
      </c>
      <c r="S186" s="32">
        <f t="shared" si="213"/>
        <v>35.671888022325518</v>
      </c>
      <c r="T186" s="32">
        <f t="shared" si="213"/>
        <v>34.343705693661008</v>
      </c>
      <c r="U186" s="32">
        <f t="shared" si="213"/>
        <v>34.20139141506742</v>
      </c>
      <c r="V186" s="32">
        <f t="shared" si="213"/>
        <v>37.229254440714918</v>
      </c>
      <c r="W186" s="32">
        <f t="shared" ref="W186" si="214">IF(W34=0,0,W34/W4*1000)</f>
        <v>37.1699847588282</v>
      </c>
      <c r="DA186" s="173" t="s">
        <v>414</v>
      </c>
    </row>
    <row r="187" spans="1:105" ht="11.45" customHeight="1" x14ac:dyDescent="0.25">
      <c r="A187" s="136" t="str">
        <f>$A$5</f>
        <v>Road transport</v>
      </c>
      <c r="B187" s="141">
        <f t="shared" ref="B187:V187" si="215">IF(B35=0,0,B35/B5*1000)</f>
        <v>44.415301542680318</v>
      </c>
      <c r="C187" s="141">
        <f t="shared" si="215"/>
        <v>43.10399669018809</v>
      </c>
      <c r="D187" s="141">
        <f t="shared" si="215"/>
        <v>42.579508366947174</v>
      </c>
      <c r="E187" s="141">
        <f t="shared" si="215"/>
        <v>41.175511475194696</v>
      </c>
      <c r="F187" s="141">
        <f t="shared" si="215"/>
        <v>41.078307837235755</v>
      </c>
      <c r="G187" s="141">
        <f t="shared" si="215"/>
        <v>40.092185460498357</v>
      </c>
      <c r="H187" s="141">
        <f t="shared" si="215"/>
        <v>39.177583831243503</v>
      </c>
      <c r="I187" s="141">
        <f t="shared" si="215"/>
        <v>38.071648683863032</v>
      </c>
      <c r="J187" s="141">
        <f t="shared" si="215"/>
        <v>37.564832387339521</v>
      </c>
      <c r="K187" s="141">
        <f t="shared" si="215"/>
        <v>36.992518150836183</v>
      </c>
      <c r="L187" s="141">
        <f t="shared" si="215"/>
        <v>36.308431395277395</v>
      </c>
      <c r="M187" s="141">
        <f t="shared" si="215"/>
        <v>36.715834050450191</v>
      </c>
      <c r="N187" s="141">
        <f t="shared" si="215"/>
        <v>35.774315794708308</v>
      </c>
      <c r="O187" s="141">
        <f t="shared" si="215"/>
        <v>36.368898106096417</v>
      </c>
      <c r="P187" s="141">
        <f t="shared" si="215"/>
        <v>37.206567998360974</v>
      </c>
      <c r="Q187" s="141">
        <f t="shared" si="215"/>
        <v>36.195242320670687</v>
      </c>
      <c r="R187" s="141">
        <f t="shared" si="215"/>
        <v>36.359908509396497</v>
      </c>
      <c r="S187" s="141">
        <f t="shared" si="215"/>
        <v>38.897233359627336</v>
      </c>
      <c r="T187" s="141">
        <f t="shared" si="215"/>
        <v>37.353531257377085</v>
      </c>
      <c r="U187" s="141">
        <f t="shared" si="215"/>
        <v>37.362930770265265</v>
      </c>
      <c r="V187" s="141">
        <f t="shared" si="215"/>
        <v>38.850530258811546</v>
      </c>
      <c r="W187" s="141">
        <f t="shared" ref="W187" si="216">IF(W35=0,0,W35/W5*1000)</f>
        <v>37.98493974809486</v>
      </c>
      <c r="DA187" s="174" t="s">
        <v>415</v>
      </c>
    </row>
    <row r="188" spans="1:105" ht="11.45" customHeight="1" x14ac:dyDescent="0.25">
      <c r="A188" s="128" t="str">
        <f>$A$6</f>
        <v>Powered two-wheelers</v>
      </c>
      <c r="B188" s="97">
        <f t="shared" ref="B188:V188" si="217">IF(B36=0,0,B36/B6*1000)</f>
        <v>40.58179649451283</v>
      </c>
      <c r="C188" s="97">
        <f t="shared" si="217"/>
        <v>39.9010309199167</v>
      </c>
      <c r="D188" s="97">
        <f t="shared" si="217"/>
        <v>39.334235177163443</v>
      </c>
      <c r="E188" s="97">
        <f t="shared" si="217"/>
        <v>38.291754222698806</v>
      </c>
      <c r="F188" s="97">
        <f t="shared" si="217"/>
        <v>38.065841212501361</v>
      </c>
      <c r="G188" s="97">
        <f t="shared" si="217"/>
        <v>36.930315471943558</v>
      </c>
      <c r="H188" s="97">
        <f t="shared" si="217"/>
        <v>36.756690888683075</v>
      </c>
      <c r="I188" s="97">
        <f t="shared" si="217"/>
        <v>35.915671283698209</v>
      </c>
      <c r="J188" s="97">
        <f t="shared" si="217"/>
        <v>35.089245598059271</v>
      </c>
      <c r="K188" s="97">
        <f t="shared" si="217"/>
        <v>34.871876286319015</v>
      </c>
      <c r="L188" s="97">
        <f t="shared" si="217"/>
        <v>34.905926815316832</v>
      </c>
      <c r="M188" s="97">
        <f t="shared" si="217"/>
        <v>33.633363522332672</v>
      </c>
      <c r="N188" s="97">
        <f t="shared" si="217"/>
        <v>34.593256657868963</v>
      </c>
      <c r="O188" s="97">
        <f t="shared" si="217"/>
        <v>34.149312180298445</v>
      </c>
      <c r="P188" s="97">
        <f t="shared" si="217"/>
        <v>33.433255119356637</v>
      </c>
      <c r="Q188" s="97">
        <f t="shared" si="217"/>
        <v>33.622681991940382</v>
      </c>
      <c r="R188" s="97">
        <f t="shared" si="217"/>
        <v>33.151347885915584</v>
      </c>
      <c r="S188" s="97">
        <f t="shared" si="217"/>
        <v>33.467603851626954</v>
      </c>
      <c r="T188" s="97">
        <f t="shared" si="217"/>
        <v>33.11918128928157</v>
      </c>
      <c r="U188" s="97">
        <f t="shared" si="217"/>
        <v>32.717279848769984</v>
      </c>
      <c r="V188" s="97">
        <f t="shared" si="217"/>
        <v>32.579068258552759</v>
      </c>
      <c r="W188" s="97">
        <f t="shared" ref="W188" si="218">IF(W36=0,0,W36/W6*1000)</f>
        <v>30.342372240446284</v>
      </c>
      <c r="DA188" s="175" t="s">
        <v>416</v>
      </c>
    </row>
    <row r="189" spans="1:105" ht="11.45" customHeight="1" x14ac:dyDescent="0.25">
      <c r="A189" s="128" t="str">
        <f>$A$7</f>
        <v>Passenger cars</v>
      </c>
      <c r="B189" s="97">
        <f t="shared" ref="B189:V189" si="219">IF(B37=0,0,B37/B7*1000)</f>
        <v>45.511861418685953</v>
      </c>
      <c r="C189" s="97">
        <f t="shared" si="219"/>
        <v>44.109689414789408</v>
      </c>
      <c r="D189" s="97">
        <f t="shared" si="219"/>
        <v>43.546009627494442</v>
      </c>
      <c r="E189" s="97">
        <f t="shared" si="219"/>
        <v>42.056922879392147</v>
      </c>
      <c r="F189" s="97">
        <f t="shared" si="219"/>
        <v>41.956058400173639</v>
      </c>
      <c r="G189" s="97">
        <f t="shared" si="219"/>
        <v>40.941232313566573</v>
      </c>
      <c r="H189" s="97">
        <f t="shared" si="219"/>
        <v>39.870686787565859</v>
      </c>
      <c r="I189" s="97">
        <f t="shared" si="219"/>
        <v>38.796577450176571</v>
      </c>
      <c r="J189" s="97">
        <f t="shared" si="219"/>
        <v>38.260349396614217</v>
      </c>
      <c r="K189" s="97">
        <f t="shared" si="219"/>
        <v>37.549733164987323</v>
      </c>
      <c r="L189" s="97">
        <f t="shared" si="219"/>
        <v>36.697469552376084</v>
      </c>
      <c r="M189" s="97">
        <f t="shared" si="219"/>
        <v>37.015986025509285</v>
      </c>
      <c r="N189" s="97">
        <f t="shared" si="219"/>
        <v>35.758303877259564</v>
      </c>
      <c r="O189" s="97">
        <f t="shared" si="219"/>
        <v>36.291903097104488</v>
      </c>
      <c r="P189" s="97">
        <f t="shared" si="219"/>
        <v>37.208195046985608</v>
      </c>
      <c r="Q189" s="97">
        <f t="shared" si="219"/>
        <v>36.123696859714393</v>
      </c>
      <c r="R189" s="97">
        <f t="shared" si="219"/>
        <v>36.213341506172995</v>
      </c>
      <c r="S189" s="97">
        <f t="shared" si="219"/>
        <v>38.906214625568765</v>
      </c>
      <c r="T189" s="97">
        <f t="shared" si="219"/>
        <v>37.24237325728182</v>
      </c>
      <c r="U189" s="97">
        <f t="shared" si="219"/>
        <v>37.12682568669122</v>
      </c>
      <c r="V189" s="97">
        <f t="shared" si="219"/>
        <v>37.576950659276626</v>
      </c>
      <c r="W189" s="97">
        <f t="shared" ref="W189" si="220">IF(W37=0,0,W37/W7*1000)</f>
        <v>36.849510706644068</v>
      </c>
      <c r="DA189" s="175" t="s">
        <v>417</v>
      </c>
    </row>
    <row r="190" spans="1:105" ht="11.45" customHeight="1" x14ac:dyDescent="0.25">
      <c r="A190" s="128" t="str">
        <f>$A$8</f>
        <v>Motor coaches, buses and trolley buses</v>
      </c>
      <c r="B190" s="97">
        <f t="shared" ref="B190:V190" si="221">IF(B38=0,0,B38/B8*1000)</f>
        <v>31.856423816769322</v>
      </c>
      <c r="C190" s="97">
        <f t="shared" si="221"/>
        <v>31.177923664267752</v>
      </c>
      <c r="D190" s="97">
        <f t="shared" si="221"/>
        <v>30.818724971067059</v>
      </c>
      <c r="E190" s="97">
        <f t="shared" si="221"/>
        <v>30.505207461859957</v>
      </c>
      <c r="F190" s="97">
        <f t="shared" si="221"/>
        <v>30.403041995494135</v>
      </c>
      <c r="G190" s="97">
        <f t="shared" si="221"/>
        <v>29.866882144670292</v>
      </c>
      <c r="H190" s="97">
        <f t="shared" si="221"/>
        <v>30.62803931588137</v>
      </c>
      <c r="I190" s="97">
        <f t="shared" si="221"/>
        <v>28.849422530468431</v>
      </c>
      <c r="J190" s="97">
        <f t="shared" si="221"/>
        <v>28.501580851967862</v>
      </c>
      <c r="K190" s="97">
        <f t="shared" si="221"/>
        <v>29.502329676805772</v>
      </c>
      <c r="L190" s="97">
        <f t="shared" si="221"/>
        <v>30.995428454568884</v>
      </c>
      <c r="M190" s="97">
        <f t="shared" si="221"/>
        <v>32.993740308563908</v>
      </c>
      <c r="N190" s="97">
        <f t="shared" si="221"/>
        <v>36.263344699815015</v>
      </c>
      <c r="O190" s="97">
        <f t="shared" si="221"/>
        <v>37.992000230024253</v>
      </c>
      <c r="P190" s="97">
        <f t="shared" si="221"/>
        <v>38.001941789040508</v>
      </c>
      <c r="Q190" s="97">
        <f t="shared" si="221"/>
        <v>37.738148648630577</v>
      </c>
      <c r="R190" s="97">
        <f t="shared" si="221"/>
        <v>39.193904365484016</v>
      </c>
      <c r="S190" s="97">
        <f t="shared" si="221"/>
        <v>39.885755623879561</v>
      </c>
      <c r="T190" s="97">
        <f t="shared" si="221"/>
        <v>39.78133427621507</v>
      </c>
      <c r="U190" s="97">
        <f t="shared" si="221"/>
        <v>41.824398705560561</v>
      </c>
      <c r="V190" s="97">
        <f t="shared" si="221"/>
        <v>70.423988164251739</v>
      </c>
      <c r="W190" s="97">
        <f t="shared" ref="W190" si="222">IF(W38=0,0,W38/W8*1000)</f>
        <v>66.881876543671126</v>
      </c>
      <c r="DA190" s="175" t="s">
        <v>418</v>
      </c>
    </row>
    <row r="191" spans="1:105" ht="11.45" customHeight="1" x14ac:dyDescent="0.25">
      <c r="A191" s="109" t="str">
        <f>$A$9</f>
        <v>Rail, metro and tram</v>
      </c>
      <c r="B191" s="130">
        <f t="shared" ref="B191:V191" si="223">IF(B39=0,0,B39/B9*1000)</f>
        <v>16.26840074682201</v>
      </c>
      <c r="C191" s="130">
        <f t="shared" si="223"/>
        <v>15.839995074594528</v>
      </c>
      <c r="D191" s="130">
        <f t="shared" si="223"/>
        <v>16.079344840652393</v>
      </c>
      <c r="E191" s="130">
        <f t="shared" si="223"/>
        <v>14.03422248526347</v>
      </c>
      <c r="F191" s="130">
        <f t="shared" si="223"/>
        <v>13.428396676585111</v>
      </c>
      <c r="G191" s="130">
        <f t="shared" si="223"/>
        <v>12.864276688638116</v>
      </c>
      <c r="H191" s="130">
        <f t="shared" si="223"/>
        <v>11.552354561196324</v>
      </c>
      <c r="I191" s="130">
        <f t="shared" si="223"/>
        <v>11.014905148941903</v>
      </c>
      <c r="J191" s="130">
        <f t="shared" si="223"/>
        <v>10.281817124315918</v>
      </c>
      <c r="K191" s="130">
        <f t="shared" si="223"/>
        <v>10.254507094012386</v>
      </c>
      <c r="L191" s="130">
        <f t="shared" si="223"/>
        <v>10.378345140460015</v>
      </c>
      <c r="M191" s="130">
        <f t="shared" si="223"/>
        <v>9.8116308764047115</v>
      </c>
      <c r="N191" s="130">
        <f t="shared" si="223"/>
        <v>9.3935698375093253</v>
      </c>
      <c r="O191" s="130">
        <f t="shared" si="223"/>
        <v>9.1187980370817456</v>
      </c>
      <c r="P191" s="130">
        <f t="shared" si="223"/>
        <v>8.7884808935606937</v>
      </c>
      <c r="Q191" s="130">
        <f t="shared" si="223"/>
        <v>8.4802882309784753</v>
      </c>
      <c r="R191" s="130">
        <f t="shared" si="223"/>
        <v>8.520711662027967</v>
      </c>
      <c r="S191" s="130">
        <f t="shared" si="223"/>
        <v>8.007823037372285</v>
      </c>
      <c r="T191" s="130">
        <f t="shared" si="223"/>
        <v>7.4453790077682536</v>
      </c>
      <c r="U191" s="130">
        <f t="shared" si="223"/>
        <v>7.3671522348717939</v>
      </c>
      <c r="V191" s="130">
        <f t="shared" si="223"/>
        <v>11.536656019217959</v>
      </c>
      <c r="W191" s="130">
        <f t="shared" ref="W191" si="224">IF(W39=0,0,W39/W9*1000)</f>
        <v>14.075993344634083</v>
      </c>
      <c r="DA191" s="176" t="s">
        <v>419</v>
      </c>
    </row>
    <row r="192" spans="1:105" ht="11.45" customHeight="1" x14ac:dyDescent="0.25">
      <c r="A192" s="128" t="str">
        <f>$A$10</f>
        <v>Metro and tram, urban light rail</v>
      </c>
      <c r="B192" s="97">
        <f t="shared" ref="B192:V192" si="225">IF(B40=0,0,B40/B10*1000)</f>
        <v>6.2350077957487136</v>
      </c>
      <c r="C192" s="97">
        <f t="shared" si="225"/>
        <v>6.0318897959202378</v>
      </c>
      <c r="D192" s="97">
        <f t="shared" si="225"/>
        <v>6.087089619971807</v>
      </c>
      <c r="E192" s="97">
        <f t="shared" si="225"/>
        <v>6.1530523897231166</v>
      </c>
      <c r="F192" s="97">
        <f t="shared" si="225"/>
        <v>5.8956816095308069</v>
      </c>
      <c r="G192" s="97">
        <f t="shared" si="225"/>
        <v>5.4054135032379724</v>
      </c>
      <c r="H192" s="97">
        <f t="shared" si="225"/>
        <v>5.0467788624760601</v>
      </c>
      <c r="I192" s="97">
        <f t="shared" si="225"/>
        <v>4.7888106664592733</v>
      </c>
      <c r="J192" s="97">
        <f t="shared" si="225"/>
        <v>4.6863280623148951</v>
      </c>
      <c r="K192" s="97">
        <f t="shared" si="225"/>
        <v>4.6908259891282356</v>
      </c>
      <c r="L192" s="97">
        <f t="shared" si="225"/>
        <v>4.6670894090419024</v>
      </c>
      <c r="M192" s="97">
        <f t="shared" si="225"/>
        <v>4.6242873201022379</v>
      </c>
      <c r="N192" s="97">
        <f t="shared" si="225"/>
        <v>4.3258867097814777</v>
      </c>
      <c r="O192" s="97">
        <f t="shared" si="225"/>
        <v>4.2304473500809205</v>
      </c>
      <c r="P192" s="97">
        <f t="shared" si="225"/>
        <v>4.1194633208570446</v>
      </c>
      <c r="Q192" s="97">
        <f t="shared" si="225"/>
        <v>3.8877892622725607</v>
      </c>
      <c r="R192" s="97">
        <f t="shared" si="225"/>
        <v>3.7403670079841285</v>
      </c>
      <c r="S192" s="97">
        <f t="shared" si="225"/>
        <v>3.5820709964921331</v>
      </c>
      <c r="T192" s="97">
        <f t="shared" si="225"/>
        <v>3.4677996602086476</v>
      </c>
      <c r="U192" s="97">
        <f t="shared" si="225"/>
        <v>3.387469866790628</v>
      </c>
      <c r="V192" s="97">
        <f t="shared" si="225"/>
        <v>4.081314562542202</v>
      </c>
      <c r="W192" s="97">
        <f t="shared" ref="W192" si="226">IF(W40=0,0,W40/W10*1000)</f>
        <v>4.3574681604896623</v>
      </c>
      <c r="DA192" s="175" t="s">
        <v>420</v>
      </c>
    </row>
    <row r="193" spans="1:105" ht="11.45" customHeight="1" x14ac:dyDescent="0.25">
      <c r="A193" s="128" t="str">
        <f>$A$11</f>
        <v>Conventional passenger trains</v>
      </c>
      <c r="B193" s="97">
        <f t="shared" ref="B193:V193" si="227">IF(B41=0,0,B41/B11*1000)</f>
        <v>20.293642979614717</v>
      </c>
      <c r="C193" s="97">
        <f t="shared" si="227"/>
        <v>19.961721909033983</v>
      </c>
      <c r="D193" s="97">
        <f t="shared" si="227"/>
        <v>20.684335348586497</v>
      </c>
      <c r="E193" s="97">
        <f t="shared" si="227"/>
        <v>17.931332403318343</v>
      </c>
      <c r="F193" s="97">
        <f t="shared" si="227"/>
        <v>17.397861148834021</v>
      </c>
      <c r="G193" s="97">
        <f t="shared" si="227"/>
        <v>16.815465183469918</v>
      </c>
      <c r="H193" s="97">
        <f t="shared" si="227"/>
        <v>14.981671591252665</v>
      </c>
      <c r="I193" s="97">
        <f t="shared" si="227"/>
        <v>14.318795506461569</v>
      </c>
      <c r="J193" s="97">
        <f t="shared" si="227"/>
        <v>13.315712672522332</v>
      </c>
      <c r="K193" s="97">
        <f t="shared" si="227"/>
        <v>13.017972974893992</v>
      </c>
      <c r="L193" s="97">
        <f t="shared" si="227"/>
        <v>13.463476930768163</v>
      </c>
      <c r="M193" s="97">
        <f t="shared" si="227"/>
        <v>12.457388829959873</v>
      </c>
      <c r="N193" s="97">
        <f t="shared" si="227"/>
        <v>12.099171689588568</v>
      </c>
      <c r="O193" s="97">
        <f t="shared" si="227"/>
        <v>11.770791912292905</v>
      </c>
      <c r="P193" s="97">
        <f t="shared" si="227"/>
        <v>11.110231967194064</v>
      </c>
      <c r="Q193" s="97">
        <f t="shared" si="227"/>
        <v>10.900143164183749</v>
      </c>
      <c r="R193" s="97">
        <f t="shared" si="227"/>
        <v>11.221064836457689</v>
      </c>
      <c r="S193" s="97">
        <f t="shared" si="227"/>
        <v>10.594472261155762</v>
      </c>
      <c r="T193" s="97">
        <f t="shared" si="227"/>
        <v>9.9007655069259553</v>
      </c>
      <c r="U193" s="97">
        <f t="shared" si="227"/>
        <v>9.9029178865685381</v>
      </c>
      <c r="V193" s="97">
        <f t="shared" si="227"/>
        <v>15.457004880210475</v>
      </c>
      <c r="W193" s="97">
        <f t="shared" ref="W193" si="228">IF(W41=0,0,W41/W11*1000)</f>
        <v>20.421876130688887</v>
      </c>
      <c r="DA193" s="175" t="s">
        <v>421</v>
      </c>
    </row>
    <row r="194" spans="1:105" ht="11.45" customHeight="1" x14ac:dyDescent="0.25">
      <c r="A194" s="128" t="str">
        <f>$A$12</f>
        <v>High speed passenger trains</v>
      </c>
      <c r="B194" s="97">
        <f t="shared" ref="B194:V194" si="229">IF(B42=0,0,B42/B12*1000)</f>
        <v>9.0166714725532362</v>
      </c>
      <c r="C194" s="97">
        <f t="shared" si="229"/>
        <v>9.1297433708700009</v>
      </c>
      <c r="D194" s="97">
        <f t="shared" si="229"/>
        <v>8.9612949796220143</v>
      </c>
      <c r="E194" s="97">
        <f t="shared" si="229"/>
        <v>8.6749081334743838</v>
      </c>
      <c r="F194" s="97">
        <f t="shared" si="229"/>
        <v>8.3951733283856544</v>
      </c>
      <c r="G194" s="97">
        <f t="shared" si="229"/>
        <v>7.8023361383847547</v>
      </c>
      <c r="H194" s="97">
        <f t="shared" si="229"/>
        <v>7.1408006461741431</v>
      </c>
      <c r="I194" s="97">
        <f t="shared" si="229"/>
        <v>6.9169327229776192</v>
      </c>
      <c r="J194" s="97">
        <f t="shared" si="229"/>
        <v>6.4183266470978309</v>
      </c>
      <c r="K194" s="97">
        <f t="shared" si="229"/>
        <v>7.0108084405264242</v>
      </c>
      <c r="L194" s="97">
        <f t="shared" si="229"/>
        <v>6.5420184326306012</v>
      </c>
      <c r="M194" s="97">
        <f t="shared" si="229"/>
        <v>6.4558346785659833</v>
      </c>
      <c r="N194" s="97">
        <f t="shared" si="229"/>
        <v>5.792042188716187</v>
      </c>
      <c r="O194" s="97">
        <f t="shared" si="229"/>
        <v>5.5739941263633508</v>
      </c>
      <c r="P194" s="97">
        <f t="shared" si="229"/>
        <v>5.6110571864740049</v>
      </c>
      <c r="Q194" s="97">
        <f t="shared" si="229"/>
        <v>5.1553748377623227</v>
      </c>
      <c r="R194" s="97">
        <f t="shared" si="229"/>
        <v>4.8602590267403913</v>
      </c>
      <c r="S194" s="97">
        <f t="shared" si="229"/>
        <v>4.5937916692894882</v>
      </c>
      <c r="T194" s="97">
        <f t="shared" si="229"/>
        <v>4.3928774681633698</v>
      </c>
      <c r="U194" s="97">
        <f t="shared" si="229"/>
        <v>4.3562015742063691</v>
      </c>
      <c r="V194" s="97">
        <f t="shared" si="229"/>
        <v>7.7823668266067667</v>
      </c>
      <c r="W194" s="97">
        <f t="shared" ref="W194" si="230">IF(W42=0,0,W42/W12*1000)</f>
        <v>7.3327088324833412</v>
      </c>
      <c r="DA194" s="175" t="s">
        <v>422</v>
      </c>
    </row>
    <row r="195" spans="1:105" ht="11.45" customHeight="1" x14ac:dyDescent="0.25">
      <c r="A195" s="109" t="str">
        <f>$A$13</f>
        <v>Aviation</v>
      </c>
      <c r="B195" s="130">
        <f t="shared" ref="B195:V195" si="231">IF(B43=0,0,B43/B13*1000)</f>
        <v>45.209024344265181</v>
      </c>
      <c r="C195" s="130">
        <f t="shared" si="231"/>
        <v>43.785490226665992</v>
      </c>
      <c r="D195" s="130">
        <f t="shared" si="231"/>
        <v>44.08500467410483</v>
      </c>
      <c r="E195" s="130">
        <f t="shared" si="231"/>
        <v>42.26668191107418</v>
      </c>
      <c r="F195" s="130">
        <f t="shared" si="231"/>
        <v>39.971272209861588</v>
      </c>
      <c r="G195" s="130">
        <f t="shared" si="231"/>
        <v>39.452192169344585</v>
      </c>
      <c r="H195" s="130">
        <f t="shared" si="231"/>
        <v>39.912012710631942</v>
      </c>
      <c r="I195" s="130">
        <f t="shared" si="231"/>
        <v>39.260445002647458</v>
      </c>
      <c r="J195" s="130">
        <f t="shared" si="231"/>
        <v>39.601484562332267</v>
      </c>
      <c r="K195" s="130">
        <f t="shared" si="231"/>
        <v>40.378942026552458</v>
      </c>
      <c r="L195" s="130">
        <f t="shared" si="231"/>
        <v>36.185679609067336</v>
      </c>
      <c r="M195" s="130">
        <f t="shared" si="231"/>
        <v>33.377969650390639</v>
      </c>
      <c r="N195" s="130">
        <f t="shared" si="231"/>
        <v>35.302326023518866</v>
      </c>
      <c r="O195" s="130">
        <f t="shared" si="231"/>
        <v>35.443263296439504</v>
      </c>
      <c r="P195" s="130">
        <f t="shared" si="231"/>
        <v>34.100314350307578</v>
      </c>
      <c r="Q195" s="130">
        <f t="shared" si="231"/>
        <v>33.066317586497156</v>
      </c>
      <c r="R195" s="130">
        <f t="shared" si="231"/>
        <v>34.830399657055253</v>
      </c>
      <c r="S195" s="130">
        <f t="shared" si="231"/>
        <v>35.594184840040505</v>
      </c>
      <c r="T195" s="130">
        <f t="shared" si="231"/>
        <v>35.058016619490402</v>
      </c>
      <c r="U195" s="130">
        <f t="shared" si="231"/>
        <v>34.479454479568915</v>
      </c>
      <c r="V195" s="130">
        <f t="shared" si="231"/>
        <v>43.036785980338834</v>
      </c>
      <c r="W195" s="130">
        <f t="shared" ref="W195" si="232">IF(W43=0,0,W43/W13*1000)</f>
        <v>46.968198408996372</v>
      </c>
      <c r="DA195" s="176" t="s">
        <v>296</v>
      </c>
    </row>
    <row r="196" spans="1:105" ht="11.45" customHeight="1" x14ac:dyDescent="0.25">
      <c r="A196" s="128" t="str">
        <f>$A$14</f>
        <v>Domestic</v>
      </c>
      <c r="B196" s="97">
        <f t="shared" ref="B196:V196" si="233">IF(B44=0,0,B44/B14*1000)</f>
        <v>79.708894857331998</v>
      </c>
      <c r="C196" s="97">
        <f t="shared" si="233"/>
        <v>78.813503206990561</v>
      </c>
      <c r="D196" s="97">
        <f t="shared" si="233"/>
        <v>75.599066562696933</v>
      </c>
      <c r="E196" s="97">
        <f t="shared" si="233"/>
        <v>71.690184731845918</v>
      </c>
      <c r="F196" s="97">
        <f t="shared" si="233"/>
        <v>70.990224615286252</v>
      </c>
      <c r="G196" s="97">
        <f t="shared" si="233"/>
        <v>72.923048964582193</v>
      </c>
      <c r="H196" s="97">
        <f t="shared" si="233"/>
        <v>71.237929953412092</v>
      </c>
      <c r="I196" s="97">
        <f t="shared" si="233"/>
        <v>67.145589566842361</v>
      </c>
      <c r="J196" s="97">
        <f t="shared" si="233"/>
        <v>66.075335313435147</v>
      </c>
      <c r="K196" s="97">
        <f t="shared" si="233"/>
        <v>66.638936990443355</v>
      </c>
      <c r="L196" s="97">
        <f t="shared" si="233"/>
        <v>61.430014920276065</v>
      </c>
      <c r="M196" s="97">
        <f t="shared" si="233"/>
        <v>58.148286899036812</v>
      </c>
      <c r="N196" s="97">
        <f t="shared" si="233"/>
        <v>60.37646177542937</v>
      </c>
      <c r="O196" s="97">
        <f t="shared" si="233"/>
        <v>58.988324303730231</v>
      </c>
      <c r="P196" s="97">
        <f t="shared" si="233"/>
        <v>63.050445531824231</v>
      </c>
      <c r="Q196" s="97">
        <f t="shared" si="233"/>
        <v>62.715593572926899</v>
      </c>
      <c r="R196" s="97">
        <f t="shared" si="233"/>
        <v>64.441024263184246</v>
      </c>
      <c r="S196" s="97">
        <f t="shared" si="233"/>
        <v>55.816171503377966</v>
      </c>
      <c r="T196" s="97">
        <f t="shared" si="233"/>
        <v>54.209051988987007</v>
      </c>
      <c r="U196" s="97">
        <f t="shared" si="233"/>
        <v>62.098055989580757</v>
      </c>
      <c r="V196" s="97">
        <f t="shared" si="233"/>
        <v>96.230733489585063</v>
      </c>
      <c r="W196" s="97">
        <f t="shared" ref="W196" si="234">IF(W44=0,0,W44/W14*1000)</f>
        <v>95.288507691928601</v>
      </c>
      <c r="DA196" s="175" t="s">
        <v>297</v>
      </c>
    </row>
    <row r="197" spans="1:105" ht="11.45" customHeight="1" x14ac:dyDescent="0.25">
      <c r="A197" s="128" t="str">
        <f>$A$15</f>
        <v>International - Intra-EEAwUK</v>
      </c>
      <c r="B197" s="97">
        <f t="shared" ref="B197:V197" si="235">IF(B45=0,0,B45/B15*1000)</f>
        <v>36.887643802466783</v>
      </c>
      <c r="C197" s="97">
        <f t="shared" si="235"/>
        <v>35.400752286055713</v>
      </c>
      <c r="D197" s="97">
        <f t="shared" si="235"/>
        <v>35.753262294001196</v>
      </c>
      <c r="E197" s="97">
        <f t="shared" si="235"/>
        <v>34.817156658390502</v>
      </c>
      <c r="F197" s="97">
        <f t="shared" si="235"/>
        <v>34.27043558066957</v>
      </c>
      <c r="G197" s="97">
        <f t="shared" si="235"/>
        <v>34.124712867253557</v>
      </c>
      <c r="H197" s="97">
        <f t="shared" si="235"/>
        <v>35.575511379677621</v>
      </c>
      <c r="I197" s="97">
        <f t="shared" si="235"/>
        <v>37.72520908844259</v>
      </c>
      <c r="J197" s="97">
        <f t="shared" si="235"/>
        <v>39.371242924570211</v>
      </c>
      <c r="K197" s="97">
        <f t="shared" si="235"/>
        <v>39.594979407093284</v>
      </c>
      <c r="L197" s="97">
        <f t="shared" si="235"/>
        <v>36.348277237188938</v>
      </c>
      <c r="M197" s="97">
        <f t="shared" si="235"/>
        <v>32.840943629170916</v>
      </c>
      <c r="N197" s="97">
        <f t="shared" si="235"/>
        <v>34.790714495164373</v>
      </c>
      <c r="O197" s="97">
        <f t="shared" si="235"/>
        <v>34.496431989713095</v>
      </c>
      <c r="P197" s="97">
        <f t="shared" si="235"/>
        <v>32.005824262021228</v>
      </c>
      <c r="Q197" s="97">
        <f t="shared" si="235"/>
        <v>31.255360750410453</v>
      </c>
      <c r="R197" s="97">
        <f t="shared" si="235"/>
        <v>32.440009309731593</v>
      </c>
      <c r="S197" s="97">
        <f t="shared" si="235"/>
        <v>34.007570968203169</v>
      </c>
      <c r="T197" s="97">
        <f t="shared" si="235"/>
        <v>32.855602815712551</v>
      </c>
      <c r="U197" s="97">
        <f t="shared" si="235"/>
        <v>32.049855101017222</v>
      </c>
      <c r="V197" s="97">
        <f t="shared" si="235"/>
        <v>34.969528500752361</v>
      </c>
      <c r="W197" s="97">
        <f t="shared" ref="W197" si="236">IF(W45=0,0,W45/W15*1000)</f>
        <v>37.775677028105854</v>
      </c>
      <c r="DA197" s="175" t="s">
        <v>298</v>
      </c>
    </row>
    <row r="198" spans="1:105" ht="11.45" customHeight="1" x14ac:dyDescent="0.25">
      <c r="A198" s="128" t="str">
        <f>$A$16</f>
        <v>International - Extra-EEAwUK</v>
      </c>
      <c r="B198" s="97">
        <f t="shared" ref="B198:V198" si="237">IF(B46=0,0,B46/B16*1000)</f>
        <v>45.31190581811714</v>
      </c>
      <c r="C198" s="97">
        <f t="shared" si="237"/>
        <v>44.035297268867453</v>
      </c>
      <c r="D198" s="97">
        <f t="shared" si="237"/>
        <v>44.396299387176875</v>
      </c>
      <c r="E198" s="97">
        <f t="shared" si="237"/>
        <v>42.537455644018223</v>
      </c>
      <c r="F198" s="97">
        <f t="shared" si="237"/>
        <v>39.522702160960016</v>
      </c>
      <c r="G198" s="97">
        <f t="shared" si="237"/>
        <v>38.793326115474073</v>
      </c>
      <c r="H198" s="97">
        <f t="shared" si="237"/>
        <v>38.909832057909071</v>
      </c>
      <c r="I198" s="97">
        <f t="shared" si="237"/>
        <v>37.217153626215655</v>
      </c>
      <c r="J198" s="97">
        <f t="shared" si="237"/>
        <v>37.155726989374521</v>
      </c>
      <c r="K198" s="97">
        <f t="shared" si="237"/>
        <v>38.198193112872907</v>
      </c>
      <c r="L198" s="97">
        <f t="shared" si="237"/>
        <v>33.887636855175622</v>
      </c>
      <c r="M198" s="97">
        <f t="shared" si="237"/>
        <v>31.514391910473698</v>
      </c>
      <c r="N198" s="97">
        <f t="shared" si="237"/>
        <v>33.523994956205165</v>
      </c>
      <c r="O198" s="97">
        <f t="shared" si="237"/>
        <v>34.04172852118522</v>
      </c>
      <c r="P198" s="97">
        <f t="shared" si="237"/>
        <v>32.800613907761011</v>
      </c>
      <c r="Q198" s="97">
        <f t="shared" si="237"/>
        <v>31.654006913764736</v>
      </c>
      <c r="R198" s="97">
        <f t="shared" si="237"/>
        <v>33.668972030272599</v>
      </c>
      <c r="S198" s="97">
        <f t="shared" si="237"/>
        <v>34.876055967640681</v>
      </c>
      <c r="T198" s="97">
        <f t="shared" si="237"/>
        <v>34.766624916766276</v>
      </c>
      <c r="U198" s="97">
        <f t="shared" si="237"/>
        <v>33.763612103933227</v>
      </c>
      <c r="V198" s="97">
        <f t="shared" si="237"/>
        <v>43.482674829859263</v>
      </c>
      <c r="W198" s="97">
        <f t="shared" ref="W198" si="238">IF(W46=0,0,W46/W16*1000)</f>
        <v>49.815071314639454</v>
      </c>
      <c r="DA198" s="175" t="s">
        <v>299</v>
      </c>
    </row>
    <row r="199" spans="1:105" ht="11.45" customHeight="1" x14ac:dyDescent="0.25">
      <c r="A199" s="27" t="s">
        <v>160</v>
      </c>
      <c r="B199" s="32">
        <f t="shared" ref="B199:V199" si="239">IF(B47=0,0,B47/B17*1000)</f>
        <v>36.202134285521119</v>
      </c>
      <c r="C199" s="32">
        <f t="shared" si="239"/>
        <v>33.872834118462684</v>
      </c>
      <c r="D199" s="32">
        <f t="shared" si="239"/>
        <v>32.882692088574345</v>
      </c>
      <c r="E199" s="32">
        <f t="shared" si="239"/>
        <v>31.45901029934226</v>
      </c>
      <c r="F199" s="32">
        <f t="shared" si="239"/>
        <v>29.464102580379333</v>
      </c>
      <c r="G199" s="32">
        <f t="shared" si="239"/>
        <v>28.004496517457106</v>
      </c>
      <c r="H199" s="32">
        <f t="shared" si="239"/>
        <v>29.105939478609944</v>
      </c>
      <c r="I199" s="32">
        <f t="shared" si="239"/>
        <v>27.605178243575647</v>
      </c>
      <c r="J199" s="32">
        <f t="shared" si="239"/>
        <v>26.811618731485872</v>
      </c>
      <c r="K199" s="32">
        <f t="shared" si="239"/>
        <v>28.810852909611739</v>
      </c>
      <c r="L199" s="32">
        <f t="shared" si="239"/>
        <v>28.878102141248114</v>
      </c>
      <c r="M199" s="32">
        <f t="shared" si="239"/>
        <v>28.094152504317393</v>
      </c>
      <c r="N199" s="32">
        <f t="shared" si="239"/>
        <v>29.460226317813174</v>
      </c>
      <c r="O199" s="32">
        <f t="shared" si="239"/>
        <v>29.225604600855799</v>
      </c>
      <c r="P199" s="32">
        <f t="shared" si="239"/>
        <v>28.140904025080545</v>
      </c>
      <c r="Q199" s="32">
        <f t="shared" si="239"/>
        <v>28.266736615141117</v>
      </c>
      <c r="R199" s="32">
        <f t="shared" si="239"/>
        <v>27.889069871433897</v>
      </c>
      <c r="S199" s="32">
        <f t="shared" si="239"/>
        <v>28.05250144776765</v>
      </c>
      <c r="T199" s="32">
        <f t="shared" si="239"/>
        <v>28.047442081193083</v>
      </c>
      <c r="U199" s="32">
        <f t="shared" si="239"/>
        <v>27.807130172031375</v>
      </c>
      <c r="V199" s="32">
        <f t="shared" si="239"/>
        <v>28.771420310050843</v>
      </c>
      <c r="W199" s="32">
        <f t="shared" ref="W199" si="240">IF(W47=0,0,W47/W17*1000)</f>
        <v>26.9636776192932</v>
      </c>
      <c r="DA199" s="173" t="s">
        <v>423</v>
      </c>
    </row>
    <row r="200" spans="1:105" ht="11.45" customHeight="1" x14ac:dyDescent="0.25">
      <c r="A200" s="136" t="str">
        <f>$A$18</f>
        <v>Road transport</v>
      </c>
      <c r="B200" s="141">
        <f t="shared" ref="B200:V200" si="241">IF(B48=0,0,B48/B18*1000)</f>
        <v>48.566460300055908</v>
      </c>
      <c r="C200" s="141">
        <f t="shared" si="241"/>
        <v>44.432161935758025</v>
      </c>
      <c r="D200" s="141">
        <f t="shared" si="241"/>
        <v>42.844073505184419</v>
      </c>
      <c r="E200" s="141">
        <f t="shared" si="241"/>
        <v>40.7829488697664</v>
      </c>
      <c r="F200" s="141">
        <f t="shared" si="241"/>
        <v>37.684400817823793</v>
      </c>
      <c r="G200" s="141">
        <f t="shared" si="241"/>
        <v>35.740948467148293</v>
      </c>
      <c r="H200" s="141">
        <f t="shared" si="241"/>
        <v>37.485319728177195</v>
      </c>
      <c r="I200" s="141">
        <f t="shared" si="241"/>
        <v>35.357574573772546</v>
      </c>
      <c r="J200" s="141">
        <f t="shared" si="241"/>
        <v>34.135460442465416</v>
      </c>
      <c r="K200" s="141">
        <f t="shared" si="241"/>
        <v>35.999403112783881</v>
      </c>
      <c r="L200" s="141">
        <f t="shared" si="241"/>
        <v>36.817450495828965</v>
      </c>
      <c r="M200" s="141">
        <f t="shared" si="241"/>
        <v>35.473487361456229</v>
      </c>
      <c r="N200" s="141">
        <f t="shared" si="241"/>
        <v>37.676734180851462</v>
      </c>
      <c r="O200" s="141">
        <f t="shared" si="241"/>
        <v>37.362791974180453</v>
      </c>
      <c r="P200" s="141">
        <f t="shared" si="241"/>
        <v>35.900374681244422</v>
      </c>
      <c r="Q200" s="141">
        <f t="shared" si="241"/>
        <v>35.973489121420812</v>
      </c>
      <c r="R200" s="141">
        <f t="shared" si="241"/>
        <v>35.793171933317929</v>
      </c>
      <c r="S200" s="141">
        <f t="shared" si="241"/>
        <v>35.029821021090363</v>
      </c>
      <c r="T200" s="141">
        <f t="shared" si="241"/>
        <v>34.487439705986837</v>
      </c>
      <c r="U200" s="141">
        <f t="shared" si="241"/>
        <v>34.502841896252932</v>
      </c>
      <c r="V200" s="141">
        <f t="shared" si="241"/>
        <v>34.355453328086575</v>
      </c>
      <c r="W200" s="141">
        <f t="shared" ref="W200" si="242">IF(W48=0,0,W48/W18*1000)</f>
        <v>31.660559926426426</v>
      </c>
      <c r="DA200" s="174" t="s">
        <v>424</v>
      </c>
    </row>
    <row r="201" spans="1:105" ht="11.45" customHeight="1" x14ac:dyDescent="0.25">
      <c r="A201" s="128" t="str">
        <f>$A$19</f>
        <v>Light commercial vehicles</v>
      </c>
      <c r="B201" s="97">
        <f t="shared" ref="B201:V201" si="243">IF(B49=0,0,B49/B19*1000)</f>
        <v>252.88325064564205</v>
      </c>
      <c r="C201" s="97">
        <f t="shared" si="243"/>
        <v>243.00955015923677</v>
      </c>
      <c r="D201" s="97">
        <f t="shared" si="243"/>
        <v>239.20512817262414</v>
      </c>
      <c r="E201" s="97">
        <f t="shared" si="243"/>
        <v>236.09685832441386</v>
      </c>
      <c r="F201" s="97">
        <f t="shared" si="243"/>
        <v>232.49214590982587</v>
      </c>
      <c r="G201" s="97">
        <f t="shared" si="243"/>
        <v>232.05656713201353</v>
      </c>
      <c r="H201" s="97">
        <f t="shared" si="243"/>
        <v>230.7076881182974</v>
      </c>
      <c r="I201" s="97">
        <f t="shared" si="243"/>
        <v>228.85796944156732</v>
      </c>
      <c r="J201" s="97">
        <f t="shared" si="243"/>
        <v>226.15304368660799</v>
      </c>
      <c r="K201" s="97">
        <f t="shared" si="243"/>
        <v>224.15296049299738</v>
      </c>
      <c r="L201" s="97">
        <f t="shared" si="243"/>
        <v>222.78542298941855</v>
      </c>
      <c r="M201" s="97">
        <f t="shared" si="243"/>
        <v>222.32865218895836</v>
      </c>
      <c r="N201" s="97">
        <f t="shared" si="243"/>
        <v>218.999520144352</v>
      </c>
      <c r="O201" s="97">
        <f t="shared" si="243"/>
        <v>218.77507186460355</v>
      </c>
      <c r="P201" s="97">
        <f t="shared" si="243"/>
        <v>220.851837286207</v>
      </c>
      <c r="Q201" s="97">
        <f t="shared" si="243"/>
        <v>219.68288885364072</v>
      </c>
      <c r="R201" s="97">
        <f t="shared" si="243"/>
        <v>218.31695067771284</v>
      </c>
      <c r="S201" s="97">
        <f t="shared" si="243"/>
        <v>216.20529331094988</v>
      </c>
      <c r="T201" s="97">
        <f t="shared" si="243"/>
        <v>212.44640454158045</v>
      </c>
      <c r="U201" s="97">
        <f t="shared" si="243"/>
        <v>210.04239425888264</v>
      </c>
      <c r="V201" s="97">
        <f t="shared" si="243"/>
        <v>207.63955887291596</v>
      </c>
      <c r="W201" s="97">
        <f t="shared" ref="W201" si="244">IF(W49=0,0,W49/W19*1000)</f>
        <v>207.71749790051123</v>
      </c>
      <c r="DA201" s="175" t="s">
        <v>425</v>
      </c>
    </row>
    <row r="202" spans="1:105" ht="11.45" customHeight="1" x14ac:dyDescent="0.25">
      <c r="A202" s="128" t="str">
        <f>$A$20</f>
        <v>Heavy goods vehicles</v>
      </c>
      <c r="B202" s="97">
        <f t="shared" ref="B202:V202" si="245">IF(B50=0,0,B50/B20*1000)</f>
        <v>40.11221131611574</v>
      </c>
      <c r="C202" s="97">
        <f t="shared" si="245"/>
        <v>35.973258071653269</v>
      </c>
      <c r="D202" s="97">
        <f t="shared" si="245"/>
        <v>34.437795543999812</v>
      </c>
      <c r="E202" s="97">
        <f t="shared" si="245"/>
        <v>32.506784432780904</v>
      </c>
      <c r="F202" s="97">
        <f t="shared" si="245"/>
        <v>30.014127077649363</v>
      </c>
      <c r="G202" s="97">
        <f t="shared" si="245"/>
        <v>28.148937188400232</v>
      </c>
      <c r="H202" s="97">
        <f t="shared" si="245"/>
        <v>30.386953955009762</v>
      </c>
      <c r="I202" s="97">
        <f t="shared" si="245"/>
        <v>28.615978400833182</v>
      </c>
      <c r="J202" s="97">
        <f t="shared" si="245"/>
        <v>27.660630836876788</v>
      </c>
      <c r="K202" s="97">
        <f t="shared" si="245"/>
        <v>29.098021069240971</v>
      </c>
      <c r="L202" s="97">
        <f t="shared" si="245"/>
        <v>30.395669907529445</v>
      </c>
      <c r="M202" s="97">
        <f t="shared" si="245"/>
        <v>29.110645365634049</v>
      </c>
      <c r="N202" s="97">
        <f t="shared" si="245"/>
        <v>31.386036509744141</v>
      </c>
      <c r="O202" s="97">
        <f t="shared" si="245"/>
        <v>31.002214193620659</v>
      </c>
      <c r="P202" s="97">
        <f t="shared" si="245"/>
        <v>29.02687727555168</v>
      </c>
      <c r="Q202" s="97">
        <f t="shared" si="245"/>
        <v>28.999522589319643</v>
      </c>
      <c r="R202" s="97">
        <f t="shared" si="245"/>
        <v>28.60260695588109</v>
      </c>
      <c r="S202" s="97">
        <f t="shared" si="245"/>
        <v>27.734574190572445</v>
      </c>
      <c r="T202" s="97">
        <f t="shared" si="245"/>
        <v>27.185358679593278</v>
      </c>
      <c r="U202" s="97">
        <f t="shared" si="245"/>
        <v>27.207308753136076</v>
      </c>
      <c r="V202" s="97">
        <f t="shared" si="245"/>
        <v>27.166213072692585</v>
      </c>
      <c r="W202" s="97">
        <f t="shared" ref="W202" si="246">IF(W50=0,0,W50/W20*1000)</f>
        <v>24.239369486048087</v>
      </c>
      <c r="DA202" s="175" t="s">
        <v>426</v>
      </c>
    </row>
    <row r="203" spans="1:105" ht="11.45" customHeight="1" x14ac:dyDescent="0.25">
      <c r="A203" s="109" t="str">
        <f>$A$21</f>
        <v>Rail transport</v>
      </c>
      <c r="B203" s="130">
        <f t="shared" ref="B203:V203" si="247">IF(B51=0,0,B51/B21*1000)</f>
        <v>5.9429622641034392</v>
      </c>
      <c r="C203" s="130">
        <f t="shared" si="247"/>
        <v>6.9368261122738604</v>
      </c>
      <c r="D203" s="130">
        <f t="shared" si="247"/>
        <v>6.974180896329977</v>
      </c>
      <c r="E203" s="130">
        <f t="shared" si="247"/>
        <v>5.0414617962451667</v>
      </c>
      <c r="F203" s="130">
        <f t="shared" si="247"/>
        <v>4.8270079966307531</v>
      </c>
      <c r="G203" s="130">
        <f t="shared" si="247"/>
        <v>4.0735877082019742</v>
      </c>
      <c r="H203" s="130">
        <f t="shared" si="247"/>
        <v>3.9107003082925447</v>
      </c>
      <c r="I203" s="130">
        <f t="shared" si="247"/>
        <v>3.6678494411686611</v>
      </c>
      <c r="J203" s="130">
        <f t="shared" si="247"/>
        <v>3.0232762391809005</v>
      </c>
      <c r="K203" s="130">
        <f t="shared" si="247"/>
        <v>3.6360452697941352</v>
      </c>
      <c r="L203" s="130">
        <f t="shared" si="247"/>
        <v>3.4303045831560341</v>
      </c>
      <c r="M203" s="130">
        <f t="shared" si="247"/>
        <v>3.5605192052327461</v>
      </c>
      <c r="N203" s="130">
        <f t="shared" si="247"/>
        <v>3.6559640554207364</v>
      </c>
      <c r="O203" s="130">
        <f t="shared" si="247"/>
        <v>3.5575386364587906</v>
      </c>
      <c r="P203" s="130">
        <f t="shared" si="247"/>
        <v>3.4716500238651582</v>
      </c>
      <c r="Q203" s="130">
        <f t="shared" si="247"/>
        <v>3.1595455218587474</v>
      </c>
      <c r="R203" s="130">
        <f t="shared" si="247"/>
        <v>3.1768438699127963</v>
      </c>
      <c r="S203" s="130">
        <f t="shared" si="247"/>
        <v>3.3970631445693993</v>
      </c>
      <c r="T203" s="130">
        <f t="shared" si="247"/>
        <v>3.4413276607692076</v>
      </c>
      <c r="U203" s="130">
        <f t="shared" si="247"/>
        <v>3.12447397840663</v>
      </c>
      <c r="V203" s="130">
        <f t="shared" si="247"/>
        <v>3.533115461785993</v>
      </c>
      <c r="W203" s="130">
        <f t="shared" ref="W203" si="248">IF(W51=0,0,W51/W21*1000)</f>
        <v>3.4887716903055459</v>
      </c>
      <c r="DA203" s="176" t="s">
        <v>427</v>
      </c>
    </row>
    <row r="204" spans="1:105" ht="11.45" customHeight="1" x14ac:dyDescent="0.25">
      <c r="A204" s="109" t="str">
        <f>$A$22</f>
        <v>Aviation</v>
      </c>
      <c r="B204" s="130">
        <f t="shared" ref="B204:V204" si="249">IF(B52=0,0,B52/B22*1000)</f>
        <v>99.251126968531068</v>
      </c>
      <c r="C204" s="130">
        <f t="shared" si="249"/>
        <v>92.900105440854105</v>
      </c>
      <c r="D204" s="130">
        <f t="shared" si="249"/>
        <v>98.333159856217506</v>
      </c>
      <c r="E204" s="130">
        <f t="shared" si="249"/>
        <v>101.89404319328085</v>
      </c>
      <c r="F204" s="130">
        <f t="shared" si="249"/>
        <v>103.83121010839415</v>
      </c>
      <c r="G204" s="130">
        <f t="shared" si="249"/>
        <v>107.46303343803464</v>
      </c>
      <c r="H204" s="130">
        <f t="shared" si="249"/>
        <v>111.69509875901258</v>
      </c>
      <c r="I204" s="130">
        <f t="shared" si="249"/>
        <v>111.87917731458674</v>
      </c>
      <c r="J204" s="130">
        <f t="shared" si="249"/>
        <v>115.68450327802385</v>
      </c>
      <c r="K204" s="130">
        <f t="shared" si="249"/>
        <v>107.77646366938166</v>
      </c>
      <c r="L204" s="130">
        <f t="shared" si="249"/>
        <v>96.19924735013376</v>
      </c>
      <c r="M204" s="130">
        <f t="shared" si="249"/>
        <v>83.986452215698165</v>
      </c>
      <c r="N204" s="130">
        <f t="shared" si="249"/>
        <v>85.575736707330336</v>
      </c>
      <c r="O204" s="130">
        <f t="shared" si="249"/>
        <v>88.510096692193585</v>
      </c>
      <c r="P204" s="130">
        <f t="shared" si="249"/>
        <v>75.69131557658315</v>
      </c>
      <c r="Q204" s="130">
        <f t="shared" si="249"/>
        <v>75.354396472424227</v>
      </c>
      <c r="R204" s="130">
        <f t="shared" si="249"/>
        <v>73.107485073611727</v>
      </c>
      <c r="S204" s="130">
        <f t="shared" si="249"/>
        <v>79.631346384768165</v>
      </c>
      <c r="T204" s="130">
        <f t="shared" si="249"/>
        <v>80.791668972669839</v>
      </c>
      <c r="U204" s="130">
        <f t="shared" si="249"/>
        <v>77.618773312436588</v>
      </c>
      <c r="V204" s="130">
        <f t="shared" si="249"/>
        <v>96.115646072134609</v>
      </c>
      <c r="W204" s="130">
        <f t="shared" ref="W204" si="250">IF(W52=0,0,W52/W22*1000)</f>
        <v>120.97040444576385</v>
      </c>
      <c r="DA204" s="176" t="s">
        <v>300</v>
      </c>
    </row>
    <row r="205" spans="1:105" ht="11.45" customHeight="1" x14ac:dyDescent="0.25">
      <c r="A205" s="128" t="s">
        <v>27</v>
      </c>
      <c r="B205" s="97">
        <f t="shared" ref="B205:V205" si="251">IF(B53=0,0,B53/B23*1000)</f>
        <v>597.58184157426558</v>
      </c>
      <c r="C205" s="97">
        <f t="shared" si="251"/>
        <v>600.99613964778246</v>
      </c>
      <c r="D205" s="97">
        <f t="shared" si="251"/>
        <v>561.48607768936529</v>
      </c>
      <c r="E205" s="97">
        <f t="shared" si="251"/>
        <v>501.94632208103604</v>
      </c>
      <c r="F205" s="97">
        <f t="shared" si="251"/>
        <v>522.98764081352226</v>
      </c>
      <c r="G205" s="97">
        <f t="shared" si="251"/>
        <v>553.98414833353127</v>
      </c>
      <c r="H205" s="97">
        <f t="shared" si="251"/>
        <v>577.9204070394477</v>
      </c>
      <c r="I205" s="97">
        <f t="shared" si="251"/>
        <v>574.72173923133766</v>
      </c>
      <c r="J205" s="97">
        <f t="shared" si="251"/>
        <v>613.47779889800699</v>
      </c>
      <c r="K205" s="97">
        <f t="shared" si="251"/>
        <v>637.44691439662324</v>
      </c>
      <c r="L205" s="97">
        <f t="shared" si="251"/>
        <v>574.04319251794811</v>
      </c>
      <c r="M205" s="97">
        <f t="shared" si="251"/>
        <v>435.62165299904825</v>
      </c>
      <c r="N205" s="97">
        <f t="shared" si="251"/>
        <v>460.36807993336424</v>
      </c>
      <c r="O205" s="97">
        <f t="shared" si="251"/>
        <v>457.87362934163184</v>
      </c>
      <c r="P205" s="97">
        <f t="shared" si="251"/>
        <v>526.29588743234501</v>
      </c>
      <c r="Q205" s="97">
        <f t="shared" si="251"/>
        <v>525.77685089717488</v>
      </c>
      <c r="R205" s="97">
        <f t="shared" si="251"/>
        <v>472.36826850987609</v>
      </c>
      <c r="S205" s="97">
        <f t="shared" si="251"/>
        <v>460.56110807364018</v>
      </c>
      <c r="T205" s="97">
        <f t="shared" si="251"/>
        <v>420.57545478825938</v>
      </c>
      <c r="U205" s="97">
        <f t="shared" si="251"/>
        <v>426.94373221420216</v>
      </c>
      <c r="V205" s="97">
        <f t="shared" si="251"/>
        <v>514.53484106126371</v>
      </c>
      <c r="W205" s="97">
        <f t="shared" ref="W205" si="252">IF(W53=0,0,W53/W23*1000)</f>
        <v>520.07636827714839</v>
      </c>
      <c r="DA205" s="175" t="s">
        <v>301</v>
      </c>
    </row>
    <row r="206" spans="1:105" ht="11.45" customHeight="1" x14ac:dyDescent="0.25">
      <c r="A206" s="128" t="str">
        <f>$A$24</f>
        <v>International - Intra-EEAwUK</v>
      </c>
      <c r="B206" s="97">
        <f t="shared" ref="B206:V206" si="253">IF(B54=0,0,B54/B24*1000)</f>
        <v>156.92222588294828</v>
      </c>
      <c r="C206" s="97">
        <f t="shared" si="253"/>
        <v>145.62652314169398</v>
      </c>
      <c r="D206" s="97">
        <f t="shared" si="253"/>
        <v>157.08381302177102</v>
      </c>
      <c r="E206" s="97">
        <f t="shared" si="253"/>
        <v>147.92481760713724</v>
      </c>
      <c r="F206" s="97">
        <f t="shared" si="253"/>
        <v>163.34119334856223</v>
      </c>
      <c r="G206" s="97">
        <f t="shared" si="253"/>
        <v>170.333022754815</v>
      </c>
      <c r="H206" s="97">
        <f t="shared" si="253"/>
        <v>201.97213073846353</v>
      </c>
      <c r="I206" s="97">
        <f t="shared" si="253"/>
        <v>206.80222884873143</v>
      </c>
      <c r="J206" s="97">
        <f t="shared" si="253"/>
        <v>208.99959146630184</v>
      </c>
      <c r="K206" s="97">
        <f t="shared" si="253"/>
        <v>208.11985476716521</v>
      </c>
      <c r="L206" s="97">
        <f t="shared" si="253"/>
        <v>196.96170879533932</v>
      </c>
      <c r="M206" s="97">
        <f t="shared" si="253"/>
        <v>177.11770298286049</v>
      </c>
      <c r="N206" s="97">
        <f t="shared" si="253"/>
        <v>179.75503273956951</v>
      </c>
      <c r="O206" s="97">
        <f t="shared" si="253"/>
        <v>185.81814909393702</v>
      </c>
      <c r="P206" s="97">
        <f t="shared" si="253"/>
        <v>153.74292664191518</v>
      </c>
      <c r="Q206" s="97">
        <f t="shared" si="253"/>
        <v>155.95843670356408</v>
      </c>
      <c r="R206" s="97">
        <f t="shared" si="253"/>
        <v>149.57224753102346</v>
      </c>
      <c r="S206" s="97">
        <f t="shared" si="253"/>
        <v>175.80534267274842</v>
      </c>
      <c r="T206" s="97">
        <f t="shared" si="253"/>
        <v>170.9237311446357</v>
      </c>
      <c r="U206" s="97">
        <f t="shared" si="253"/>
        <v>163.17684164016538</v>
      </c>
      <c r="V206" s="97">
        <f t="shared" si="253"/>
        <v>158.56091172583558</v>
      </c>
      <c r="W206" s="97">
        <f t="shared" ref="W206" si="254">IF(W54=0,0,W54/W24*1000)</f>
        <v>215.86225089339641</v>
      </c>
      <c r="DA206" s="175" t="s">
        <v>302</v>
      </c>
    </row>
    <row r="207" spans="1:105" ht="11.45" customHeight="1" x14ac:dyDescent="0.25">
      <c r="A207" s="128" t="str">
        <f>$A$25</f>
        <v>International - Extra-EEAwUK</v>
      </c>
      <c r="B207" s="97">
        <f t="shared" ref="B207:V207" si="255">IF(B55=0,0,B55/B25*1000)</f>
        <v>90.278190939164801</v>
      </c>
      <c r="C207" s="97">
        <f t="shared" si="255"/>
        <v>84.301481883793926</v>
      </c>
      <c r="D207" s="97">
        <f t="shared" si="255"/>
        <v>90.472126037432147</v>
      </c>
      <c r="E207" s="97">
        <f t="shared" si="255"/>
        <v>95.971719363947074</v>
      </c>
      <c r="F207" s="97">
        <f t="shared" si="255"/>
        <v>97.6466500907121</v>
      </c>
      <c r="G207" s="97">
        <f t="shared" si="255"/>
        <v>101.78332581325265</v>
      </c>
      <c r="H207" s="97">
        <f t="shared" si="255"/>
        <v>104.88804862585297</v>
      </c>
      <c r="I207" s="97">
        <f t="shared" si="255"/>
        <v>104.84945640526253</v>
      </c>
      <c r="J207" s="97">
        <f t="shared" si="255"/>
        <v>107.58607899161159</v>
      </c>
      <c r="K207" s="97">
        <f t="shared" si="255"/>
        <v>99.109431408480845</v>
      </c>
      <c r="L207" s="97">
        <f t="shared" si="255"/>
        <v>89.275894217034732</v>
      </c>
      <c r="M207" s="97">
        <f t="shared" si="255"/>
        <v>78.368039631444304</v>
      </c>
      <c r="N207" s="97">
        <f t="shared" si="255"/>
        <v>79.565054569628245</v>
      </c>
      <c r="O207" s="97">
        <f t="shared" si="255"/>
        <v>82.525554110256437</v>
      </c>
      <c r="P207" s="97">
        <f t="shared" si="255"/>
        <v>70.18673474149503</v>
      </c>
      <c r="Q207" s="97">
        <f t="shared" si="255"/>
        <v>69.748481129593131</v>
      </c>
      <c r="R207" s="97">
        <f t="shared" si="255"/>
        <v>67.788947226260049</v>
      </c>
      <c r="S207" s="97">
        <f t="shared" si="255"/>
        <v>73.424567731188446</v>
      </c>
      <c r="T207" s="97">
        <f t="shared" si="255"/>
        <v>74.945734792451958</v>
      </c>
      <c r="U207" s="97">
        <f t="shared" si="255"/>
        <v>71.804534029572139</v>
      </c>
      <c r="V207" s="97">
        <f t="shared" si="255"/>
        <v>91.572697042276658</v>
      </c>
      <c r="W207" s="97">
        <f t="shared" ref="W207" si="256">IF(W55=0,0,W55/W25*1000)</f>
        <v>113.32949229562284</v>
      </c>
      <c r="DA207" s="175" t="s">
        <v>303</v>
      </c>
    </row>
    <row r="208" spans="1:105" ht="11.45" customHeight="1" x14ac:dyDescent="0.25">
      <c r="A208" s="109" t="s">
        <v>142</v>
      </c>
      <c r="B208" s="130">
        <f t="shared" ref="B208:V208" si="257">IF(B56=0,0,B56/B26*1000)</f>
        <v>4.1984907712765018</v>
      </c>
      <c r="C208" s="130">
        <f t="shared" si="257"/>
        <v>4.1576268953770752</v>
      </c>
      <c r="D208" s="130">
        <f t="shared" si="257"/>
        <v>3.6581510743778551</v>
      </c>
      <c r="E208" s="130">
        <f t="shared" si="257"/>
        <v>4.2104559560698318</v>
      </c>
      <c r="F208" s="130">
        <f t="shared" si="257"/>
        <v>4.342640565089285</v>
      </c>
      <c r="G208" s="130">
        <f t="shared" si="257"/>
        <v>4.9845929564637714</v>
      </c>
      <c r="H208" s="130">
        <f t="shared" si="257"/>
        <v>4.2539491249542776</v>
      </c>
      <c r="I208" s="130">
        <f t="shared" si="257"/>
        <v>4.4628693167333537</v>
      </c>
      <c r="J208" s="130">
        <f t="shared" si="257"/>
        <v>4.620961775078043</v>
      </c>
      <c r="K208" s="130">
        <f t="shared" si="257"/>
        <v>5.0800582031888979</v>
      </c>
      <c r="L208" s="130">
        <f t="shared" si="257"/>
        <v>4.420211397989406</v>
      </c>
      <c r="M208" s="130">
        <f t="shared" si="257"/>
        <v>5.5237163099753825</v>
      </c>
      <c r="N208" s="130">
        <f t="shared" si="257"/>
        <v>4.8910293172132837</v>
      </c>
      <c r="O208" s="130">
        <f t="shared" si="257"/>
        <v>4.754295486877723</v>
      </c>
      <c r="P208" s="130">
        <f t="shared" si="257"/>
        <v>5.0803035755183625</v>
      </c>
      <c r="Q208" s="130">
        <f t="shared" si="257"/>
        <v>5.7140118821798414</v>
      </c>
      <c r="R208" s="130">
        <f t="shared" si="257"/>
        <v>4.897954911206309</v>
      </c>
      <c r="S208" s="130">
        <f t="shared" si="257"/>
        <v>4.3387242040504157</v>
      </c>
      <c r="T208" s="130">
        <f t="shared" si="257"/>
        <v>5.3748871325365606</v>
      </c>
      <c r="U208" s="130">
        <f t="shared" si="257"/>
        <v>5.2602225128312927</v>
      </c>
      <c r="V208" s="130">
        <f t="shared" si="257"/>
        <v>5.7646345405473651</v>
      </c>
      <c r="W208" s="130">
        <f t="shared" ref="W208" si="258">IF(W56=0,0,W56/W26*1000)</f>
        <v>7.5518170239951807</v>
      </c>
      <c r="DA208" s="176" t="s">
        <v>428</v>
      </c>
    </row>
    <row r="209" spans="1:105" ht="11.45" customHeight="1" x14ac:dyDescent="0.25">
      <c r="A209" s="128" t="str">
        <f>$A$27</f>
        <v>Domestic coastal shipping</v>
      </c>
      <c r="B209" s="97">
        <f t="shared" ref="B209:V209" si="259">IF(B57=0,0,B57/B27*1000)</f>
        <v>11.473448575255208</v>
      </c>
      <c r="C209" s="97">
        <f t="shared" si="259"/>
        <v>11.168230661695889</v>
      </c>
      <c r="D209" s="97">
        <f t="shared" si="259"/>
        <v>11.069440033047426</v>
      </c>
      <c r="E209" s="97">
        <f t="shared" si="259"/>
        <v>11.009776823762795</v>
      </c>
      <c r="F209" s="97">
        <f t="shared" si="259"/>
        <v>10.461225632496829</v>
      </c>
      <c r="G209" s="97">
        <f t="shared" si="259"/>
        <v>11.369372467680108</v>
      </c>
      <c r="H209" s="97">
        <f t="shared" si="259"/>
        <v>11.201080167009865</v>
      </c>
      <c r="I209" s="97">
        <f t="shared" si="259"/>
        <v>10.903908709402254</v>
      </c>
      <c r="J209" s="97">
        <f t="shared" si="259"/>
        <v>11.885835332466511</v>
      </c>
      <c r="K209" s="97">
        <f t="shared" si="259"/>
        <v>13.251214280617422</v>
      </c>
      <c r="L209" s="97">
        <f t="shared" si="259"/>
        <v>14.622267343348488</v>
      </c>
      <c r="M209" s="97">
        <f t="shared" si="259"/>
        <v>14.741914105364176</v>
      </c>
      <c r="N209" s="97">
        <f t="shared" si="259"/>
        <v>13.145235306275591</v>
      </c>
      <c r="O209" s="97">
        <f t="shared" si="259"/>
        <v>12.809730162341769</v>
      </c>
      <c r="P209" s="97">
        <f t="shared" si="259"/>
        <v>14.215109907923315</v>
      </c>
      <c r="Q209" s="97">
        <f t="shared" si="259"/>
        <v>15.560745835462239</v>
      </c>
      <c r="R209" s="97">
        <f t="shared" si="259"/>
        <v>14.197552277703089</v>
      </c>
      <c r="S209" s="97">
        <f t="shared" si="259"/>
        <v>13.942751574310362</v>
      </c>
      <c r="T209" s="97">
        <f t="shared" si="259"/>
        <v>15.789959326890475</v>
      </c>
      <c r="U209" s="97">
        <f t="shared" si="259"/>
        <v>15.775187631456426</v>
      </c>
      <c r="V209" s="97">
        <f t="shared" si="259"/>
        <v>15.245014669518538</v>
      </c>
      <c r="W209" s="97">
        <f t="shared" ref="W209" si="260">IF(W57=0,0,W57/W27*1000)</f>
        <v>18.28563360485985</v>
      </c>
      <c r="DA209" s="175" t="s">
        <v>429</v>
      </c>
    </row>
    <row r="210" spans="1:105" ht="11.45" customHeight="1" x14ac:dyDescent="0.25">
      <c r="A210" s="138" t="str">
        <f>$A$28</f>
        <v>Inland waterways</v>
      </c>
      <c r="B210" s="98">
        <f t="shared" ref="B210:V210" si="261">IF(B58=0,0,B58/B28*1000)</f>
        <v>4.0835303480195702</v>
      </c>
      <c r="C210" s="98">
        <f t="shared" si="261"/>
        <v>4.0612991792310762</v>
      </c>
      <c r="D210" s="98">
        <f t="shared" si="261"/>
        <v>3.5462618172337406</v>
      </c>
      <c r="E210" s="98">
        <f t="shared" si="261"/>
        <v>4.1276223065218458</v>
      </c>
      <c r="F210" s="98">
        <f t="shared" si="261"/>
        <v>4.2739747352807829</v>
      </c>
      <c r="G210" s="98">
        <f t="shared" si="261"/>
        <v>4.9226635038975859</v>
      </c>
      <c r="H210" s="98">
        <f t="shared" si="261"/>
        <v>4.1681237413927192</v>
      </c>
      <c r="I210" s="98">
        <f t="shared" si="261"/>
        <v>4.3684756559999016</v>
      </c>
      <c r="J210" s="98">
        <f t="shared" si="261"/>
        <v>4.5200925850925389</v>
      </c>
      <c r="K210" s="98">
        <f t="shared" si="261"/>
        <v>4.9898347033777988</v>
      </c>
      <c r="L210" s="98">
        <f t="shared" si="261"/>
        <v>4.3325436330010918</v>
      </c>
      <c r="M210" s="98">
        <f t="shared" si="261"/>
        <v>5.419138421576303</v>
      </c>
      <c r="N210" s="98">
        <f t="shared" si="261"/>
        <v>4.7786263038753596</v>
      </c>
      <c r="O210" s="98">
        <f t="shared" si="261"/>
        <v>4.6309904776066082</v>
      </c>
      <c r="P210" s="98">
        <f t="shared" si="261"/>
        <v>4.9545249612115754</v>
      </c>
      <c r="Q210" s="98">
        <f t="shared" si="261"/>
        <v>5.6212039002506105</v>
      </c>
      <c r="R210" s="98">
        <f t="shared" si="261"/>
        <v>4.7996049142833819</v>
      </c>
      <c r="S210" s="98">
        <f t="shared" si="261"/>
        <v>4.2091172336566913</v>
      </c>
      <c r="T210" s="98">
        <f t="shared" si="261"/>
        <v>5.2410141160182091</v>
      </c>
      <c r="U210" s="98">
        <f t="shared" si="261"/>
        <v>5.1490336590901169</v>
      </c>
      <c r="V210" s="98">
        <f t="shared" si="261"/>
        <v>5.6379831434961574</v>
      </c>
      <c r="W210" s="98">
        <f t="shared" ref="W210:W213" si="262">IF(W58=0,0,W58/W28*1000)</f>
        <v>7.451395474190682</v>
      </c>
      <c r="DA210" s="178" t="s">
        <v>430</v>
      </c>
    </row>
    <row r="211" spans="1:105" ht="11.45" customHeight="1" x14ac:dyDescent="0.25">
      <c r="A211" s="27" t="s">
        <v>179</v>
      </c>
      <c r="B211" s="32">
        <f t="shared" ref="B211:V211" si="263">IF(B59=0,0,B59/B29*1000)</f>
        <v>3.5890585639807284</v>
      </c>
      <c r="C211" s="32">
        <f t="shared" si="263"/>
        <v>3.5675578458930879</v>
      </c>
      <c r="D211" s="32">
        <f t="shared" si="263"/>
        <v>3.5971149271357459</v>
      </c>
      <c r="E211" s="32">
        <f t="shared" si="263"/>
        <v>3.6539989378288897</v>
      </c>
      <c r="F211" s="32">
        <f t="shared" si="263"/>
        <v>3.4769607883446256</v>
      </c>
      <c r="G211" s="32">
        <f t="shared" si="263"/>
        <v>2.9948071319234324</v>
      </c>
      <c r="H211" s="32">
        <f t="shared" si="263"/>
        <v>2.828920817702782</v>
      </c>
      <c r="I211" s="32">
        <f t="shared" si="263"/>
        <v>3.1923041423759946</v>
      </c>
      <c r="J211" s="32">
        <f t="shared" si="263"/>
        <v>2.9795578599962127</v>
      </c>
      <c r="K211" s="32">
        <f t="shared" si="263"/>
        <v>3.2934500230930506</v>
      </c>
      <c r="L211" s="32">
        <f t="shared" si="263"/>
        <v>3.1042571208051055</v>
      </c>
      <c r="M211" s="32">
        <f t="shared" si="263"/>
        <v>2.7502691716892556</v>
      </c>
      <c r="N211" s="32">
        <f t="shared" si="263"/>
        <v>2.5407461535738407</v>
      </c>
      <c r="O211" s="32">
        <f t="shared" si="263"/>
        <v>2.2801136327740932</v>
      </c>
      <c r="P211" s="32">
        <f t="shared" si="263"/>
        <v>2.2269434963406716</v>
      </c>
      <c r="Q211" s="32">
        <f t="shared" si="263"/>
        <v>2.4760119972484369</v>
      </c>
      <c r="R211" s="32">
        <f t="shared" si="263"/>
        <v>2.9115073063623509</v>
      </c>
      <c r="S211" s="32">
        <f t="shared" si="263"/>
        <v>2.3824705094708798</v>
      </c>
      <c r="T211" s="32">
        <f t="shared" si="263"/>
        <v>1.7715972103342097</v>
      </c>
      <c r="U211" s="32">
        <f t="shared" si="263"/>
        <v>1.4011134635074192</v>
      </c>
      <c r="V211" s="32">
        <f t="shared" si="263"/>
        <v>1.4677039556037252</v>
      </c>
      <c r="W211" s="32">
        <f t="shared" si="262"/>
        <v>1.5585690799684249</v>
      </c>
      <c r="DA211" s="173" t="s">
        <v>431</v>
      </c>
    </row>
    <row r="212" spans="1:105" ht="11.45" customHeight="1" x14ac:dyDescent="0.25">
      <c r="A212" s="128" t="str">
        <f>$A$30</f>
        <v>Intra-EEA</v>
      </c>
      <c r="B212" s="97">
        <f t="shared" ref="B212:V212" si="264">IF(B60=0,0,B60/B30*1000)</f>
        <v>8.4382205555870513</v>
      </c>
      <c r="C212" s="97">
        <f t="shared" si="264"/>
        <v>8.421953171003862</v>
      </c>
      <c r="D212" s="97">
        <f t="shared" si="264"/>
        <v>8.6997993360032115</v>
      </c>
      <c r="E212" s="97">
        <f t="shared" si="264"/>
        <v>9.0063537867760388</v>
      </c>
      <c r="F212" s="97">
        <f t="shared" si="264"/>
        <v>8.6366015453668474</v>
      </c>
      <c r="G212" s="97">
        <f t="shared" si="264"/>
        <v>7.766862922748258</v>
      </c>
      <c r="H212" s="97">
        <f t="shared" si="264"/>
        <v>7.5129919739552689</v>
      </c>
      <c r="I212" s="97">
        <f t="shared" si="264"/>
        <v>8.6333599957701779</v>
      </c>
      <c r="J212" s="97">
        <f t="shared" si="264"/>
        <v>8.3427428831007635</v>
      </c>
      <c r="K212" s="97">
        <f t="shared" si="264"/>
        <v>9.3558349974773982</v>
      </c>
      <c r="L212" s="97">
        <f t="shared" si="264"/>
        <v>9.1095156430119832</v>
      </c>
      <c r="M212" s="97">
        <f t="shared" si="264"/>
        <v>8.1804552608097456</v>
      </c>
      <c r="N212" s="97">
        <f t="shared" si="264"/>
        <v>7.596376024673086</v>
      </c>
      <c r="O212" s="97">
        <f t="shared" si="264"/>
        <v>6.8642584382965053</v>
      </c>
      <c r="P212" s="97">
        <f t="shared" si="264"/>
        <v>6.6846768312819647</v>
      </c>
      <c r="Q212" s="97">
        <f t="shared" si="264"/>
        <v>7.3772348271151476</v>
      </c>
      <c r="R212" s="97">
        <f t="shared" si="264"/>
        <v>8.4985694843503445</v>
      </c>
      <c r="S212" s="97">
        <f t="shared" si="264"/>
        <v>6.9762861436124508</v>
      </c>
      <c r="T212" s="97">
        <f t="shared" si="264"/>
        <v>5.1531350197590307</v>
      </c>
      <c r="U212" s="97">
        <f t="shared" si="264"/>
        <v>4.1893592346044999</v>
      </c>
      <c r="V212" s="97">
        <f t="shared" si="264"/>
        <v>3.834828952592086</v>
      </c>
      <c r="W212" s="97">
        <f t="shared" si="262"/>
        <v>4.1823157946036522</v>
      </c>
      <c r="DA212" s="175" t="s">
        <v>432</v>
      </c>
    </row>
    <row r="213" spans="1:105" ht="11.45" customHeight="1" x14ac:dyDescent="0.25">
      <c r="A213" s="138" t="str">
        <f>$A$31</f>
        <v>Extra-EEA</v>
      </c>
      <c r="B213" s="98">
        <f t="shared" ref="B213:V213" si="265">IF(B61=0,0,B61/B31*1000)</f>
        <v>2.8910208669567492</v>
      </c>
      <c r="C213" s="98">
        <f t="shared" si="265"/>
        <v>2.8751452319841801</v>
      </c>
      <c r="D213" s="98">
        <f t="shared" si="265"/>
        <v>2.915353662535868</v>
      </c>
      <c r="E213" s="98">
        <f t="shared" si="265"/>
        <v>2.9684227099010227</v>
      </c>
      <c r="F213" s="98">
        <f t="shared" si="265"/>
        <v>2.8143830728306622</v>
      </c>
      <c r="G213" s="98">
        <f t="shared" si="265"/>
        <v>2.4542961085373212</v>
      </c>
      <c r="H213" s="98">
        <f t="shared" si="265"/>
        <v>2.3353949379771821</v>
      </c>
      <c r="I213" s="98">
        <f t="shared" si="265"/>
        <v>2.6417661487268203</v>
      </c>
      <c r="J213" s="98">
        <f t="shared" si="265"/>
        <v>2.484567143703976</v>
      </c>
      <c r="K213" s="98">
        <f t="shared" si="265"/>
        <v>2.7572431320391098</v>
      </c>
      <c r="L213" s="98">
        <f t="shared" si="265"/>
        <v>2.6040390379207476</v>
      </c>
      <c r="M213" s="98">
        <f t="shared" si="265"/>
        <v>2.3092415673547659</v>
      </c>
      <c r="N213" s="98">
        <f t="shared" si="265"/>
        <v>2.1322681032548112</v>
      </c>
      <c r="O213" s="98">
        <f t="shared" si="265"/>
        <v>1.9142800782546299</v>
      </c>
      <c r="P213" s="98">
        <f t="shared" si="265"/>
        <v>1.8698622235496298</v>
      </c>
      <c r="Q213" s="98">
        <f t="shared" si="265"/>
        <v>2.0687671886047871</v>
      </c>
      <c r="R213" s="98">
        <f t="shared" si="265"/>
        <v>2.4201866400507539</v>
      </c>
      <c r="S213" s="98">
        <f t="shared" si="265"/>
        <v>1.9773965931460655</v>
      </c>
      <c r="T213" s="98">
        <f t="shared" si="265"/>
        <v>1.4605259435065276</v>
      </c>
      <c r="U213" s="98">
        <f t="shared" si="265"/>
        <v>1.1583158135203435</v>
      </c>
      <c r="V213" s="98">
        <f t="shared" si="265"/>
        <v>1.2662581200889402</v>
      </c>
      <c r="W213" s="98">
        <f t="shared" si="262"/>
        <v>1.3206468817251167</v>
      </c>
      <c r="DA213" s="178" t="s">
        <v>433</v>
      </c>
    </row>
    <row r="214" spans="1:105" x14ac:dyDescent="0.25">
      <c r="A214" s="106"/>
      <c r="B214" s="106"/>
      <c r="C214" s="106"/>
      <c r="D214" s="106"/>
      <c r="E214" s="106"/>
      <c r="F214" s="106"/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DA214" s="171"/>
    </row>
    <row r="215" spans="1:105" ht="11.45" customHeight="1" x14ac:dyDescent="0.25">
      <c r="A215" s="53" t="s">
        <v>43</v>
      </c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DA215" s="172"/>
    </row>
    <row r="216" spans="1:105" ht="11.45" customHeight="1" x14ac:dyDescent="0.25">
      <c r="A216" s="27" t="s">
        <v>164</v>
      </c>
      <c r="B216" s="32">
        <f t="shared" ref="B216:V216" si="266">IF(B4=0,0,B64/B4*1000)</f>
        <v>122.4882519569065</v>
      </c>
      <c r="C216" s="32">
        <f t="shared" si="266"/>
        <v>118.95822593122912</v>
      </c>
      <c r="D216" s="32">
        <f t="shared" si="266"/>
        <v>118.18027028543871</v>
      </c>
      <c r="E216" s="32">
        <f t="shared" si="266"/>
        <v>113.95231389480195</v>
      </c>
      <c r="F216" s="32">
        <f t="shared" si="266"/>
        <v>112.60759870686542</v>
      </c>
      <c r="G216" s="32">
        <f t="shared" si="266"/>
        <v>108.38623681243484</v>
      </c>
      <c r="H216" s="32">
        <f t="shared" si="266"/>
        <v>104.42398858267973</v>
      </c>
      <c r="I216" s="32">
        <f t="shared" si="266"/>
        <v>101.17632738235605</v>
      </c>
      <c r="J216" s="32">
        <f t="shared" si="266"/>
        <v>100.85276712742332</v>
      </c>
      <c r="K216" s="32">
        <f t="shared" si="266"/>
        <v>99.888405626839059</v>
      </c>
      <c r="L216" s="32">
        <f t="shared" si="266"/>
        <v>96.100598850407977</v>
      </c>
      <c r="M216" s="32">
        <f t="shared" si="266"/>
        <v>95.69527509681663</v>
      </c>
      <c r="N216" s="32">
        <f t="shared" si="266"/>
        <v>94.220347729527617</v>
      </c>
      <c r="O216" s="32">
        <f t="shared" si="266"/>
        <v>95.979223267500331</v>
      </c>
      <c r="P216" s="32">
        <f t="shared" si="266"/>
        <v>97.169645314289752</v>
      </c>
      <c r="Q216" s="32">
        <f t="shared" si="266"/>
        <v>94.827955261233598</v>
      </c>
      <c r="R216" s="32">
        <f t="shared" si="266"/>
        <v>96.206600266184338</v>
      </c>
      <c r="S216" s="32">
        <f t="shared" si="266"/>
        <v>101.52845568442152</v>
      </c>
      <c r="T216" s="32">
        <f t="shared" si="266"/>
        <v>97.497743818466517</v>
      </c>
      <c r="U216" s="32">
        <f t="shared" si="266"/>
        <v>97.150077898583774</v>
      </c>
      <c r="V216" s="32">
        <f t="shared" si="266"/>
        <v>103.07318590192789</v>
      </c>
      <c r="W216" s="32">
        <f t="shared" ref="W216" si="267">IF(W4=0,0,W64/W4*1000)</f>
        <v>103.17506960422848</v>
      </c>
      <c r="DA216" s="173" t="s">
        <v>434</v>
      </c>
    </row>
    <row r="217" spans="1:105" ht="11.45" customHeight="1" x14ac:dyDescent="0.25">
      <c r="A217" s="136" t="str">
        <f>$A$5</f>
        <v>Road transport</v>
      </c>
      <c r="B217" s="141">
        <f t="shared" ref="B217:V217" si="268">IF(B5=0,0,B65/B5*1000)</f>
        <v>130.83024822168125</v>
      </c>
      <c r="C217" s="141">
        <f t="shared" si="268"/>
        <v>126.95391935211734</v>
      </c>
      <c r="D217" s="141">
        <f t="shared" si="268"/>
        <v>125.25937777712353</v>
      </c>
      <c r="E217" s="141">
        <f t="shared" si="268"/>
        <v>120.98707662600927</v>
      </c>
      <c r="F217" s="141">
        <f t="shared" si="268"/>
        <v>120.44809747573917</v>
      </c>
      <c r="G217" s="141">
        <f t="shared" si="268"/>
        <v>115.95014478243098</v>
      </c>
      <c r="H217" s="141">
        <f t="shared" si="268"/>
        <v>110.79934015429589</v>
      </c>
      <c r="I217" s="141">
        <f t="shared" si="268"/>
        <v>106.883705316849</v>
      </c>
      <c r="J217" s="141">
        <f t="shared" si="268"/>
        <v>106.58250797515537</v>
      </c>
      <c r="K217" s="141">
        <f t="shared" si="268"/>
        <v>105.0659934796133</v>
      </c>
      <c r="L217" s="141">
        <f t="shared" si="268"/>
        <v>102.57734566854563</v>
      </c>
      <c r="M217" s="141">
        <f t="shared" si="268"/>
        <v>103.91688965722739</v>
      </c>
      <c r="N217" s="141">
        <f t="shared" si="268"/>
        <v>100.97995155185714</v>
      </c>
      <c r="O217" s="141">
        <f t="shared" si="268"/>
        <v>103.26089211776591</v>
      </c>
      <c r="P217" s="141">
        <f t="shared" si="268"/>
        <v>105.69541967082566</v>
      </c>
      <c r="Q217" s="141">
        <f t="shared" si="268"/>
        <v>103.25123566024271</v>
      </c>
      <c r="R217" s="141">
        <f t="shared" si="268"/>
        <v>103.91139018059383</v>
      </c>
      <c r="S217" s="141">
        <f t="shared" si="268"/>
        <v>111.21907409667399</v>
      </c>
      <c r="T217" s="141">
        <f t="shared" si="268"/>
        <v>106.39961172249204</v>
      </c>
      <c r="U217" s="141">
        <f t="shared" si="268"/>
        <v>106.45411905679481</v>
      </c>
      <c r="V217" s="141">
        <f t="shared" si="268"/>
        <v>108.65737279872219</v>
      </c>
      <c r="W217" s="141">
        <f t="shared" ref="W217" si="269">IF(W5=0,0,W65/W5*1000)</f>
        <v>106.39318201999107</v>
      </c>
      <c r="DA217" s="174" t="s">
        <v>435</v>
      </c>
    </row>
    <row r="218" spans="1:105" ht="11.45" customHeight="1" x14ac:dyDescent="0.25">
      <c r="A218" s="128" t="str">
        <f>$A$6</f>
        <v>Powered two-wheelers</v>
      </c>
      <c r="B218" s="97">
        <f t="shared" ref="B218:V218" si="270">IF(B6=0,0,B66/B6*1000)</f>
        <v>117.74767850962505</v>
      </c>
      <c r="C218" s="97">
        <f t="shared" si="270"/>
        <v>115.77279994172244</v>
      </c>
      <c r="D218" s="97">
        <f t="shared" si="270"/>
        <v>114.12829386456133</v>
      </c>
      <c r="E218" s="97">
        <f t="shared" si="270"/>
        <v>111.10331026792737</v>
      </c>
      <c r="F218" s="97">
        <f t="shared" si="270"/>
        <v>110.26636810268251</v>
      </c>
      <c r="G218" s="97">
        <f t="shared" si="270"/>
        <v>106.46482373624028</v>
      </c>
      <c r="H218" s="97">
        <f t="shared" si="270"/>
        <v>105.11631838544987</v>
      </c>
      <c r="I218" s="97">
        <f t="shared" si="270"/>
        <v>102.78510172919978</v>
      </c>
      <c r="J218" s="97">
        <f t="shared" si="270"/>
        <v>99.874894955881743</v>
      </c>
      <c r="K218" s="97">
        <f t="shared" si="270"/>
        <v>98.319979341887162</v>
      </c>
      <c r="L218" s="97">
        <f t="shared" si="270"/>
        <v>97.409395341538314</v>
      </c>
      <c r="M218" s="97">
        <f t="shared" si="270"/>
        <v>93.686252544199547</v>
      </c>
      <c r="N218" s="97">
        <f t="shared" si="270"/>
        <v>96.053877964315873</v>
      </c>
      <c r="O218" s="97">
        <f t="shared" si="270"/>
        <v>94.952451313873183</v>
      </c>
      <c r="P218" s="97">
        <f t="shared" si="270"/>
        <v>92.911268107298568</v>
      </c>
      <c r="Q218" s="97">
        <f t="shared" si="270"/>
        <v>93.445946931367189</v>
      </c>
      <c r="R218" s="97">
        <f t="shared" si="270"/>
        <v>92.135463141454238</v>
      </c>
      <c r="S218" s="97">
        <f t="shared" si="270"/>
        <v>93.130341881603655</v>
      </c>
      <c r="T218" s="97">
        <f t="shared" si="270"/>
        <v>91.911997982398631</v>
      </c>
      <c r="U218" s="97">
        <f t="shared" si="270"/>
        <v>90.983987444991968</v>
      </c>
      <c r="V218" s="97">
        <f t="shared" si="270"/>
        <v>90.344918629661038</v>
      </c>
      <c r="W218" s="97">
        <f t="shared" ref="W218" si="271">IF(W6=0,0,W66/W6*1000)</f>
        <v>83.872040547900681</v>
      </c>
      <c r="DA218" s="175" t="s">
        <v>436</v>
      </c>
    </row>
    <row r="219" spans="1:105" ht="11.45" customHeight="1" x14ac:dyDescent="0.25">
      <c r="A219" s="128" t="str">
        <f>$A$7</f>
        <v>Passenger cars</v>
      </c>
      <c r="B219" s="97">
        <f t="shared" ref="B219:V219" si="272">IF(B7=0,0,B67/B7*1000)</f>
        <v>133.76583806136398</v>
      </c>
      <c r="C219" s="97">
        <f t="shared" si="272"/>
        <v>129.67044752240113</v>
      </c>
      <c r="D219" s="97">
        <f t="shared" si="272"/>
        <v>127.91548805247247</v>
      </c>
      <c r="E219" s="97">
        <f t="shared" si="272"/>
        <v>123.43579212426214</v>
      </c>
      <c r="F219" s="97">
        <f t="shared" si="272"/>
        <v>122.91602372057278</v>
      </c>
      <c r="G219" s="97">
        <f t="shared" si="272"/>
        <v>118.38695953240901</v>
      </c>
      <c r="H219" s="97">
        <f t="shared" si="272"/>
        <v>112.87483273312414</v>
      </c>
      <c r="I219" s="97">
        <f t="shared" si="272"/>
        <v>109.08075246459339</v>
      </c>
      <c r="J219" s="97">
        <f t="shared" si="272"/>
        <v>108.58292162202993</v>
      </c>
      <c r="K219" s="97">
        <f t="shared" si="272"/>
        <v>106.59778725504867</v>
      </c>
      <c r="L219" s="97">
        <f t="shared" si="272"/>
        <v>103.59283285393458</v>
      </c>
      <c r="M219" s="97">
        <f t="shared" si="272"/>
        <v>104.67449034672406</v>
      </c>
      <c r="N219" s="97">
        <f t="shared" si="272"/>
        <v>100.87267283957215</v>
      </c>
      <c r="O219" s="97">
        <f t="shared" si="272"/>
        <v>102.97434271362452</v>
      </c>
      <c r="P219" s="97">
        <f t="shared" si="272"/>
        <v>105.62961203452369</v>
      </c>
      <c r="Q219" s="97">
        <f t="shared" si="272"/>
        <v>102.95248146059429</v>
      </c>
      <c r="R219" s="97">
        <f t="shared" si="272"/>
        <v>103.39176436108231</v>
      </c>
      <c r="S219" s="97">
        <f t="shared" si="272"/>
        <v>111.13771201850324</v>
      </c>
      <c r="T219" s="97">
        <f t="shared" si="272"/>
        <v>105.95236503227461</v>
      </c>
      <c r="U219" s="97">
        <f t="shared" si="272"/>
        <v>105.70617518499748</v>
      </c>
      <c r="V219" s="97">
        <f t="shared" si="272"/>
        <v>105.14968530821372</v>
      </c>
      <c r="W219" s="97">
        <f t="shared" ref="W219" si="273">IF(W7=0,0,W67/W7*1000)</f>
        <v>103.08487064770375</v>
      </c>
      <c r="DA219" s="175" t="s">
        <v>437</v>
      </c>
    </row>
    <row r="220" spans="1:105" ht="11.45" customHeight="1" x14ac:dyDescent="0.25">
      <c r="A220" s="128" t="str">
        <f>$A$8</f>
        <v>Motor coaches, buses and trolley buses</v>
      </c>
      <c r="B220" s="97">
        <f t="shared" ref="B220:V220" si="274">IF(B8=0,0,B68/B8*1000)</f>
        <v>97.688428523486024</v>
      </c>
      <c r="C220" s="97">
        <f t="shared" si="274"/>
        <v>95.178468163086947</v>
      </c>
      <c r="D220" s="97">
        <f t="shared" si="274"/>
        <v>93.345023530354055</v>
      </c>
      <c r="E220" s="97">
        <f t="shared" si="274"/>
        <v>91.687163608358603</v>
      </c>
      <c r="F220" s="97">
        <f t="shared" si="274"/>
        <v>90.756560653051082</v>
      </c>
      <c r="G220" s="97">
        <f t="shared" si="274"/>
        <v>86.683849944334128</v>
      </c>
      <c r="H220" s="97">
        <f t="shared" si="274"/>
        <v>84.879752360278786</v>
      </c>
      <c r="I220" s="97">
        <f t="shared" si="274"/>
        <v>78.499162428247288</v>
      </c>
      <c r="J220" s="97">
        <f t="shared" si="274"/>
        <v>80.43744433858113</v>
      </c>
      <c r="K220" s="97">
        <f t="shared" si="274"/>
        <v>84.655169680948632</v>
      </c>
      <c r="L220" s="97">
        <f t="shared" si="274"/>
        <v>89.003231116441071</v>
      </c>
      <c r="M220" s="97">
        <f t="shared" si="274"/>
        <v>95.03892981175396</v>
      </c>
      <c r="N220" s="97">
        <f t="shared" si="274"/>
        <v>103.6306732043119</v>
      </c>
      <c r="O220" s="97">
        <f t="shared" si="274"/>
        <v>109.31175241044643</v>
      </c>
      <c r="P220" s="97">
        <f t="shared" si="274"/>
        <v>109.4409496314446</v>
      </c>
      <c r="Q220" s="97">
        <f t="shared" si="274"/>
        <v>109.50308397131465</v>
      </c>
      <c r="R220" s="97">
        <f t="shared" si="274"/>
        <v>114.04372713910155</v>
      </c>
      <c r="S220" s="97">
        <f t="shared" si="274"/>
        <v>116.11070223004103</v>
      </c>
      <c r="T220" s="97">
        <f t="shared" si="274"/>
        <v>115.66844082971831</v>
      </c>
      <c r="U220" s="97">
        <f t="shared" si="274"/>
        <v>120.74709582324181</v>
      </c>
      <c r="V220" s="97">
        <f t="shared" si="274"/>
        <v>195.97388597347532</v>
      </c>
      <c r="W220" s="97">
        <f t="shared" ref="W220" si="275">IF(W8=0,0,W68/W8*1000)</f>
        <v>190.68003304829929</v>
      </c>
      <c r="DA220" s="175" t="s">
        <v>438</v>
      </c>
    </row>
    <row r="221" spans="1:105" ht="11.45" customHeight="1" x14ac:dyDescent="0.25">
      <c r="A221" s="109" t="str">
        <f>$A$9</f>
        <v>Rail, metro and tram</v>
      </c>
      <c r="B221" s="130">
        <f t="shared" ref="B221:V221" si="276">IF(B9=0,0,B69/B9*1000)</f>
        <v>15.411373577837757</v>
      </c>
      <c r="C221" s="130">
        <f t="shared" si="276"/>
        <v>15.520532408170748</v>
      </c>
      <c r="D221" s="130">
        <f t="shared" si="276"/>
        <v>15.625762769643039</v>
      </c>
      <c r="E221" s="130">
        <f t="shared" si="276"/>
        <v>14.28978998370134</v>
      </c>
      <c r="F221" s="130">
        <f t="shared" si="276"/>
        <v>13.060937217260642</v>
      </c>
      <c r="G221" s="130">
        <f t="shared" si="276"/>
        <v>11.043856344746663</v>
      </c>
      <c r="H221" s="130">
        <f t="shared" si="276"/>
        <v>9.5684524615177615</v>
      </c>
      <c r="I221" s="130">
        <f t="shared" si="276"/>
        <v>9.1384217630918485</v>
      </c>
      <c r="J221" s="130">
        <f t="shared" si="276"/>
        <v>9.0043913120358638</v>
      </c>
      <c r="K221" s="130">
        <f t="shared" si="276"/>
        <v>7.9967559698855339</v>
      </c>
      <c r="L221" s="130">
        <f t="shared" si="276"/>
        <v>7.9028974402886032</v>
      </c>
      <c r="M221" s="130">
        <f t="shared" si="276"/>
        <v>7.6537264282888486</v>
      </c>
      <c r="N221" s="130">
        <f t="shared" si="276"/>
        <v>7.4154764689031971</v>
      </c>
      <c r="O221" s="130">
        <f t="shared" si="276"/>
        <v>7.1939171966729019</v>
      </c>
      <c r="P221" s="130">
        <f t="shared" si="276"/>
        <v>7.2283209866256266</v>
      </c>
      <c r="Q221" s="130">
        <f t="shared" si="276"/>
        <v>6.7537282790953022</v>
      </c>
      <c r="R221" s="130">
        <f t="shared" si="276"/>
        <v>6.8674961030509785</v>
      </c>
      <c r="S221" s="130">
        <f t="shared" si="276"/>
        <v>5.4923069102463336</v>
      </c>
      <c r="T221" s="130">
        <f t="shared" si="276"/>
        <v>4.6814980908508277</v>
      </c>
      <c r="U221" s="130">
        <f t="shared" si="276"/>
        <v>5.0360670987258871</v>
      </c>
      <c r="V221" s="130">
        <f t="shared" si="276"/>
        <v>7.5559123000931905</v>
      </c>
      <c r="W221" s="130">
        <f t="shared" ref="W221" si="277">IF(W9=0,0,W69/W9*1000)</f>
        <v>12.626816711876314</v>
      </c>
      <c r="DA221" s="176" t="s">
        <v>439</v>
      </c>
    </row>
    <row r="222" spans="1:105" ht="11.45" customHeight="1" x14ac:dyDescent="0.25">
      <c r="A222" s="128" t="str">
        <f>$A$10</f>
        <v>Metro and tram, urban light rail</v>
      </c>
      <c r="B222" s="97">
        <f t="shared" ref="B222:V222" si="278">IF(B10=0,0,B70/B10*1000)</f>
        <v>0</v>
      </c>
      <c r="C222" s="97">
        <f t="shared" si="278"/>
        <v>0</v>
      </c>
      <c r="D222" s="97">
        <f t="shared" si="278"/>
        <v>0</v>
      </c>
      <c r="E222" s="97">
        <f t="shared" si="278"/>
        <v>0</v>
      </c>
      <c r="F222" s="97">
        <f t="shared" si="278"/>
        <v>0</v>
      </c>
      <c r="G222" s="97">
        <f t="shared" si="278"/>
        <v>0</v>
      </c>
      <c r="H222" s="97">
        <f t="shared" si="278"/>
        <v>0</v>
      </c>
      <c r="I222" s="97">
        <f t="shared" si="278"/>
        <v>0</v>
      </c>
      <c r="J222" s="97">
        <f t="shared" si="278"/>
        <v>0</v>
      </c>
      <c r="K222" s="97">
        <f t="shared" si="278"/>
        <v>0</v>
      </c>
      <c r="L222" s="97">
        <f t="shared" si="278"/>
        <v>0</v>
      </c>
      <c r="M222" s="97">
        <f t="shared" si="278"/>
        <v>0</v>
      </c>
      <c r="N222" s="97">
        <f t="shared" si="278"/>
        <v>0</v>
      </c>
      <c r="O222" s="97">
        <f t="shared" si="278"/>
        <v>0</v>
      </c>
      <c r="P222" s="97">
        <f t="shared" si="278"/>
        <v>0</v>
      </c>
      <c r="Q222" s="97">
        <f t="shared" si="278"/>
        <v>0</v>
      </c>
      <c r="R222" s="97">
        <f t="shared" si="278"/>
        <v>0</v>
      </c>
      <c r="S222" s="97">
        <f t="shared" si="278"/>
        <v>0</v>
      </c>
      <c r="T222" s="97">
        <f t="shared" si="278"/>
        <v>0</v>
      </c>
      <c r="U222" s="97">
        <f t="shared" si="278"/>
        <v>0</v>
      </c>
      <c r="V222" s="97">
        <f t="shared" si="278"/>
        <v>0</v>
      </c>
      <c r="W222" s="97">
        <f t="shared" ref="W222" si="279">IF(W10=0,0,W70/W10*1000)</f>
        <v>0</v>
      </c>
      <c r="DA222" s="175" t="s">
        <v>440</v>
      </c>
    </row>
    <row r="223" spans="1:105" ht="11.45" customHeight="1" x14ac:dyDescent="0.25">
      <c r="A223" s="128" t="str">
        <f>$A$11</f>
        <v>Conventional passenger trains</v>
      </c>
      <c r="B223" s="97">
        <f t="shared" ref="B223:V223" si="280">IF(B11=0,0,B71/B11*1000)</f>
        <v>22.561936067595592</v>
      </c>
      <c r="C223" s="97">
        <f t="shared" si="280"/>
        <v>23.305404114422167</v>
      </c>
      <c r="D223" s="97">
        <f t="shared" si="280"/>
        <v>24.060986192640716</v>
      </c>
      <c r="E223" s="97">
        <f t="shared" si="280"/>
        <v>22.838554119318196</v>
      </c>
      <c r="F223" s="97">
        <f t="shared" si="280"/>
        <v>21.537705048712265</v>
      </c>
      <c r="G223" s="97">
        <f t="shared" si="280"/>
        <v>18.216924638943031</v>
      </c>
      <c r="H223" s="97">
        <f t="shared" si="280"/>
        <v>15.773893704886456</v>
      </c>
      <c r="I223" s="97">
        <f t="shared" si="280"/>
        <v>15.184947976521807</v>
      </c>
      <c r="J223" s="97">
        <f t="shared" si="280"/>
        <v>14.98503061491693</v>
      </c>
      <c r="K223" s="97">
        <f t="shared" si="280"/>
        <v>13.229015998964645</v>
      </c>
      <c r="L223" s="97">
        <f t="shared" si="280"/>
        <v>13.205689772890558</v>
      </c>
      <c r="M223" s="97">
        <f t="shared" si="280"/>
        <v>12.571523244224167</v>
      </c>
      <c r="N223" s="97">
        <f t="shared" si="280"/>
        <v>12.203774748447152</v>
      </c>
      <c r="O223" s="97">
        <f t="shared" si="280"/>
        <v>11.86928793650045</v>
      </c>
      <c r="P223" s="97">
        <f t="shared" si="280"/>
        <v>11.665074384297007</v>
      </c>
      <c r="Q223" s="97">
        <f t="shared" si="280"/>
        <v>11.021766532816129</v>
      </c>
      <c r="R223" s="97">
        <f t="shared" si="280"/>
        <v>11.400476190598459</v>
      </c>
      <c r="S223" s="97">
        <f t="shared" si="280"/>
        <v>9.2360339477728512</v>
      </c>
      <c r="T223" s="97">
        <f t="shared" si="280"/>
        <v>8.0752756307706477</v>
      </c>
      <c r="U223" s="97">
        <f t="shared" si="280"/>
        <v>8.8520251121441849</v>
      </c>
      <c r="V223" s="97">
        <f t="shared" si="280"/>
        <v>13.247153403556936</v>
      </c>
      <c r="W223" s="97">
        <f t="shared" ref="W223" si="281">IF(W11=0,0,W71/W11*1000)</f>
        <v>22.865225856612113</v>
      </c>
      <c r="DA223" s="175" t="s">
        <v>441</v>
      </c>
    </row>
    <row r="224" spans="1:105" ht="11.45" customHeight="1" x14ac:dyDescent="0.25">
      <c r="A224" s="128" t="str">
        <f>$A$12</f>
        <v>High speed passenger trains</v>
      </c>
      <c r="B224" s="97">
        <f t="shared" ref="B224:V224" si="282">IF(B12=0,0,B72/B12*1000)</f>
        <v>0</v>
      </c>
      <c r="C224" s="97">
        <f t="shared" si="282"/>
        <v>0</v>
      </c>
      <c r="D224" s="97">
        <f t="shared" si="282"/>
        <v>0</v>
      </c>
      <c r="E224" s="97">
        <f t="shared" si="282"/>
        <v>0</v>
      </c>
      <c r="F224" s="97">
        <f t="shared" si="282"/>
        <v>0</v>
      </c>
      <c r="G224" s="97">
        <f t="shared" si="282"/>
        <v>0</v>
      </c>
      <c r="H224" s="97">
        <f t="shared" si="282"/>
        <v>0</v>
      </c>
      <c r="I224" s="97">
        <f t="shared" si="282"/>
        <v>0</v>
      </c>
      <c r="J224" s="97">
        <f t="shared" si="282"/>
        <v>0</v>
      </c>
      <c r="K224" s="97">
        <f t="shared" si="282"/>
        <v>0</v>
      </c>
      <c r="L224" s="97">
        <f t="shared" si="282"/>
        <v>0</v>
      </c>
      <c r="M224" s="97">
        <f t="shared" si="282"/>
        <v>0</v>
      </c>
      <c r="N224" s="97">
        <f t="shared" si="282"/>
        <v>0</v>
      </c>
      <c r="O224" s="97">
        <f t="shared" si="282"/>
        <v>0</v>
      </c>
      <c r="P224" s="97">
        <f t="shared" si="282"/>
        <v>0</v>
      </c>
      <c r="Q224" s="97">
        <f t="shared" si="282"/>
        <v>0</v>
      </c>
      <c r="R224" s="97">
        <f t="shared" si="282"/>
        <v>0</v>
      </c>
      <c r="S224" s="97">
        <f t="shared" si="282"/>
        <v>0</v>
      </c>
      <c r="T224" s="97">
        <f t="shared" si="282"/>
        <v>0</v>
      </c>
      <c r="U224" s="97">
        <f t="shared" si="282"/>
        <v>0</v>
      </c>
      <c r="V224" s="97">
        <f t="shared" si="282"/>
        <v>0</v>
      </c>
      <c r="W224" s="97">
        <f t="shared" ref="W224" si="283">IF(W12=0,0,W72/W12*1000)</f>
        <v>0</v>
      </c>
      <c r="DA224" s="175" t="s">
        <v>442</v>
      </c>
    </row>
    <row r="225" spans="1:105" ht="11.45" customHeight="1" x14ac:dyDescent="0.25">
      <c r="A225" s="109" t="str">
        <f>$A$13</f>
        <v>Aviation</v>
      </c>
      <c r="B225" s="130">
        <f t="shared" ref="B225:V225" si="284">IF(B13=0,0,B73/B13*1000)</f>
        <v>136.07930249569173</v>
      </c>
      <c r="C225" s="130">
        <f t="shared" si="284"/>
        <v>131.79547769113699</v>
      </c>
      <c r="D225" s="130">
        <f t="shared" si="284"/>
        <v>132.6989878466463</v>
      </c>
      <c r="E225" s="130">
        <f t="shared" si="284"/>
        <v>127.22618360158172</v>
      </c>
      <c r="F225" s="130">
        <f t="shared" si="284"/>
        <v>120.31883819921117</v>
      </c>
      <c r="G225" s="130">
        <f t="shared" si="284"/>
        <v>118.75629411242635</v>
      </c>
      <c r="H225" s="130">
        <f t="shared" si="284"/>
        <v>120.14113934130667</v>
      </c>
      <c r="I225" s="130">
        <f t="shared" si="284"/>
        <v>118.18041961893542</v>
      </c>
      <c r="J225" s="130">
        <f t="shared" si="284"/>
        <v>119.20670139998357</v>
      </c>
      <c r="K225" s="130">
        <f t="shared" si="284"/>
        <v>121.54684700548069</v>
      </c>
      <c r="L225" s="130">
        <f t="shared" si="284"/>
        <v>108.92501362632512</v>
      </c>
      <c r="M225" s="130">
        <f t="shared" si="284"/>
        <v>100.47236203522228</v>
      </c>
      <c r="N225" s="130">
        <f t="shared" si="284"/>
        <v>106.2657260991493</v>
      </c>
      <c r="O225" s="130">
        <f t="shared" si="284"/>
        <v>106.69075789998108</v>
      </c>
      <c r="P225" s="130">
        <f t="shared" si="284"/>
        <v>102.64817675311555</v>
      </c>
      <c r="Q225" s="130">
        <f t="shared" si="284"/>
        <v>99.535316262567463</v>
      </c>
      <c r="R225" s="130">
        <f t="shared" si="284"/>
        <v>104.84688568314635</v>
      </c>
      <c r="S225" s="130">
        <f t="shared" si="284"/>
        <v>107.14630638345683</v>
      </c>
      <c r="T225" s="130">
        <f t="shared" si="284"/>
        <v>105.53270559593646</v>
      </c>
      <c r="U225" s="130">
        <f t="shared" si="284"/>
        <v>103.79141344862713</v>
      </c>
      <c r="V225" s="130">
        <f t="shared" si="284"/>
        <v>129.54903369673113</v>
      </c>
      <c r="W225" s="130">
        <f t="shared" ref="W225" si="285">IF(W13=0,0,W73/W13*1000)</f>
        <v>141.38563651419841</v>
      </c>
      <c r="DA225" s="176" t="s">
        <v>343</v>
      </c>
    </row>
    <row r="226" spans="1:105" ht="11.45" customHeight="1" x14ac:dyDescent="0.25">
      <c r="A226" s="128" t="str">
        <f>$A$14</f>
        <v>Domestic</v>
      </c>
      <c r="B226" s="97">
        <f t="shared" ref="B226:V226" si="286">IF(B14=0,0,B74/B14*1000)</f>
        <v>239.76068078683872</v>
      </c>
      <c r="C226" s="97">
        <f t="shared" si="286"/>
        <v>237.07660044852514</v>
      </c>
      <c r="D226" s="97">
        <f t="shared" si="286"/>
        <v>227.43346191684677</v>
      </c>
      <c r="E226" s="97">
        <f t="shared" si="286"/>
        <v>215.6788832454375</v>
      </c>
      <c r="F226" s="97">
        <f t="shared" si="286"/>
        <v>213.59367904440677</v>
      </c>
      <c r="G226" s="97">
        <f t="shared" si="286"/>
        <v>219.40573937103204</v>
      </c>
      <c r="H226" s="97">
        <f t="shared" si="286"/>
        <v>214.34570450576243</v>
      </c>
      <c r="I226" s="97">
        <f t="shared" si="286"/>
        <v>202.03977307139274</v>
      </c>
      <c r="J226" s="97">
        <f t="shared" si="286"/>
        <v>198.81301929554775</v>
      </c>
      <c r="K226" s="97">
        <f t="shared" si="286"/>
        <v>200.50560116416057</v>
      </c>
      <c r="L226" s="97">
        <f t="shared" si="286"/>
        <v>184.8393707352038</v>
      </c>
      <c r="M226" s="97">
        <f t="shared" si="286"/>
        <v>174.94485806887263</v>
      </c>
      <c r="N226" s="97">
        <f t="shared" si="286"/>
        <v>181.65542494474747</v>
      </c>
      <c r="O226" s="97">
        <f t="shared" si="286"/>
        <v>177.48689917657822</v>
      </c>
      <c r="P226" s="97">
        <f t="shared" si="286"/>
        <v>189.71541372445407</v>
      </c>
      <c r="Q226" s="97">
        <f t="shared" si="286"/>
        <v>188.70100122846739</v>
      </c>
      <c r="R226" s="97">
        <f t="shared" si="286"/>
        <v>193.91884437087984</v>
      </c>
      <c r="S226" s="97">
        <f t="shared" si="286"/>
        <v>167.9554478930487</v>
      </c>
      <c r="T226" s="97">
        <f t="shared" si="286"/>
        <v>163.12407618593411</v>
      </c>
      <c r="U226" s="97">
        <f t="shared" si="286"/>
        <v>186.87816420438281</v>
      </c>
      <c r="V226" s="97">
        <f t="shared" si="286"/>
        <v>289.55010872566362</v>
      </c>
      <c r="W226" s="97">
        <f t="shared" ref="W226" si="287">IF(W14=0,0,W74/W14*1000)</f>
        <v>286.72258974482008</v>
      </c>
      <c r="DA226" s="175" t="s">
        <v>344</v>
      </c>
    </row>
    <row r="227" spans="1:105" ht="11.45" customHeight="1" x14ac:dyDescent="0.25">
      <c r="A227" s="128" t="str">
        <f>$A$15</f>
        <v>International - Intra-EEAwUK</v>
      </c>
      <c r="B227" s="97">
        <f t="shared" ref="B227:V227" si="288">IF(B15=0,0,B75/B15*1000)</f>
        <v>111.0432135048888</v>
      </c>
      <c r="C227" s="97">
        <f t="shared" si="288"/>
        <v>106.56721029363456</v>
      </c>
      <c r="D227" s="97">
        <f t="shared" si="288"/>
        <v>107.62837441364495</v>
      </c>
      <c r="E227" s="97">
        <f t="shared" si="288"/>
        <v>104.81040700659416</v>
      </c>
      <c r="F227" s="97">
        <f t="shared" si="288"/>
        <v>103.16460751649694</v>
      </c>
      <c r="G227" s="97">
        <f t="shared" si="288"/>
        <v>102.72593709165174</v>
      </c>
      <c r="H227" s="97">
        <f t="shared" si="288"/>
        <v>107.09328920094821</v>
      </c>
      <c r="I227" s="97">
        <f t="shared" si="288"/>
        <v>113.56454399086235</v>
      </c>
      <c r="J227" s="97">
        <f t="shared" si="288"/>
        <v>118.51961479126861</v>
      </c>
      <c r="K227" s="97">
        <f t="shared" si="288"/>
        <v>119.19313078298347</v>
      </c>
      <c r="L227" s="97">
        <f t="shared" si="288"/>
        <v>109.41955337126045</v>
      </c>
      <c r="M227" s="97">
        <f t="shared" si="288"/>
        <v>98.861394743574579</v>
      </c>
      <c r="N227" s="97">
        <f t="shared" si="288"/>
        <v>104.73080791936668</v>
      </c>
      <c r="O227" s="97">
        <f t="shared" si="288"/>
        <v>103.84492658580768</v>
      </c>
      <c r="P227" s="97">
        <f t="shared" si="288"/>
        <v>96.347427229545715</v>
      </c>
      <c r="Q227" s="97">
        <f t="shared" si="288"/>
        <v>94.088300016279504</v>
      </c>
      <c r="R227" s="97">
        <f t="shared" si="288"/>
        <v>97.654458473170678</v>
      </c>
      <c r="S227" s="97">
        <f t="shared" si="288"/>
        <v>102.37330375523491</v>
      </c>
      <c r="T227" s="97">
        <f t="shared" si="288"/>
        <v>98.905523427685409</v>
      </c>
      <c r="U227" s="97">
        <f t="shared" si="288"/>
        <v>96.47997366925911</v>
      </c>
      <c r="V227" s="97">
        <f t="shared" si="288"/>
        <v>105.26909336547708</v>
      </c>
      <c r="W227" s="97">
        <f t="shared" ref="W227" si="289">IF(W15=0,0,W75/W15*1000)</f>
        <v>113.71646809393567</v>
      </c>
      <c r="DA227" s="175" t="s">
        <v>345</v>
      </c>
    </row>
    <row r="228" spans="1:105" ht="11.45" customHeight="1" x14ac:dyDescent="0.25">
      <c r="A228" s="128" t="str">
        <f>$A$16</f>
        <v>International - Extra-EEAwUK</v>
      </c>
      <c r="B228" s="97">
        <f t="shared" ref="B228:V228" si="290">IF(B16=0,0,B76/B16*1000)</f>
        <v>136.40284695381163</v>
      </c>
      <c r="C228" s="97">
        <f t="shared" si="290"/>
        <v>132.55986049320654</v>
      </c>
      <c r="D228" s="97">
        <f t="shared" si="290"/>
        <v>133.64658849117293</v>
      </c>
      <c r="E228" s="97">
        <f t="shared" si="290"/>
        <v>128.05089406977996</v>
      </c>
      <c r="F228" s="97">
        <f t="shared" si="290"/>
        <v>118.97555392399782</v>
      </c>
      <c r="G228" s="97">
        <f t="shared" si="290"/>
        <v>116.77990650401186</v>
      </c>
      <c r="H228" s="97">
        <f t="shared" si="290"/>
        <v>117.13062541437857</v>
      </c>
      <c r="I228" s="97">
        <f t="shared" si="290"/>
        <v>112.03513995881036</v>
      </c>
      <c r="J228" s="97">
        <f t="shared" si="290"/>
        <v>111.85022678880244</v>
      </c>
      <c r="K228" s="97">
        <f t="shared" si="290"/>
        <v>114.98837215105799</v>
      </c>
      <c r="L228" s="97">
        <f t="shared" si="290"/>
        <v>102.01226499139422</v>
      </c>
      <c r="M228" s="97">
        <f t="shared" si="290"/>
        <v>94.868063900504552</v>
      </c>
      <c r="N228" s="97">
        <f t="shared" si="290"/>
        <v>100.91759043741803</v>
      </c>
      <c r="O228" s="97">
        <f t="shared" si="290"/>
        <v>102.47612855122628</v>
      </c>
      <c r="P228" s="97">
        <f t="shared" si="290"/>
        <v>98.739989812180951</v>
      </c>
      <c r="Q228" s="97">
        <f t="shared" si="290"/>
        <v>95.288348229369603</v>
      </c>
      <c r="R228" s="97">
        <f t="shared" si="290"/>
        <v>101.35401625727229</v>
      </c>
      <c r="S228" s="97">
        <f t="shared" si="290"/>
        <v>104.98771213910365</v>
      </c>
      <c r="T228" s="97">
        <f t="shared" si="290"/>
        <v>104.65829083989077</v>
      </c>
      <c r="U228" s="97">
        <f t="shared" si="290"/>
        <v>101.63891214170158</v>
      </c>
      <c r="V228" s="97">
        <f t="shared" si="290"/>
        <v>130.89629608093378</v>
      </c>
      <c r="W228" s="97">
        <f t="shared" ref="W228" si="291">IF(W16=0,0,W76/W16*1000)</f>
        <v>149.95876747711526</v>
      </c>
      <c r="DA228" s="175" t="s">
        <v>346</v>
      </c>
    </row>
    <row r="229" spans="1:105" ht="11.45" customHeight="1" x14ac:dyDescent="0.25">
      <c r="A229" s="27" t="s">
        <v>163</v>
      </c>
      <c r="B229" s="32">
        <f t="shared" ref="B229:V229" si="292">IF(B17=0,0,B77/B17*1000)</f>
        <v>108.93881016856761</v>
      </c>
      <c r="C229" s="32">
        <f t="shared" si="292"/>
        <v>101.03517839608531</v>
      </c>
      <c r="D229" s="32">
        <f t="shared" si="292"/>
        <v>97.285252016699516</v>
      </c>
      <c r="E229" s="32">
        <f t="shared" si="292"/>
        <v>93.16787589463614</v>
      </c>
      <c r="F229" s="32">
        <f t="shared" si="292"/>
        <v>86.855642748246922</v>
      </c>
      <c r="G229" s="32">
        <f t="shared" si="292"/>
        <v>80.441779741773416</v>
      </c>
      <c r="H229" s="32">
        <f t="shared" si="292"/>
        <v>80.248249788234617</v>
      </c>
      <c r="I229" s="32">
        <f t="shared" si="292"/>
        <v>74.899793463050486</v>
      </c>
      <c r="J229" s="32">
        <f t="shared" si="292"/>
        <v>75.363526126900666</v>
      </c>
      <c r="K229" s="32">
        <f t="shared" si="292"/>
        <v>82.084437411795918</v>
      </c>
      <c r="L229" s="32">
        <f t="shared" si="292"/>
        <v>82.320452024154818</v>
      </c>
      <c r="M229" s="32">
        <f t="shared" si="292"/>
        <v>80.32439672032416</v>
      </c>
      <c r="N229" s="32">
        <f t="shared" si="292"/>
        <v>84.053063792421085</v>
      </c>
      <c r="O229" s="32">
        <f t="shared" si="292"/>
        <v>84.160791743980226</v>
      </c>
      <c r="P229" s="32">
        <f t="shared" si="292"/>
        <v>81.011553017484715</v>
      </c>
      <c r="Q229" s="32">
        <f t="shared" si="292"/>
        <v>81.972247200182693</v>
      </c>
      <c r="R229" s="32">
        <f t="shared" si="292"/>
        <v>80.902840785414284</v>
      </c>
      <c r="S229" s="32">
        <f t="shared" si="292"/>
        <v>81.340038690788816</v>
      </c>
      <c r="T229" s="32">
        <f t="shared" si="292"/>
        <v>80.897237252296819</v>
      </c>
      <c r="U229" s="32">
        <f t="shared" si="292"/>
        <v>80.456059273234132</v>
      </c>
      <c r="V229" s="32">
        <f t="shared" si="292"/>
        <v>81.271035808797166</v>
      </c>
      <c r="W229" s="32">
        <f t="shared" ref="W229" si="293">IF(W17=0,0,W77/W17*1000)</f>
        <v>76.982098478002868</v>
      </c>
      <c r="DA229" s="173" t="s">
        <v>443</v>
      </c>
    </row>
    <row r="230" spans="1:105" ht="11.45" customHeight="1" x14ac:dyDescent="0.25">
      <c r="A230" s="136" t="str">
        <f>$A$18</f>
        <v>Road transport</v>
      </c>
      <c r="B230" s="141">
        <f t="shared" ref="B230:V230" si="294">IF(B18=0,0,B78/B18*1000)</f>
        <v>149.14851943177212</v>
      </c>
      <c r="C230" s="141">
        <f t="shared" si="294"/>
        <v>135.96568467342917</v>
      </c>
      <c r="D230" s="141">
        <f t="shared" si="294"/>
        <v>130.22919161262789</v>
      </c>
      <c r="E230" s="141">
        <f t="shared" si="294"/>
        <v>123.13000583790951</v>
      </c>
      <c r="F230" s="141">
        <f t="shared" si="294"/>
        <v>113.14166932732408</v>
      </c>
      <c r="G230" s="141">
        <f t="shared" si="294"/>
        <v>104.11051709541518</v>
      </c>
      <c r="H230" s="141">
        <f t="shared" si="294"/>
        <v>104.31649504820895</v>
      </c>
      <c r="I230" s="141">
        <f t="shared" si="294"/>
        <v>96.614186852145181</v>
      </c>
      <c r="J230" s="141">
        <f t="shared" si="294"/>
        <v>96.675959369350124</v>
      </c>
      <c r="K230" s="141">
        <f t="shared" si="294"/>
        <v>103.69788922219433</v>
      </c>
      <c r="L230" s="141">
        <f t="shared" si="294"/>
        <v>106.08926817972376</v>
      </c>
      <c r="M230" s="141">
        <f t="shared" si="294"/>
        <v>102.81592852739311</v>
      </c>
      <c r="N230" s="141">
        <f t="shared" si="294"/>
        <v>108.94056664941928</v>
      </c>
      <c r="O230" s="141">
        <f t="shared" si="294"/>
        <v>109.13115135013568</v>
      </c>
      <c r="P230" s="141">
        <f t="shared" si="294"/>
        <v>104.83725903463875</v>
      </c>
      <c r="Q230" s="141">
        <f t="shared" si="294"/>
        <v>105.69784255823947</v>
      </c>
      <c r="R230" s="141">
        <f t="shared" si="294"/>
        <v>105.37390150890347</v>
      </c>
      <c r="S230" s="141">
        <f t="shared" si="294"/>
        <v>103.08916111425236</v>
      </c>
      <c r="T230" s="141">
        <f t="shared" si="294"/>
        <v>101.04473380025007</v>
      </c>
      <c r="U230" s="141">
        <f t="shared" si="294"/>
        <v>101.1855854555168</v>
      </c>
      <c r="V230" s="141">
        <f t="shared" si="294"/>
        <v>98.108265788421363</v>
      </c>
      <c r="W230" s="141">
        <f t="shared" ref="W230" si="295">IF(W18=0,0,W78/W18*1000)</f>
        <v>91.405941566970483</v>
      </c>
      <c r="DA230" s="174" t="s">
        <v>444</v>
      </c>
    </row>
    <row r="231" spans="1:105" ht="11.45" customHeight="1" x14ac:dyDescent="0.25">
      <c r="A231" s="128" t="str">
        <f>$A$19</f>
        <v>Light commercial vehicles</v>
      </c>
      <c r="B231" s="97">
        <f t="shared" ref="B231:V231" si="296">IF(B19=0,0,B79/B19*1000)</f>
        <v>773.02789378090927</v>
      </c>
      <c r="C231" s="97">
        <f t="shared" si="296"/>
        <v>740.75003388951905</v>
      </c>
      <c r="D231" s="97">
        <f t="shared" si="296"/>
        <v>724.7485780525318</v>
      </c>
      <c r="E231" s="97">
        <f t="shared" si="296"/>
        <v>711.02106934439712</v>
      </c>
      <c r="F231" s="97">
        <f t="shared" si="296"/>
        <v>696.5339838601343</v>
      </c>
      <c r="G231" s="97">
        <f t="shared" si="296"/>
        <v>675.56602442373446</v>
      </c>
      <c r="H231" s="97">
        <f t="shared" si="296"/>
        <v>642.48576640046997</v>
      </c>
      <c r="I231" s="97">
        <f t="shared" si="296"/>
        <v>626.31664920554624</v>
      </c>
      <c r="J231" s="97">
        <f t="shared" si="296"/>
        <v>639.92150421296287</v>
      </c>
      <c r="K231" s="97">
        <f t="shared" si="296"/>
        <v>644.25903344891947</v>
      </c>
      <c r="L231" s="97">
        <f t="shared" si="296"/>
        <v>640.10423766382053</v>
      </c>
      <c r="M231" s="97">
        <f t="shared" si="296"/>
        <v>642.42955905385656</v>
      </c>
      <c r="N231" s="97">
        <f t="shared" si="296"/>
        <v>631.09444261396402</v>
      </c>
      <c r="O231" s="97">
        <f t="shared" si="296"/>
        <v>636.68285368571696</v>
      </c>
      <c r="P231" s="97">
        <f t="shared" si="296"/>
        <v>642.85844362941737</v>
      </c>
      <c r="Q231" s="97">
        <f t="shared" si="296"/>
        <v>643.44250646686385</v>
      </c>
      <c r="R231" s="97">
        <f t="shared" si="296"/>
        <v>640.61046377553942</v>
      </c>
      <c r="S231" s="97">
        <f t="shared" si="296"/>
        <v>634.00655687860683</v>
      </c>
      <c r="T231" s="97">
        <f t="shared" si="296"/>
        <v>620.16291912253007</v>
      </c>
      <c r="U231" s="97">
        <f t="shared" si="296"/>
        <v>613.47391678889232</v>
      </c>
      <c r="V231" s="97">
        <f t="shared" si="296"/>
        <v>590.71027767029034</v>
      </c>
      <c r="W231" s="97">
        <f t="shared" ref="W231" si="297">IF(W19=0,0,W79/W19*1000)</f>
        <v>596.99871172096675</v>
      </c>
      <c r="DA231" s="175" t="s">
        <v>445</v>
      </c>
    </row>
    <row r="232" spans="1:105" ht="11.45" customHeight="1" x14ac:dyDescent="0.25">
      <c r="A232" s="128" t="str">
        <f>$A$20</f>
        <v>Heavy goods vehicles</v>
      </c>
      <c r="B232" s="97">
        <f t="shared" ref="B232:V232" si="298">IF(B20=0,0,B80/B20*1000)</f>
        <v>123.33355063859989</v>
      </c>
      <c r="C232" s="97">
        <f t="shared" si="298"/>
        <v>110.20337248722635</v>
      </c>
      <c r="D232" s="97">
        <f t="shared" si="298"/>
        <v>104.77763135190848</v>
      </c>
      <c r="E232" s="97">
        <f t="shared" si="298"/>
        <v>98.218912069937218</v>
      </c>
      <c r="F232" s="97">
        <f t="shared" si="298"/>
        <v>90.171439122835636</v>
      </c>
      <c r="G232" s="97">
        <f t="shared" si="298"/>
        <v>82.010917040945515</v>
      </c>
      <c r="H232" s="97">
        <f t="shared" si="298"/>
        <v>84.54589411951919</v>
      </c>
      <c r="I232" s="97">
        <f t="shared" si="298"/>
        <v>78.159236951716892</v>
      </c>
      <c r="J232" s="97">
        <f t="shared" si="298"/>
        <v>78.357728937373025</v>
      </c>
      <c r="K232" s="97">
        <f t="shared" si="298"/>
        <v>83.870366287485027</v>
      </c>
      <c r="L232" s="97">
        <f t="shared" si="298"/>
        <v>87.648851161075328</v>
      </c>
      <c r="M232" s="97">
        <f t="shared" si="298"/>
        <v>84.440861009181816</v>
      </c>
      <c r="N232" s="97">
        <f t="shared" si="298"/>
        <v>90.825291428846512</v>
      </c>
      <c r="O232" s="97">
        <f t="shared" si="298"/>
        <v>90.634423135270595</v>
      </c>
      <c r="P232" s="97">
        <f t="shared" si="298"/>
        <v>84.842352455182919</v>
      </c>
      <c r="Q232" s="97">
        <f t="shared" si="298"/>
        <v>85.284008021840364</v>
      </c>
      <c r="R232" s="97">
        <f t="shared" si="298"/>
        <v>84.288137748403017</v>
      </c>
      <c r="S232" s="97">
        <f t="shared" si="298"/>
        <v>81.711137920692764</v>
      </c>
      <c r="T232" s="97">
        <f t="shared" si="298"/>
        <v>79.744075780578825</v>
      </c>
      <c r="U232" s="97">
        <f t="shared" si="298"/>
        <v>79.894563291156302</v>
      </c>
      <c r="V232" s="97">
        <f t="shared" si="298"/>
        <v>77.671110271044626</v>
      </c>
      <c r="W232" s="97">
        <f t="shared" ref="W232" si="299">IF(W20=0,0,W80/W20*1000)</f>
        <v>70.094084870112923</v>
      </c>
      <c r="DA232" s="175" t="s">
        <v>446</v>
      </c>
    </row>
    <row r="233" spans="1:105" ht="11.45" customHeight="1" x14ac:dyDescent="0.25">
      <c r="A233" s="109" t="str">
        <f>$A$21</f>
        <v>Rail transport</v>
      </c>
      <c r="B233" s="130">
        <f t="shared" ref="B233:V233" si="300">IF(B21=0,0,B81/B21*1000)</f>
        <v>5.3486170046603023</v>
      </c>
      <c r="C233" s="130">
        <f t="shared" si="300"/>
        <v>5.3255800317776405</v>
      </c>
      <c r="D233" s="130">
        <f t="shared" si="300"/>
        <v>4.7598717476419754</v>
      </c>
      <c r="E233" s="130">
        <f t="shared" si="300"/>
        <v>4.3302457625268476</v>
      </c>
      <c r="F233" s="130">
        <f t="shared" si="300"/>
        <v>4.1447942691598216</v>
      </c>
      <c r="G233" s="130">
        <f t="shared" si="300"/>
        <v>3.5367440249953317</v>
      </c>
      <c r="H233" s="130">
        <f t="shared" si="300"/>
        <v>3.3917958737203029</v>
      </c>
      <c r="I233" s="130">
        <f t="shared" si="300"/>
        <v>3.1561988256220483</v>
      </c>
      <c r="J233" s="130">
        <f t="shared" si="300"/>
        <v>2.7422682540171031</v>
      </c>
      <c r="K233" s="130">
        <f t="shared" si="300"/>
        <v>2.8705841034894002</v>
      </c>
      <c r="L233" s="130">
        <f t="shared" si="300"/>
        <v>2.6883174998185746</v>
      </c>
      <c r="M233" s="130">
        <f t="shared" si="300"/>
        <v>2.50777266986392</v>
      </c>
      <c r="N233" s="130">
        <f t="shared" si="300"/>
        <v>2.429752786807315</v>
      </c>
      <c r="O233" s="130">
        <f t="shared" si="300"/>
        <v>2.2693197051470118</v>
      </c>
      <c r="P233" s="130">
        <f t="shared" si="300"/>
        <v>2.1945693455749544</v>
      </c>
      <c r="Q233" s="130">
        <f t="shared" si="300"/>
        <v>2.2091757726143539</v>
      </c>
      <c r="R233" s="130">
        <f t="shared" si="300"/>
        <v>2.1247393398255783</v>
      </c>
      <c r="S233" s="130">
        <f t="shared" si="300"/>
        <v>1.935848462198003</v>
      </c>
      <c r="T233" s="130">
        <f t="shared" si="300"/>
        <v>1.6074879069920049</v>
      </c>
      <c r="U233" s="130">
        <f t="shared" si="300"/>
        <v>1.741641221067687</v>
      </c>
      <c r="V233" s="130">
        <f t="shared" si="300"/>
        <v>1.8333740477702993</v>
      </c>
      <c r="W233" s="130">
        <f t="shared" ref="W233" si="301">IF(W21=0,0,W81/W21*1000)</f>
        <v>2.7090932036412925</v>
      </c>
      <c r="DA233" s="176" t="s">
        <v>447</v>
      </c>
    </row>
    <row r="234" spans="1:105" ht="11.45" customHeight="1" x14ac:dyDescent="0.25">
      <c r="A234" s="109" t="str">
        <f>$A$22</f>
        <v>Aviation</v>
      </c>
      <c r="B234" s="130">
        <f t="shared" ref="B234:V234" si="302">IF(B22=0,0,B82/B22*1000)</f>
        <v>298.76145170891601</v>
      </c>
      <c r="C234" s="130">
        <f t="shared" si="302"/>
        <v>279.64446203322774</v>
      </c>
      <c r="D234" s="130">
        <f t="shared" si="302"/>
        <v>296.00335450949842</v>
      </c>
      <c r="E234" s="130">
        <f t="shared" si="302"/>
        <v>306.72548172867675</v>
      </c>
      <c r="F234" s="130">
        <f t="shared" si="302"/>
        <v>312.55886608903683</v>
      </c>
      <c r="G234" s="130">
        <f t="shared" si="302"/>
        <v>323.49261325340677</v>
      </c>
      <c r="H234" s="130">
        <f t="shared" si="302"/>
        <v>336.23273953431539</v>
      </c>
      <c r="I234" s="130">
        <f t="shared" si="302"/>
        <v>336.78744697649699</v>
      </c>
      <c r="J234" s="130">
        <f t="shared" si="302"/>
        <v>348.2414682971966</v>
      </c>
      <c r="K234" s="130">
        <f t="shared" si="302"/>
        <v>324.43612259654708</v>
      </c>
      <c r="L234" s="130">
        <f t="shared" si="302"/>
        <v>289.58663952493663</v>
      </c>
      <c r="M234" s="130">
        <f t="shared" si="302"/>
        <v>252.82266690678767</v>
      </c>
      <c r="N234" s="130">
        <f t="shared" si="302"/>
        <v>257.607038968815</v>
      </c>
      <c r="O234" s="130">
        <f t="shared" si="302"/>
        <v>266.44068995663218</v>
      </c>
      <c r="P234" s="130">
        <f t="shared" si="302"/>
        <v>227.85203315738852</v>
      </c>
      <c r="Q234" s="130">
        <f t="shared" si="302"/>
        <v>226.8375997221174</v>
      </c>
      <c r="R234" s="130">
        <f t="shared" si="302"/>
        <v>220.07447008913437</v>
      </c>
      <c r="S234" s="130">
        <f t="shared" si="302"/>
        <v>239.71311533136776</v>
      </c>
      <c r="T234" s="130">
        <f t="shared" si="302"/>
        <v>243.20631235044533</v>
      </c>
      <c r="U234" s="130">
        <f t="shared" si="302"/>
        <v>233.65522619143948</v>
      </c>
      <c r="V234" s="130">
        <f t="shared" si="302"/>
        <v>289.33562950055699</v>
      </c>
      <c r="W234" s="130">
        <f t="shared" ref="W234" si="303">IF(W22=0,0,W82/W22*1000)</f>
        <v>364.15589744730084</v>
      </c>
      <c r="DA234" s="176" t="s">
        <v>347</v>
      </c>
    </row>
    <row r="235" spans="1:105" ht="11.45" customHeight="1" x14ac:dyDescent="0.25">
      <c r="A235" s="128" t="s">
        <v>27</v>
      </c>
      <c r="B235" s="97">
        <f t="shared" ref="B235:V235" si="304">IF(B23=0,0,B83/B23*1000)</f>
        <v>1797.4986282038444</v>
      </c>
      <c r="C235" s="97">
        <f t="shared" si="304"/>
        <v>1807.8389599835164</v>
      </c>
      <c r="D235" s="97">
        <f t="shared" si="304"/>
        <v>1689.1838520399888</v>
      </c>
      <c r="E235" s="97">
        <f t="shared" si="304"/>
        <v>1510.0982456738191</v>
      </c>
      <c r="F235" s="97">
        <f t="shared" si="304"/>
        <v>1573.5526250477765</v>
      </c>
      <c r="G235" s="97">
        <f t="shared" si="304"/>
        <v>1666.7885310717593</v>
      </c>
      <c r="H235" s="97">
        <f t="shared" si="304"/>
        <v>1738.8876526330641</v>
      </c>
      <c r="I235" s="97">
        <f t="shared" si="304"/>
        <v>1729.3265354071148</v>
      </c>
      <c r="J235" s="97">
        <f t="shared" si="304"/>
        <v>1845.8835341680046</v>
      </c>
      <c r="K235" s="97">
        <f t="shared" si="304"/>
        <v>1917.9729232425113</v>
      </c>
      <c r="L235" s="97">
        <f t="shared" si="304"/>
        <v>1727.2628472831916</v>
      </c>
      <c r="M235" s="97">
        <f t="shared" si="304"/>
        <v>1310.6107216532384</v>
      </c>
      <c r="N235" s="97">
        <f t="shared" si="304"/>
        <v>1385.1152706223322</v>
      </c>
      <c r="O235" s="97">
        <f t="shared" si="304"/>
        <v>1377.672135050514</v>
      </c>
      <c r="P235" s="97">
        <f t="shared" si="304"/>
        <v>1583.5961377197457</v>
      </c>
      <c r="Q235" s="97">
        <f t="shared" si="304"/>
        <v>1581.9768662745548</v>
      </c>
      <c r="R235" s="97">
        <f t="shared" si="304"/>
        <v>1421.4719550825203</v>
      </c>
      <c r="S235" s="97">
        <f t="shared" si="304"/>
        <v>1385.8662302545356</v>
      </c>
      <c r="T235" s="97">
        <f t="shared" si="304"/>
        <v>1265.5816696951599</v>
      </c>
      <c r="U235" s="97">
        <f t="shared" si="304"/>
        <v>1284.8463550637532</v>
      </c>
      <c r="V235" s="97">
        <f t="shared" si="304"/>
        <v>1548.1916615397643</v>
      </c>
      <c r="W235" s="97">
        <f t="shared" ref="W235" si="305">IF(W23=0,0,W83/W23*1000)</f>
        <v>1564.9068999968792</v>
      </c>
      <c r="DA235" s="175" t="s">
        <v>348</v>
      </c>
    </row>
    <row r="236" spans="1:105" ht="11.45" customHeight="1" x14ac:dyDescent="0.25">
      <c r="A236" s="128" t="str">
        <f>$A$24</f>
        <v>International - Intra-EEAwUK</v>
      </c>
      <c r="B236" s="97">
        <f t="shared" ref="B236:V236" si="306">IF(B24=0,0,B84/B24*1000)</f>
        <v>472.3844202599177</v>
      </c>
      <c r="C236" s="97">
        <f t="shared" si="306"/>
        <v>438.38086237745438</v>
      </c>
      <c r="D236" s="97">
        <f t="shared" si="306"/>
        <v>472.87084751051719</v>
      </c>
      <c r="E236" s="97">
        <f t="shared" si="306"/>
        <v>445.29943935108707</v>
      </c>
      <c r="F236" s="97">
        <f t="shared" si="306"/>
        <v>491.70749707615579</v>
      </c>
      <c r="G236" s="97">
        <f t="shared" si="306"/>
        <v>512.75506546262898</v>
      </c>
      <c r="H236" s="97">
        <f t="shared" si="306"/>
        <v>607.99856330559942</v>
      </c>
      <c r="I236" s="97">
        <f t="shared" si="306"/>
        <v>622.53865208384161</v>
      </c>
      <c r="J236" s="97">
        <f t="shared" si="306"/>
        <v>629.15339298725007</v>
      </c>
      <c r="K236" s="97">
        <f t="shared" si="306"/>
        <v>626.5051135082615</v>
      </c>
      <c r="L236" s="97">
        <f t="shared" si="306"/>
        <v>592.91564403433085</v>
      </c>
      <c r="M236" s="97">
        <f t="shared" si="306"/>
        <v>533.17905077217245</v>
      </c>
      <c r="N236" s="97">
        <f t="shared" si="306"/>
        <v>541.11822880222746</v>
      </c>
      <c r="O236" s="97">
        <f t="shared" si="306"/>
        <v>559.37008374445043</v>
      </c>
      <c r="P236" s="97">
        <f t="shared" si="306"/>
        <v>462.81374650508252</v>
      </c>
      <c r="Q236" s="97">
        <f t="shared" si="306"/>
        <v>469.48311682635676</v>
      </c>
      <c r="R236" s="97">
        <f t="shared" si="306"/>
        <v>450.25871280731729</v>
      </c>
      <c r="S236" s="97">
        <f t="shared" si="306"/>
        <v>529.22844045692727</v>
      </c>
      <c r="T236" s="97">
        <f t="shared" si="306"/>
        <v>514.53328036302332</v>
      </c>
      <c r="U236" s="97">
        <f t="shared" si="306"/>
        <v>491.21274761633299</v>
      </c>
      <c r="V236" s="97">
        <f t="shared" si="306"/>
        <v>477.31737132867084</v>
      </c>
      <c r="W236" s="97">
        <f t="shared" ref="W236" si="307">IF(W24=0,0,W84/W24*1000)</f>
        <v>649.81211979709951</v>
      </c>
      <c r="DA236" s="175" t="s">
        <v>349</v>
      </c>
    </row>
    <row r="237" spans="1:105" ht="11.45" customHeight="1" x14ac:dyDescent="0.25">
      <c r="A237" s="128" t="str">
        <f>$A$25</f>
        <v>International - Extra-EEAwUK</v>
      </c>
      <c r="B237" s="97">
        <f t="shared" ref="B237:V237" si="308">IF(B25=0,0,B85/B25*1000)</f>
        <v>271.76526874352459</v>
      </c>
      <c r="C237" s="97">
        <f t="shared" si="308"/>
        <v>253.77352648841816</v>
      </c>
      <c r="D237" s="97">
        <f t="shared" si="308"/>
        <v>272.34907335404159</v>
      </c>
      <c r="E237" s="97">
        <f t="shared" si="308"/>
        <v>288.90454974110799</v>
      </c>
      <c r="F237" s="97">
        <f t="shared" si="308"/>
        <v>293.94660911725151</v>
      </c>
      <c r="G237" s="97">
        <f t="shared" si="308"/>
        <v>306.39928210223195</v>
      </c>
      <c r="H237" s="97">
        <f t="shared" si="308"/>
        <v>315.74545774845251</v>
      </c>
      <c r="I237" s="97">
        <f t="shared" si="308"/>
        <v>315.62928323176067</v>
      </c>
      <c r="J237" s="97">
        <f t="shared" si="308"/>
        <v>323.8673633803752</v>
      </c>
      <c r="K237" s="97">
        <f t="shared" si="308"/>
        <v>298.35003317571892</v>
      </c>
      <c r="L237" s="97">
        <f t="shared" si="308"/>
        <v>268.74804569976646</v>
      </c>
      <c r="M237" s="97">
        <f t="shared" si="308"/>
        <v>235.9120306885014</v>
      </c>
      <c r="N237" s="97">
        <f t="shared" si="308"/>
        <v>239.51541576945402</v>
      </c>
      <c r="O237" s="97">
        <f t="shared" si="308"/>
        <v>248.42743477320283</v>
      </c>
      <c r="P237" s="97">
        <f t="shared" si="308"/>
        <v>211.2837733102821</v>
      </c>
      <c r="Q237" s="97">
        <f t="shared" si="308"/>
        <v>209.96449443044062</v>
      </c>
      <c r="R237" s="97">
        <f t="shared" si="308"/>
        <v>204.06569149352515</v>
      </c>
      <c r="S237" s="97">
        <f t="shared" si="308"/>
        <v>221.03065174721976</v>
      </c>
      <c r="T237" s="97">
        <f t="shared" si="308"/>
        <v>225.60983494647829</v>
      </c>
      <c r="U237" s="97">
        <f t="shared" si="308"/>
        <v>216.15384939093414</v>
      </c>
      <c r="V237" s="97">
        <f t="shared" si="308"/>
        <v>275.66213237517826</v>
      </c>
      <c r="W237" s="97">
        <f t="shared" ref="W237" si="309">IF(W25=0,0,W85/W25*1000)</f>
        <v>341.1568132888425</v>
      </c>
      <c r="DA237" s="175" t="s">
        <v>350</v>
      </c>
    </row>
    <row r="238" spans="1:105" ht="11.45" customHeight="1" x14ac:dyDescent="0.25">
      <c r="A238" s="109" t="s">
        <v>142</v>
      </c>
      <c r="B238" s="130">
        <f t="shared" ref="B238:V238" si="310">IF(B26=0,0,B86/B26*1000)</f>
        <v>13.025476700434721</v>
      </c>
      <c r="C238" s="130">
        <f t="shared" si="310"/>
        <v>12.898699843603472</v>
      </c>
      <c r="D238" s="130">
        <f t="shared" si="310"/>
        <v>11.349116666390056</v>
      </c>
      <c r="E238" s="130">
        <f t="shared" si="310"/>
        <v>13.062597714683022</v>
      </c>
      <c r="F238" s="130">
        <f t="shared" si="310"/>
        <v>13.472689730775624</v>
      </c>
      <c r="G238" s="130">
        <f t="shared" si="310"/>
        <v>15.464294898480786</v>
      </c>
      <c r="H238" s="130">
        <f t="shared" si="310"/>
        <v>13.197531739501702</v>
      </c>
      <c r="I238" s="130">
        <f t="shared" si="310"/>
        <v>13.845689670176711</v>
      </c>
      <c r="J238" s="130">
        <f t="shared" si="310"/>
        <v>14.336158685083495</v>
      </c>
      <c r="K238" s="130">
        <f t="shared" si="310"/>
        <v>15.760468074667456</v>
      </c>
      <c r="L238" s="130">
        <f t="shared" si="310"/>
        <v>13.713346941096615</v>
      </c>
      <c r="M238" s="130">
        <f t="shared" si="310"/>
        <v>17.136881325934255</v>
      </c>
      <c r="N238" s="130">
        <f t="shared" si="310"/>
        <v>15.174021305073655</v>
      </c>
      <c r="O238" s="130">
        <f t="shared" si="310"/>
        <v>14.7498156992446</v>
      </c>
      <c r="P238" s="130">
        <f t="shared" si="310"/>
        <v>15.761229322395391</v>
      </c>
      <c r="Q238" s="130">
        <f t="shared" si="310"/>
        <v>17.727257886698123</v>
      </c>
      <c r="R238" s="130">
        <f t="shared" si="310"/>
        <v>15.195507398078783</v>
      </c>
      <c r="S238" s="130">
        <f t="shared" si="310"/>
        <v>13.460539538661047</v>
      </c>
      <c r="T238" s="130">
        <f t="shared" si="310"/>
        <v>16.67515088785952</v>
      </c>
      <c r="U238" s="130">
        <f t="shared" si="310"/>
        <v>16.319413215991041</v>
      </c>
      <c r="V238" s="130">
        <f t="shared" si="310"/>
        <v>17.884310573723507</v>
      </c>
      <c r="W238" s="130">
        <f t="shared" ref="W238" si="311">IF(W26=0,0,W86/W26*1000)</f>
        <v>23.4288991094027</v>
      </c>
      <c r="DA238" s="176" t="s">
        <v>448</v>
      </c>
    </row>
    <row r="239" spans="1:105" ht="11.45" customHeight="1" x14ac:dyDescent="0.25">
      <c r="A239" s="128" t="str">
        <f>$A$27</f>
        <v>Domestic coastal shipping</v>
      </c>
      <c r="B239" s="97">
        <f t="shared" ref="B239:V239" si="312">IF(B27=0,0,B87/B27*1000)</f>
        <v>35.595442560704974</v>
      </c>
      <c r="C239" s="97">
        <f t="shared" si="312"/>
        <v>34.648528767581766</v>
      </c>
      <c r="D239" s="97">
        <f t="shared" si="312"/>
        <v>34.342038863998958</v>
      </c>
      <c r="E239" s="97">
        <f t="shared" si="312"/>
        <v>34.15693860184598</v>
      </c>
      <c r="F239" s="97">
        <f t="shared" si="312"/>
        <v>32.455103073300052</v>
      </c>
      <c r="G239" s="97">
        <f t="shared" si="312"/>
        <v>35.272554887933161</v>
      </c>
      <c r="H239" s="97">
        <f t="shared" si="312"/>
        <v>34.750441690438549</v>
      </c>
      <c r="I239" s="97">
        <f t="shared" si="312"/>
        <v>33.828491373533289</v>
      </c>
      <c r="J239" s="97">
        <f t="shared" si="312"/>
        <v>36.874838989148351</v>
      </c>
      <c r="K239" s="97">
        <f t="shared" si="312"/>
        <v>41.110816307015966</v>
      </c>
      <c r="L239" s="97">
        <f t="shared" si="312"/>
        <v>45.364397104630399</v>
      </c>
      <c r="M239" s="97">
        <f t="shared" si="312"/>
        <v>45.735591468467</v>
      </c>
      <c r="N239" s="97">
        <f t="shared" si="312"/>
        <v>40.782025144613158</v>
      </c>
      <c r="O239" s="97">
        <f t="shared" si="312"/>
        <v>39.741147678576155</v>
      </c>
      <c r="P239" s="97">
        <f t="shared" si="312"/>
        <v>44.101224222407559</v>
      </c>
      <c r="Q239" s="97">
        <f t="shared" si="312"/>
        <v>48.275950421959756</v>
      </c>
      <c r="R239" s="97">
        <f t="shared" si="312"/>
        <v>44.046753100328878</v>
      </c>
      <c r="S239" s="97">
        <f t="shared" si="312"/>
        <v>43.256254607870069</v>
      </c>
      <c r="T239" s="97">
        <f t="shared" si="312"/>
        <v>48.987066666980354</v>
      </c>
      <c r="U239" s="97">
        <f t="shared" si="312"/>
        <v>48.941238681357888</v>
      </c>
      <c r="V239" s="97">
        <f t="shared" si="312"/>
        <v>47.296420116990099</v>
      </c>
      <c r="W239" s="97">
        <f t="shared" ref="W239" si="313">IF(W27=0,0,W87/W27*1000)</f>
        <v>56.729693465628969</v>
      </c>
      <c r="DA239" s="175" t="s">
        <v>449</v>
      </c>
    </row>
    <row r="240" spans="1:105" ht="11.45" customHeight="1" x14ac:dyDescent="0.25">
      <c r="A240" s="138" t="str">
        <f>$A$28</f>
        <v>Inland waterways</v>
      </c>
      <c r="B240" s="98">
        <f t="shared" ref="B240:V240" si="314">IF(B28=0,0,B88/B28*1000)</f>
        <v>12.668821322066457</v>
      </c>
      <c r="C240" s="98">
        <f t="shared" si="314"/>
        <v>12.599850926071062</v>
      </c>
      <c r="D240" s="98">
        <f t="shared" si="314"/>
        <v>11.001989331508122</v>
      </c>
      <c r="E240" s="98">
        <f t="shared" si="314"/>
        <v>12.805613043052739</v>
      </c>
      <c r="F240" s="98">
        <f t="shared" si="314"/>
        <v>13.259659569460124</v>
      </c>
      <c r="G240" s="98">
        <f t="shared" si="314"/>
        <v>15.272163800565744</v>
      </c>
      <c r="H240" s="98">
        <f t="shared" si="314"/>
        <v>12.931265456023111</v>
      </c>
      <c r="I240" s="98">
        <f t="shared" si="314"/>
        <v>13.552841002516429</v>
      </c>
      <c r="J240" s="98">
        <f t="shared" si="314"/>
        <v>14.023220213731692</v>
      </c>
      <c r="K240" s="98">
        <f t="shared" si="314"/>
        <v>15.480556992651707</v>
      </c>
      <c r="L240" s="98">
        <f t="shared" si="314"/>
        <v>13.44136481884289</v>
      </c>
      <c r="M240" s="98">
        <f t="shared" si="314"/>
        <v>16.812436918900648</v>
      </c>
      <c r="N240" s="98">
        <f t="shared" si="314"/>
        <v>14.825300083317432</v>
      </c>
      <c r="O240" s="98">
        <f t="shared" si="314"/>
        <v>14.36727192034772</v>
      </c>
      <c r="P240" s="98">
        <f t="shared" si="314"/>
        <v>15.371011384732066</v>
      </c>
      <c r="Q240" s="98">
        <f t="shared" si="314"/>
        <v>17.439328658770815</v>
      </c>
      <c r="R240" s="98">
        <f t="shared" si="314"/>
        <v>14.890384518645153</v>
      </c>
      <c r="S240" s="98">
        <f t="shared" si="314"/>
        <v>13.05844443710051</v>
      </c>
      <c r="T240" s="98">
        <f t="shared" si="314"/>
        <v>16.259820724600274</v>
      </c>
      <c r="U240" s="98">
        <f t="shared" si="314"/>
        <v>15.974458825793969</v>
      </c>
      <c r="V240" s="98">
        <f t="shared" si="314"/>
        <v>17.491384898465579</v>
      </c>
      <c r="W240" s="98">
        <f t="shared" ref="W240:W243" si="315">IF(W28=0,0,W88/W28*1000)</f>
        <v>23.117349405364084</v>
      </c>
      <c r="DA240" s="178" t="s">
        <v>450</v>
      </c>
    </row>
    <row r="241" spans="1:105" ht="11.45" customHeight="1" x14ac:dyDescent="0.25">
      <c r="A241" s="27" t="s">
        <v>179</v>
      </c>
      <c r="B241" s="32">
        <f t="shared" ref="B241:V241" si="316">IF(B29=0,0,B89/B29*1000)</f>
        <v>11.5035897309372</v>
      </c>
      <c r="C241" s="32">
        <f t="shared" si="316"/>
        <v>11.448475424449049</v>
      </c>
      <c r="D241" s="32">
        <f t="shared" si="316"/>
        <v>11.544721185252321</v>
      </c>
      <c r="E241" s="32">
        <f t="shared" si="316"/>
        <v>11.738741410407263</v>
      </c>
      <c r="F241" s="32">
        <f t="shared" si="316"/>
        <v>11.183611202387866</v>
      </c>
      <c r="G241" s="32">
        <f t="shared" si="316"/>
        <v>9.6292145113992351</v>
      </c>
      <c r="H241" s="32">
        <f t="shared" si="316"/>
        <v>9.0852738568759026</v>
      </c>
      <c r="I241" s="32">
        <f t="shared" si="316"/>
        <v>10.260979036765061</v>
      </c>
      <c r="J241" s="32">
        <f t="shared" si="316"/>
        <v>9.5868738651507357</v>
      </c>
      <c r="K241" s="32">
        <f t="shared" si="316"/>
        <v>10.586322025441953</v>
      </c>
      <c r="L241" s="32">
        <f t="shared" si="316"/>
        <v>9.9736900705679385</v>
      </c>
      <c r="M241" s="32">
        <f t="shared" si="316"/>
        <v>8.8414592629289999</v>
      </c>
      <c r="N241" s="32">
        <f t="shared" si="316"/>
        <v>8.1719828385734488</v>
      </c>
      <c r="O241" s="32">
        <f t="shared" si="316"/>
        <v>7.3286864016039326</v>
      </c>
      <c r="P241" s="32">
        <f t="shared" si="316"/>
        <v>7.148575682040077</v>
      </c>
      <c r="Q241" s="32">
        <f t="shared" si="316"/>
        <v>7.8768300456419462</v>
      </c>
      <c r="R241" s="32">
        <f t="shared" si="316"/>
        <v>9.2878284809681499</v>
      </c>
      <c r="S241" s="32">
        <f t="shared" si="316"/>
        <v>7.5932696002968889</v>
      </c>
      <c r="T241" s="32">
        <f t="shared" si="316"/>
        <v>5.6325059593407669</v>
      </c>
      <c r="U241" s="32">
        <f t="shared" si="316"/>
        <v>4.4379570862690203</v>
      </c>
      <c r="V241" s="32">
        <f t="shared" si="316"/>
        <v>4.6727345406105325</v>
      </c>
      <c r="W241" s="32">
        <f t="shared" si="315"/>
        <v>4.9393863013914947</v>
      </c>
      <c r="DA241" s="173" t="s">
        <v>451</v>
      </c>
    </row>
    <row r="242" spans="1:105" ht="11.45" customHeight="1" x14ac:dyDescent="0.25">
      <c r="A242" s="128" t="str">
        <f>$A$30</f>
        <v>Intra-EEA</v>
      </c>
      <c r="B242" s="97">
        <f t="shared" ref="B242:V242" si="317">IF(B30=0,0,B90/B30*1000)</f>
        <v>26.68817611898746</v>
      </c>
      <c r="C242" s="97">
        <f t="shared" si="317"/>
        <v>26.69912951101168</v>
      </c>
      <c r="D242" s="97">
        <f t="shared" si="317"/>
        <v>27.581926604996102</v>
      </c>
      <c r="E242" s="97">
        <f t="shared" si="317"/>
        <v>28.583865718222015</v>
      </c>
      <c r="F242" s="97">
        <f t="shared" si="317"/>
        <v>27.492537465779598</v>
      </c>
      <c r="G242" s="97">
        <f t="shared" si="317"/>
        <v>24.684900435263863</v>
      </c>
      <c r="H242" s="97">
        <f t="shared" si="317"/>
        <v>23.79594093211745</v>
      </c>
      <c r="I242" s="97">
        <f t="shared" si="317"/>
        <v>27.390883730929566</v>
      </c>
      <c r="J242" s="97">
        <f t="shared" si="317"/>
        <v>26.534015682516969</v>
      </c>
      <c r="K242" s="97">
        <f t="shared" si="317"/>
        <v>29.680989448227141</v>
      </c>
      <c r="L242" s="97">
        <f t="shared" si="317"/>
        <v>28.854956256618213</v>
      </c>
      <c r="M242" s="97">
        <f t="shared" si="317"/>
        <v>25.939413900933285</v>
      </c>
      <c r="N242" s="97">
        <f t="shared" si="317"/>
        <v>24.115218195318946</v>
      </c>
      <c r="O242" s="97">
        <f t="shared" si="317"/>
        <v>21.749053153706253</v>
      </c>
      <c r="P242" s="97">
        <f t="shared" si="317"/>
        <v>21.104447309529576</v>
      </c>
      <c r="Q242" s="97">
        <f t="shared" si="317"/>
        <v>22.887272019656788</v>
      </c>
      <c r="R242" s="97">
        <f t="shared" si="317"/>
        <v>26.403065007116808</v>
      </c>
      <c r="S242" s="97">
        <f t="shared" si="317"/>
        <v>21.66217735182531</v>
      </c>
      <c r="T242" s="97">
        <f t="shared" si="317"/>
        <v>15.987182964238793</v>
      </c>
      <c r="U242" s="97">
        <f t="shared" si="317"/>
        <v>12.99714684939061</v>
      </c>
      <c r="V242" s="97">
        <f t="shared" si="317"/>
        <v>11.897245437305997</v>
      </c>
      <c r="W242" s="97">
        <f t="shared" si="315"/>
        <v>12.975295148715309</v>
      </c>
      <c r="DA242" s="175" t="s">
        <v>452</v>
      </c>
    </row>
    <row r="243" spans="1:105" ht="11.45" customHeight="1" x14ac:dyDescent="0.25">
      <c r="A243" s="138" t="str">
        <f>$A$31</f>
        <v>Extra-EEA</v>
      </c>
      <c r="B243" s="98">
        <f t="shared" ref="B243:V243" si="318">IF(B31=0,0,B91/B31*1000)</f>
        <v>9.3177659265513384</v>
      </c>
      <c r="C243" s="98">
        <f t="shared" si="318"/>
        <v>9.2731797279337602</v>
      </c>
      <c r="D243" s="98">
        <f t="shared" si="318"/>
        <v>9.4020165671473546</v>
      </c>
      <c r="E243" s="98">
        <f t="shared" si="318"/>
        <v>9.5810711684577079</v>
      </c>
      <c r="F243" s="98">
        <f t="shared" si="318"/>
        <v>9.0892926994229057</v>
      </c>
      <c r="G243" s="98">
        <f t="shared" si="318"/>
        <v>7.9239192333904747</v>
      </c>
      <c r="H243" s="98">
        <f t="shared" si="318"/>
        <v>7.5353198387846243</v>
      </c>
      <c r="I243" s="98">
        <f t="shared" si="318"/>
        <v>8.5277376189538536</v>
      </c>
      <c r="J243" s="98">
        <f t="shared" si="318"/>
        <v>8.022751458195561</v>
      </c>
      <c r="K243" s="98">
        <f t="shared" si="318"/>
        <v>8.8974335273108363</v>
      </c>
      <c r="L243" s="98">
        <f t="shared" si="318"/>
        <v>8.4009433288432458</v>
      </c>
      <c r="M243" s="98">
        <f t="shared" si="318"/>
        <v>7.4528015172714941</v>
      </c>
      <c r="N243" s="98">
        <f t="shared" si="318"/>
        <v>6.8838225380084026</v>
      </c>
      <c r="O243" s="98">
        <f t="shared" si="318"/>
        <v>6.177881998557881</v>
      </c>
      <c r="P243" s="98">
        <f t="shared" si="318"/>
        <v>6.0306576664892493</v>
      </c>
      <c r="Q243" s="98">
        <f t="shared" si="318"/>
        <v>6.6296056729580961</v>
      </c>
      <c r="R243" s="98">
        <f t="shared" si="318"/>
        <v>7.7827316794258037</v>
      </c>
      <c r="S243" s="98">
        <f t="shared" si="318"/>
        <v>6.3527001009532142</v>
      </c>
      <c r="T243" s="98">
        <f t="shared" si="318"/>
        <v>4.6799681865772635</v>
      </c>
      <c r="U243" s="98">
        <f t="shared" si="318"/>
        <v>3.6926314116741028</v>
      </c>
      <c r="V243" s="98">
        <f t="shared" si="318"/>
        <v>4.0579179865113222</v>
      </c>
      <c r="W243" s="98">
        <f t="shared" si="315"/>
        <v>4.2106874955298395</v>
      </c>
      <c r="DA243" s="178" t="s">
        <v>453</v>
      </c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DA273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25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454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DA1" s="170" t="s">
        <v>155</v>
      </c>
    </row>
    <row r="2" spans="1:105" ht="11.45" customHeight="1" x14ac:dyDescent="0.2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DA2" s="171"/>
    </row>
    <row r="3" spans="1:105" ht="11.45" customHeight="1" x14ac:dyDescent="0.25">
      <c r="A3" s="53" t="s">
        <v>17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DA3" s="172"/>
    </row>
    <row r="4" spans="1:105" ht="11.45" customHeight="1" x14ac:dyDescent="0.25">
      <c r="A4" s="27" t="s">
        <v>18</v>
      </c>
      <c r="B4" s="29">
        <f t="shared" ref="B4:K4" si="0">B5+B6+B13</f>
        <v>911997.57837022271</v>
      </c>
      <c r="C4" s="29">
        <f t="shared" si="0"/>
        <v>933244.0233169687</v>
      </c>
      <c r="D4" s="29">
        <f t="shared" si="0"/>
        <v>942881.99473900348</v>
      </c>
      <c r="E4" s="29">
        <f t="shared" si="0"/>
        <v>937640.91766762198</v>
      </c>
      <c r="F4" s="29">
        <f t="shared" si="0"/>
        <v>949273.05513808515</v>
      </c>
      <c r="G4" s="29">
        <f t="shared" si="0"/>
        <v>937156.3073744541</v>
      </c>
      <c r="H4" s="29">
        <f t="shared" si="0"/>
        <v>942950.07249763689</v>
      </c>
      <c r="I4" s="29">
        <f t="shared" si="0"/>
        <v>943587.67117025272</v>
      </c>
      <c r="J4" s="29">
        <f t="shared" si="0"/>
        <v>946906.31094188942</v>
      </c>
      <c r="K4" s="29">
        <f t="shared" si="0"/>
        <v>955383.8363202305</v>
      </c>
      <c r="L4" s="29">
        <f t="shared" ref="L4" si="1">L5+L6+L13</f>
        <v>960822.9982116234</v>
      </c>
      <c r="M4" s="29">
        <f t="shared" ref="M4:V4" si="2">M5+M6+M13</f>
        <v>968750.4468499861</v>
      </c>
      <c r="N4" s="29">
        <f t="shared" si="2"/>
        <v>968143.77601053391</v>
      </c>
      <c r="O4" s="29">
        <f t="shared" si="2"/>
        <v>976513.88882217288</v>
      </c>
      <c r="P4" s="29">
        <f t="shared" si="2"/>
        <v>992106.24206740491</v>
      </c>
      <c r="Q4" s="29">
        <f t="shared" si="2"/>
        <v>1005363.2689941798</v>
      </c>
      <c r="R4" s="29">
        <f t="shared" si="2"/>
        <v>1024355.0257648255</v>
      </c>
      <c r="S4" s="29">
        <f t="shared" si="2"/>
        <v>973063.69978807552</v>
      </c>
      <c r="T4" s="29">
        <f t="shared" si="2"/>
        <v>973345.35293078027</v>
      </c>
      <c r="U4" s="29">
        <f t="shared" si="2"/>
        <v>976897.00236199202</v>
      </c>
      <c r="V4" s="29">
        <f t="shared" si="2"/>
        <v>831076.40835697064</v>
      </c>
      <c r="W4" s="29">
        <f t="shared" ref="W4" si="3">W5+W6+W13</f>
        <v>837644.2793144465</v>
      </c>
      <c r="DA4" s="173" t="s">
        <v>371</v>
      </c>
    </row>
    <row r="5" spans="1:105" ht="11.45" customHeight="1" x14ac:dyDescent="0.25">
      <c r="A5" s="136" t="s">
        <v>180</v>
      </c>
      <c r="B5" s="152">
        <f t="shared" ref="B5:K5" si="4">IF(B32=0,0,B32*B142)</f>
        <v>11731.033528438202</v>
      </c>
      <c r="C5" s="152">
        <f t="shared" si="4"/>
        <v>11914.584547018843</v>
      </c>
      <c r="D5" s="152">
        <f t="shared" si="4"/>
        <v>12394.994739003507</v>
      </c>
      <c r="E5" s="152">
        <f t="shared" si="4"/>
        <v>12404.917667622027</v>
      </c>
      <c r="F5" s="152">
        <f t="shared" si="4"/>
        <v>12817.055138085143</v>
      </c>
      <c r="G5" s="152">
        <f t="shared" si="4"/>
        <v>13219.307374454107</v>
      </c>
      <c r="H5" s="152">
        <f t="shared" si="4"/>
        <v>13438.072497636856</v>
      </c>
      <c r="I5" s="152">
        <f t="shared" si="4"/>
        <v>11669.671170252559</v>
      </c>
      <c r="J5" s="152">
        <f t="shared" si="4"/>
        <v>11986.310941889371</v>
      </c>
      <c r="K5" s="152">
        <f t="shared" si="4"/>
        <v>12186.83632023053</v>
      </c>
      <c r="L5" s="152">
        <f t="shared" ref="L5:L7" si="5">IF(L32=0,0,L32*L142)</f>
        <v>12055.998211623442</v>
      </c>
      <c r="M5" s="152">
        <f t="shared" ref="M5:V5" si="6">IF(M32=0,0,M32*M142)</f>
        <v>12950.446849986211</v>
      </c>
      <c r="N5" s="152">
        <f t="shared" si="6"/>
        <v>12443.77601053382</v>
      </c>
      <c r="O5" s="152">
        <f t="shared" si="6"/>
        <v>12913.888822173003</v>
      </c>
      <c r="P5" s="152">
        <f t="shared" si="6"/>
        <v>13506.242067404939</v>
      </c>
      <c r="Q5" s="152">
        <f t="shared" si="6"/>
        <v>13263.268994179802</v>
      </c>
      <c r="R5" s="152">
        <f t="shared" si="6"/>
        <v>13655.025764825637</v>
      </c>
      <c r="S5" s="152">
        <f t="shared" si="6"/>
        <v>12863.699788075448</v>
      </c>
      <c r="T5" s="152">
        <f t="shared" si="6"/>
        <v>12245.35293078032</v>
      </c>
      <c r="U5" s="152">
        <f t="shared" si="6"/>
        <v>12997.002361992003</v>
      </c>
      <c r="V5" s="152">
        <f t="shared" si="6"/>
        <v>11676.408356970753</v>
      </c>
      <c r="W5" s="152">
        <f t="shared" ref="W5" si="7">IF(W32=0,0,W32*W142)</f>
        <v>12144.27931444645</v>
      </c>
      <c r="DA5" s="174" t="s">
        <v>372</v>
      </c>
    </row>
    <row r="6" spans="1:105" ht="11.45" customHeight="1" x14ac:dyDescent="0.25">
      <c r="A6" s="109" t="s">
        <v>20</v>
      </c>
      <c r="B6" s="116">
        <f t="shared" ref="B6:K6" si="8">SUM(B7:B12)</f>
        <v>831266.54484178452</v>
      </c>
      <c r="C6" s="116">
        <f t="shared" si="8"/>
        <v>852629.43876994983</v>
      </c>
      <c r="D6" s="116">
        <f t="shared" si="8"/>
        <v>862987</v>
      </c>
      <c r="E6" s="116">
        <f t="shared" si="8"/>
        <v>857736</v>
      </c>
      <c r="F6" s="116">
        <f t="shared" si="8"/>
        <v>868650</v>
      </c>
      <c r="G6" s="116">
        <f t="shared" si="8"/>
        <v>856875</v>
      </c>
      <c r="H6" s="116">
        <f t="shared" si="8"/>
        <v>863328</v>
      </c>
      <c r="I6" s="116">
        <f t="shared" si="8"/>
        <v>866531.00000000012</v>
      </c>
      <c r="J6" s="116">
        <f t="shared" si="8"/>
        <v>871328</v>
      </c>
      <c r="K6" s="116">
        <f t="shared" si="8"/>
        <v>881100</v>
      </c>
      <c r="L6" s="116">
        <f t="shared" ref="L6" si="9">SUM(L7:L12)</f>
        <v>887000</v>
      </c>
      <c r="M6" s="116">
        <f t="shared" ref="M6:V6" si="10">SUM(M7:M12)</f>
        <v>894399.99999999988</v>
      </c>
      <c r="N6" s="116">
        <f t="shared" si="10"/>
        <v>896300.00000000012</v>
      </c>
      <c r="O6" s="116">
        <f t="shared" si="10"/>
        <v>903099.99999999988</v>
      </c>
      <c r="P6" s="116">
        <f t="shared" si="10"/>
        <v>916400</v>
      </c>
      <c r="Q6" s="116">
        <f t="shared" si="10"/>
        <v>927000</v>
      </c>
      <c r="R6" s="116">
        <f t="shared" si="10"/>
        <v>946299.99999999988</v>
      </c>
      <c r="S6" s="116">
        <f t="shared" si="10"/>
        <v>897700.00000000012</v>
      </c>
      <c r="T6" s="116">
        <f t="shared" si="10"/>
        <v>898600</v>
      </c>
      <c r="U6" s="116">
        <f t="shared" si="10"/>
        <v>902600</v>
      </c>
      <c r="V6" s="116">
        <f t="shared" si="10"/>
        <v>785399.99999999988</v>
      </c>
      <c r="W6" s="116">
        <f t="shared" ref="W6" si="11">SUM(W7:W12)</f>
        <v>791200</v>
      </c>
      <c r="DA6" s="176" t="s">
        <v>373</v>
      </c>
    </row>
    <row r="7" spans="1:105" ht="11.45" customHeight="1" x14ac:dyDescent="0.25">
      <c r="A7" s="111" t="s">
        <v>110</v>
      </c>
      <c r="B7" s="87">
        <f t="shared" ref="B7:K7" si="12">IF(B34=0,0,B34*B144)</f>
        <v>624802.55204299977</v>
      </c>
      <c r="C7" s="87">
        <f t="shared" si="12"/>
        <v>617385.57485247403</v>
      </c>
      <c r="D7" s="87">
        <f t="shared" si="12"/>
        <v>604869.27862494765</v>
      </c>
      <c r="E7" s="87">
        <f t="shared" si="12"/>
        <v>578212.89698820072</v>
      </c>
      <c r="F7" s="87">
        <f t="shared" si="12"/>
        <v>557517.08738447016</v>
      </c>
      <c r="G7" s="87">
        <f t="shared" si="12"/>
        <v>530001.89049283986</v>
      </c>
      <c r="H7" s="87">
        <f t="shared" si="12"/>
        <v>522795.14081944997</v>
      </c>
      <c r="I7" s="87">
        <f t="shared" si="12"/>
        <v>507668.09277692507</v>
      </c>
      <c r="J7" s="87">
        <f t="shared" si="12"/>
        <v>507564.39387835027</v>
      </c>
      <c r="K7" s="87">
        <f t="shared" si="12"/>
        <v>499807.91358067637</v>
      </c>
      <c r="L7" s="87">
        <f t="shared" si="5"/>
        <v>494803.7545488723</v>
      </c>
      <c r="M7" s="87">
        <f t="shared" ref="M7:V7" si="13">IF(M34=0,0,M34*M144)</f>
        <v>489376.38060565171</v>
      </c>
      <c r="N7" s="87">
        <f t="shared" si="13"/>
        <v>476188.66635477712</v>
      </c>
      <c r="O7" s="87">
        <f t="shared" si="13"/>
        <v>466777.71234186197</v>
      </c>
      <c r="P7" s="87">
        <f t="shared" si="13"/>
        <v>457698.86641568848</v>
      </c>
      <c r="Q7" s="87">
        <f t="shared" si="13"/>
        <v>449937.60205552407</v>
      </c>
      <c r="R7" s="87">
        <f t="shared" si="13"/>
        <v>447647.32283002912</v>
      </c>
      <c r="S7" s="87">
        <f t="shared" si="13"/>
        <v>423623.18028128822</v>
      </c>
      <c r="T7" s="87">
        <f t="shared" si="13"/>
        <v>426660.87198555865</v>
      </c>
      <c r="U7" s="87">
        <f t="shared" si="13"/>
        <v>431678.10636794823</v>
      </c>
      <c r="V7" s="87">
        <f t="shared" si="13"/>
        <v>383404.75135220104</v>
      </c>
      <c r="W7" s="87">
        <f t="shared" ref="W7" si="14">IF(W34=0,0,W34*W144)</f>
        <v>385468.64399110124</v>
      </c>
      <c r="DA7" s="171" t="s">
        <v>455</v>
      </c>
    </row>
    <row r="8" spans="1:105" ht="11.45" customHeight="1" x14ac:dyDescent="0.25">
      <c r="A8" s="111" t="s">
        <v>111</v>
      </c>
      <c r="B8" s="87">
        <f t="shared" ref="B8:K8" si="15">IF(B35=0,0,B35*B145)</f>
        <v>204903.45872865873</v>
      </c>
      <c r="C8" s="87">
        <f t="shared" si="15"/>
        <v>233687.71067281987</v>
      </c>
      <c r="D8" s="87">
        <f t="shared" si="15"/>
        <v>256230.40367739112</v>
      </c>
      <c r="E8" s="87">
        <f t="shared" si="15"/>
        <v>277532.97132675664</v>
      </c>
      <c r="F8" s="87">
        <f t="shared" si="15"/>
        <v>308524.10416149732</v>
      </c>
      <c r="G8" s="87">
        <f t="shared" si="15"/>
        <v>323162.66375982738</v>
      </c>
      <c r="H8" s="87">
        <f t="shared" si="15"/>
        <v>335213.38528837706</v>
      </c>
      <c r="I8" s="87">
        <f t="shared" si="15"/>
        <v>350776.97334465536</v>
      </c>
      <c r="J8" s="87">
        <f t="shared" si="15"/>
        <v>354819.6734904609</v>
      </c>
      <c r="K8" s="87">
        <f t="shared" si="15"/>
        <v>369575.48412890162</v>
      </c>
      <c r="L8" s="87">
        <f t="shared" ref="L8" si="16">IF(L35=0,0,L35*L145)</f>
        <v>379187.77450585208</v>
      </c>
      <c r="M8" s="87">
        <f t="shared" ref="M8:V8" si="17">IF(M35=0,0,M35*M145)</f>
        <v>391000.38771314098</v>
      </c>
      <c r="N8" s="87">
        <f t="shared" si="17"/>
        <v>405156.0458439326</v>
      </c>
      <c r="O8" s="87">
        <f t="shared" si="17"/>
        <v>421023.21723349189</v>
      </c>
      <c r="P8" s="87">
        <f t="shared" si="17"/>
        <v>443177.38252326817</v>
      </c>
      <c r="Q8" s="87">
        <f t="shared" si="17"/>
        <v>462068.72070862446</v>
      </c>
      <c r="R8" s="87">
        <f t="shared" si="17"/>
        <v>483859.73984504258</v>
      </c>
      <c r="S8" s="87">
        <f t="shared" si="17"/>
        <v>460175.35011715046</v>
      </c>
      <c r="T8" s="87">
        <f t="shared" si="17"/>
        <v>457444.13938875432</v>
      </c>
      <c r="U8" s="87">
        <f t="shared" si="17"/>
        <v>454962.96868122579</v>
      </c>
      <c r="V8" s="87">
        <f t="shared" si="17"/>
        <v>381908.97933900141</v>
      </c>
      <c r="W8" s="87">
        <f t="shared" ref="W8" si="18">IF(W35=0,0,W35*W145)</f>
        <v>372187.13830071624</v>
      </c>
      <c r="DA8" s="171" t="s">
        <v>456</v>
      </c>
    </row>
    <row r="9" spans="1:105" ht="11.45" customHeight="1" x14ac:dyDescent="0.25">
      <c r="A9" s="111" t="s">
        <v>112</v>
      </c>
      <c r="B9" s="87">
        <f t="shared" ref="B9:K9" si="19">IF(B36=0,0,B36*B146)</f>
        <v>1560.5340701259761</v>
      </c>
      <c r="C9" s="87">
        <f t="shared" si="19"/>
        <v>1556.1532446559797</v>
      </c>
      <c r="D9" s="87">
        <f t="shared" si="19"/>
        <v>1887.3176976612656</v>
      </c>
      <c r="E9" s="87">
        <f t="shared" si="19"/>
        <v>1990.1316850426756</v>
      </c>
      <c r="F9" s="87">
        <f t="shared" si="19"/>
        <v>2608.8084540325194</v>
      </c>
      <c r="G9" s="87">
        <f t="shared" si="19"/>
        <v>2810.8752338672898</v>
      </c>
      <c r="H9" s="87">
        <f t="shared" si="19"/>
        <v>4274.9426727945256</v>
      </c>
      <c r="I9" s="87">
        <f t="shared" si="19"/>
        <v>7057.2263150185163</v>
      </c>
      <c r="J9" s="87">
        <f t="shared" si="19"/>
        <v>7895.5528155111915</v>
      </c>
      <c r="K9" s="87">
        <f t="shared" si="19"/>
        <v>9517.7187085426249</v>
      </c>
      <c r="L9" s="87">
        <f t="shared" ref="L9" si="20">IF(L36=0,0,L36*L146)</f>
        <v>10682.28147569799</v>
      </c>
      <c r="M9" s="87">
        <f t="shared" ref="M9:V9" si="21">IF(M36=0,0,M36*M146)</f>
        <v>11518.704034123934</v>
      </c>
      <c r="N9" s="87">
        <f t="shared" si="21"/>
        <v>12306.912372048675</v>
      </c>
      <c r="O9" s="87">
        <f t="shared" si="21"/>
        <v>12359.512388631703</v>
      </c>
      <c r="P9" s="87">
        <f t="shared" si="21"/>
        <v>12292.799510986597</v>
      </c>
      <c r="Q9" s="87">
        <f t="shared" si="21"/>
        <v>11544.857522521443</v>
      </c>
      <c r="R9" s="87">
        <f t="shared" si="21"/>
        <v>10935.713904697692</v>
      </c>
      <c r="S9" s="87">
        <f t="shared" si="21"/>
        <v>9624.2549995436402</v>
      </c>
      <c r="T9" s="87">
        <f t="shared" si="21"/>
        <v>8907.791261360062</v>
      </c>
      <c r="U9" s="87">
        <f t="shared" si="21"/>
        <v>8291.7556699776906</v>
      </c>
      <c r="V9" s="87">
        <f t="shared" si="21"/>
        <v>6861.7786247795948</v>
      </c>
      <c r="W9" s="87">
        <f t="shared" ref="W9" si="22">IF(W36=0,0,W36*W146)</f>
        <v>6596.74346652036</v>
      </c>
      <c r="DA9" s="171" t="s">
        <v>457</v>
      </c>
    </row>
    <row r="10" spans="1:105" ht="11.45" customHeight="1" x14ac:dyDescent="0.25">
      <c r="A10" s="111" t="s">
        <v>113</v>
      </c>
      <c r="B10" s="87">
        <f t="shared" ref="B10:K10" si="23">IF(B37=0,0,B37*B147)</f>
        <v>0</v>
      </c>
      <c r="C10" s="87">
        <f t="shared" si="23"/>
        <v>0</v>
      </c>
      <c r="D10" s="87">
        <f t="shared" si="23"/>
        <v>0</v>
      </c>
      <c r="E10" s="87">
        <f t="shared" si="23"/>
        <v>0</v>
      </c>
      <c r="F10" s="87">
        <f t="shared" si="23"/>
        <v>0</v>
      </c>
      <c r="G10" s="87">
        <f t="shared" si="23"/>
        <v>899.57051346545336</v>
      </c>
      <c r="H10" s="87">
        <f t="shared" si="23"/>
        <v>1043.9773593113141</v>
      </c>
      <c r="I10" s="87">
        <f t="shared" si="23"/>
        <v>1027.9309625803237</v>
      </c>
      <c r="J10" s="87">
        <f t="shared" si="23"/>
        <v>1009.1852210669767</v>
      </c>
      <c r="K10" s="87">
        <f t="shared" si="23"/>
        <v>2150.6333824075837</v>
      </c>
      <c r="L10" s="87">
        <f t="shared" ref="L10" si="24">IF(L37=0,0,L37*L147)</f>
        <v>2254.9520601163167</v>
      </c>
      <c r="M10" s="87">
        <f t="shared" ref="M10:V10" si="25">IF(M37=0,0,M37*M147)</f>
        <v>2362.6972844767561</v>
      </c>
      <c r="N10" s="87">
        <f t="shared" si="25"/>
        <v>2406.5517475094634</v>
      </c>
      <c r="O10" s="87">
        <f t="shared" si="25"/>
        <v>2524.9876586077817</v>
      </c>
      <c r="P10" s="87">
        <f t="shared" si="25"/>
        <v>2570.021465793051</v>
      </c>
      <c r="Q10" s="87">
        <f t="shared" si="25"/>
        <v>2424.1341604452482</v>
      </c>
      <c r="R10" s="87">
        <f t="shared" si="25"/>
        <v>2390.479080377143</v>
      </c>
      <c r="S10" s="87">
        <f t="shared" si="25"/>
        <v>2231.0037412706088</v>
      </c>
      <c r="T10" s="87">
        <f t="shared" si="25"/>
        <v>2401.0494933130408</v>
      </c>
      <c r="U10" s="87">
        <f t="shared" si="25"/>
        <v>2516.0848998739571</v>
      </c>
      <c r="V10" s="87">
        <f t="shared" si="25"/>
        <v>2179.0610783531192</v>
      </c>
      <c r="W10" s="87">
        <f t="shared" ref="W10" si="26">IF(W37=0,0,W37*W147)</f>
        <v>2140.7683448743073</v>
      </c>
      <c r="DA10" s="171" t="s">
        <v>458</v>
      </c>
    </row>
    <row r="11" spans="1:105" ht="11.45" customHeight="1" x14ac:dyDescent="0.25">
      <c r="A11" s="111" t="s">
        <v>114</v>
      </c>
      <c r="B11" s="87">
        <f t="shared" ref="B11:K11" si="27">IF(B38=0,0,B38*B148)</f>
        <v>0</v>
      </c>
      <c r="C11" s="87">
        <f t="shared" si="27"/>
        <v>0</v>
      </c>
      <c r="D11" s="87">
        <f t="shared" si="27"/>
        <v>0</v>
      </c>
      <c r="E11" s="87">
        <f t="shared" si="27"/>
        <v>0</v>
      </c>
      <c r="F11" s="87">
        <f t="shared" si="27"/>
        <v>0</v>
      </c>
      <c r="G11" s="87">
        <f t="shared" si="27"/>
        <v>0</v>
      </c>
      <c r="H11" s="87">
        <f t="shared" si="27"/>
        <v>0</v>
      </c>
      <c r="I11" s="87">
        <f t="shared" si="27"/>
        <v>0</v>
      </c>
      <c r="J11" s="87">
        <f t="shared" si="27"/>
        <v>0</v>
      </c>
      <c r="K11" s="87">
        <f t="shared" si="27"/>
        <v>0</v>
      </c>
      <c r="L11" s="87">
        <f t="shared" ref="L11" si="28">IF(L38=0,0,L38*L148)</f>
        <v>0</v>
      </c>
      <c r="M11" s="87">
        <f t="shared" ref="M11:V11" si="29">IF(M38=0,0,M38*M148)</f>
        <v>4.3710856509675295</v>
      </c>
      <c r="N11" s="87">
        <f t="shared" si="29"/>
        <v>21.477019615916518</v>
      </c>
      <c r="O11" s="87">
        <f t="shared" si="29"/>
        <v>48.974975230784025</v>
      </c>
      <c r="P11" s="87">
        <f t="shared" si="29"/>
        <v>113.89520410212398</v>
      </c>
      <c r="Q11" s="87">
        <f t="shared" si="29"/>
        <v>278.65926244787948</v>
      </c>
      <c r="R11" s="87">
        <f t="shared" si="29"/>
        <v>492.83779348783304</v>
      </c>
      <c r="S11" s="87">
        <f t="shared" si="29"/>
        <v>636.17589132565593</v>
      </c>
      <c r="T11" s="87">
        <f t="shared" si="29"/>
        <v>945.43801094346645</v>
      </c>
      <c r="U11" s="87">
        <f t="shared" si="29"/>
        <v>1567.6512910028894</v>
      </c>
      <c r="V11" s="87">
        <f t="shared" si="29"/>
        <v>3558.7120573035768</v>
      </c>
      <c r="W11" s="87">
        <f t="shared" ref="W11" si="30">IF(W38=0,0,W38*W148)</f>
        <v>7677.9188796433837</v>
      </c>
      <c r="DA11" s="171" t="s">
        <v>459</v>
      </c>
    </row>
    <row r="12" spans="1:105" ht="11.45" customHeight="1" x14ac:dyDescent="0.25">
      <c r="A12" s="111" t="s">
        <v>115</v>
      </c>
      <c r="B12" s="87">
        <f t="shared" ref="B12:K12" si="31">IF(B39=0,0,B39*B149)</f>
        <v>0</v>
      </c>
      <c r="C12" s="87">
        <f t="shared" si="31"/>
        <v>0</v>
      </c>
      <c r="D12" s="87">
        <f t="shared" si="31"/>
        <v>0</v>
      </c>
      <c r="E12" s="87">
        <f t="shared" si="31"/>
        <v>0</v>
      </c>
      <c r="F12" s="87">
        <f t="shared" si="31"/>
        <v>0</v>
      </c>
      <c r="G12" s="87">
        <f t="shared" si="31"/>
        <v>0</v>
      </c>
      <c r="H12" s="87">
        <f t="shared" si="31"/>
        <v>0.55386006716010183</v>
      </c>
      <c r="I12" s="87">
        <f t="shared" si="31"/>
        <v>0.77660082086964533</v>
      </c>
      <c r="J12" s="87">
        <f t="shared" si="31"/>
        <v>39.194594610647009</v>
      </c>
      <c r="K12" s="87">
        <f t="shared" si="31"/>
        <v>48.250199471769548</v>
      </c>
      <c r="L12" s="87">
        <f t="shared" ref="L12" si="32">IF(L39=0,0,L39*L149)</f>
        <v>71.237409461270005</v>
      </c>
      <c r="M12" s="87">
        <f t="shared" ref="M12:V12" si="33">IF(M39=0,0,M39*M149)</f>
        <v>137.4592769556281</v>
      </c>
      <c r="N12" s="87">
        <f t="shared" si="33"/>
        <v>220.34666211622275</v>
      </c>
      <c r="O12" s="87">
        <f t="shared" si="33"/>
        <v>365.59540217583469</v>
      </c>
      <c r="P12" s="87">
        <f t="shared" si="33"/>
        <v>547.03488016157678</v>
      </c>
      <c r="Q12" s="87">
        <f t="shared" si="33"/>
        <v>746.02629043692195</v>
      </c>
      <c r="R12" s="87">
        <f t="shared" si="33"/>
        <v>973.90654636563147</v>
      </c>
      <c r="S12" s="87">
        <f t="shared" si="33"/>
        <v>1410.0349694214042</v>
      </c>
      <c r="T12" s="87">
        <f t="shared" si="33"/>
        <v>2240.7098600704444</v>
      </c>
      <c r="U12" s="87">
        <f t="shared" si="33"/>
        <v>3583.4330899714719</v>
      </c>
      <c r="V12" s="87">
        <f t="shared" si="33"/>
        <v>7486.7175483612282</v>
      </c>
      <c r="W12" s="87">
        <f t="shared" ref="W12" si="34">IF(W39=0,0,W39*W149)</f>
        <v>17128.787017144521</v>
      </c>
      <c r="DA12" s="171" t="s">
        <v>460</v>
      </c>
    </row>
    <row r="13" spans="1:105" ht="11.45" customHeight="1" x14ac:dyDescent="0.25">
      <c r="A13" s="109" t="s">
        <v>21</v>
      </c>
      <c r="B13" s="116">
        <f t="shared" ref="B13:K13" si="35">SUM(B14:B18)</f>
        <v>69000</v>
      </c>
      <c r="C13" s="116">
        <f t="shared" si="35"/>
        <v>68700</v>
      </c>
      <c r="D13" s="116">
        <f t="shared" si="35"/>
        <v>67500</v>
      </c>
      <c r="E13" s="116">
        <f t="shared" si="35"/>
        <v>67500</v>
      </c>
      <c r="F13" s="116">
        <f t="shared" si="35"/>
        <v>67806</v>
      </c>
      <c r="G13" s="116">
        <f t="shared" si="35"/>
        <v>67062</v>
      </c>
      <c r="H13" s="116">
        <f t="shared" si="35"/>
        <v>66184.000000000015</v>
      </c>
      <c r="I13" s="116">
        <f t="shared" si="35"/>
        <v>65387.000000000007</v>
      </c>
      <c r="J13" s="116">
        <f t="shared" si="35"/>
        <v>63592</v>
      </c>
      <c r="K13" s="116">
        <f t="shared" si="35"/>
        <v>62097</v>
      </c>
      <c r="L13" s="116">
        <f t="shared" ref="L13" si="36">SUM(L14:L18)</f>
        <v>61766.999999999985</v>
      </c>
      <c r="M13" s="116">
        <f t="shared" ref="M13:V13" si="37">SUM(M14:M18)</f>
        <v>61400.000000000015</v>
      </c>
      <c r="N13" s="116">
        <f t="shared" si="37"/>
        <v>59400.000000000007</v>
      </c>
      <c r="O13" s="116">
        <f t="shared" si="37"/>
        <v>60500</v>
      </c>
      <c r="P13" s="116">
        <f t="shared" si="37"/>
        <v>62199.999999999993</v>
      </c>
      <c r="Q13" s="116">
        <f t="shared" si="37"/>
        <v>65099.999999999985</v>
      </c>
      <c r="R13" s="116">
        <f t="shared" si="37"/>
        <v>64400</v>
      </c>
      <c r="S13" s="116">
        <f t="shared" si="37"/>
        <v>62500.000000000007</v>
      </c>
      <c r="T13" s="116">
        <f t="shared" si="37"/>
        <v>62500</v>
      </c>
      <c r="U13" s="116">
        <f t="shared" si="37"/>
        <v>61299.999999999993</v>
      </c>
      <c r="V13" s="116">
        <f t="shared" si="37"/>
        <v>34000</v>
      </c>
      <c r="W13" s="116">
        <f t="shared" ref="W13" si="38">SUM(W14:W18)</f>
        <v>34299.999999999993</v>
      </c>
      <c r="DA13" s="176" t="s">
        <v>374</v>
      </c>
    </row>
    <row r="14" spans="1:105" ht="11.45" customHeight="1" x14ac:dyDescent="0.25">
      <c r="A14" s="111" t="s">
        <v>110</v>
      </c>
      <c r="B14" s="101">
        <f t="shared" ref="B14:K14" si="39">IF(B41=0,0,B41*B151)</f>
        <v>0</v>
      </c>
      <c r="C14" s="101">
        <f t="shared" si="39"/>
        <v>0</v>
      </c>
      <c r="D14" s="101">
        <f t="shared" si="39"/>
        <v>0</v>
      </c>
      <c r="E14" s="101">
        <f t="shared" si="39"/>
        <v>0</v>
      </c>
      <c r="F14" s="101">
        <f t="shared" si="39"/>
        <v>0</v>
      </c>
      <c r="G14" s="101">
        <f t="shared" si="39"/>
        <v>0</v>
      </c>
      <c r="H14" s="101">
        <f t="shared" si="39"/>
        <v>0</v>
      </c>
      <c r="I14" s="101">
        <f t="shared" si="39"/>
        <v>0</v>
      </c>
      <c r="J14" s="101">
        <f t="shared" si="39"/>
        <v>0</v>
      </c>
      <c r="K14" s="101">
        <f t="shared" si="39"/>
        <v>0</v>
      </c>
      <c r="L14" s="101">
        <f t="shared" ref="L14" si="40">IF(L41=0,0,L41*L151)</f>
        <v>0</v>
      </c>
      <c r="M14" s="101">
        <f t="shared" ref="M14:V14" si="41">IF(M41=0,0,M41*M151)</f>
        <v>0</v>
      </c>
      <c r="N14" s="101">
        <f t="shared" si="41"/>
        <v>0</v>
      </c>
      <c r="O14" s="101">
        <f t="shared" si="41"/>
        <v>0</v>
      </c>
      <c r="P14" s="101">
        <f t="shared" si="41"/>
        <v>0</v>
      </c>
      <c r="Q14" s="101">
        <f t="shared" si="41"/>
        <v>0</v>
      </c>
      <c r="R14" s="101">
        <f t="shared" si="41"/>
        <v>0</v>
      </c>
      <c r="S14" s="101">
        <f t="shared" si="41"/>
        <v>0</v>
      </c>
      <c r="T14" s="101">
        <f t="shared" si="41"/>
        <v>0</v>
      </c>
      <c r="U14" s="101">
        <f t="shared" si="41"/>
        <v>0</v>
      </c>
      <c r="V14" s="101">
        <f t="shared" si="41"/>
        <v>0</v>
      </c>
      <c r="W14" s="101">
        <f t="shared" ref="W14" si="42">IF(W41=0,0,W41*W151)</f>
        <v>0</v>
      </c>
      <c r="DA14" s="175" t="s">
        <v>461</v>
      </c>
    </row>
    <row r="15" spans="1:105" ht="11.45" customHeight="1" x14ac:dyDescent="0.25">
      <c r="A15" s="111" t="s">
        <v>111</v>
      </c>
      <c r="B15" s="101">
        <f t="shared" ref="B15:K15" si="43">IF(B42=0,0,B42*B152)</f>
        <v>68210.811622031557</v>
      </c>
      <c r="C15" s="101">
        <f t="shared" si="43"/>
        <v>67622.497727220049</v>
      </c>
      <c r="D15" s="101">
        <f t="shared" si="43"/>
        <v>66087.09008697822</v>
      </c>
      <c r="E15" s="101">
        <f t="shared" si="43"/>
        <v>65808.639359260211</v>
      </c>
      <c r="F15" s="101">
        <f t="shared" si="43"/>
        <v>66137.737319668566</v>
      </c>
      <c r="G15" s="101">
        <f t="shared" si="43"/>
        <v>65631.887744843043</v>
      </c>
      <c r="H15" s="101">
        <f t="shared" si="43"/>
        <v>64376.383001156035</v>
      </c>
      <c r="I15" s="101">
        <f t="shared" si="43"/>
        <v>63591.163337618731</v>
      </c>
      <c r="J15" s="101">
        <f t="shared" si="43"/>
        <v>62311.360106752494</v>
      </c>
      <c r="K15" s="101">
        <f t="shared" si="43"/>
        <v>60668.905530879325</v>
      </c>
      <c r="L15" s="101">
        <f t="shared" ref="L15" si="44">IF(L42=0,0,L42*L152)</f>
        <v>60342.304294073205</v>
      </c>
      <c r="M15" s="101">
        <f t="shared" ref="M15:V15" si="45">IF(M42=0,0,M42*M152)</f>
        <v>60139.81035598179</v>
      </c>
      <c r="N15" s="101">
        <f t="shared" si="45"/>
        <v>58169.331710857863</v>
      </c>
      <c r="O15" s="101">
        <f t="shared" si="45"/>
        <v>59167.363564825537</v>
      </c>
      <c r="P15" s="101">
        <f t="shared" si="45"/>
        <v>61010.127348868977</v>
      </c>
      <c r="Q15" s="101">
        <f t="shared" si="45"/>
        <v>64217.924473530613</v>
      </c>
      <c r="R15" s="101">
        <f t="shared" si="45"/>
        <v>63377.303212919898</v>
      </c>
      <c r="S15" s="101">
        <f t="shared" si="45"/>
        <v>61343.959087224779</v>
      </c>
      <c r="T15" s="101">
        <f t="shared" si="45"/>
        <v>61344.767194013126</v>
      </c>
      <c r="U15" s="101">
        <f t="shared" si="45"/>
        <v>60120.426784870469</v>
      </c>
      <c r="V15" s="101">
        <f t="shared" si="45"/>
        <v>33222.596528229318</v>
      </c>
      <c r="W15" s="101">
        <f t="shared" ref="W15" si="46">IF(W42=0,0,W42*W152)</f>
        <v>33378.156018379988</v>
      </c>
      <c r="DA15" s="175" t="s">
        <v>462</v>
      </c>
    </row>
    <row r="16" spans="1:105" ht="11.45" customHeight="1" x14ac:dyDescent="0.25">
      <c r="A16" s="111" t="s">
        <v>112</v>
      </c>
      <c r="B16" s="101">
        <f t="shared" ref="B16:K16" si="47">IF(B43=0,0,B43*B153)</f>
        <v>0</v>
      </c>
      <c r="C16" s="101">
        <f t="shared" si="47"/>
        <v>0</v>
      </c>
      <c r="D16" s="101">
        <f t="shared" si="47"/>
        <v>0</v>
      </c>
      <c r="E16" s="101">
        <f t="shared" si="47"/>
        <v>0</v>
      </c>
      <c r="F16" s="101">
        <f t="shared" si="47"/>
        <v>4.183504595186692</v>
      </c>
      <c r="G16" s="101">
        <f t="shared" si="47"/>
        <v>4.2604220896670881</v>
      </c>
      <c r="H16" s="101">
        <f t="shared" si="47"/>
        <v>4.2703731569861878</v>
      </c>
      <c r="I16" s="101">
        <f t="shared" si="47"/>
        <v>5.7047194766221212</v>
      </c>
      <c r="J16" s="101">
        <f t="shared" si="47"/>
        <v>7.9016630260241225</v>
      </c>
      <c r="K16" s="101">
        <f t="shared" si="47"/>
        <v>9.9069545770318488</v>
      </c>
      <c r="L16" s="101">
        <f t="shared" ref="L16" si="48">IF(L43=0,0,L43*L153)</f>
        <v>10.184370970225336</v>
      </c>
      <c r="M16" s="101">
        <f t="shared" ref="M16:V16" si="49">IF(M43=0,0,M43*M153)</f>
        <v>9.3771115743701028</v>
      </c>
      <c r="N16" s="101">
        <f t="shared" si="49"/>
        <v>8.3936989281543006</v>
      </c>
      <c r="O16" s="101">
        <f t="shared" si="49"/>
        <v>7.8440672457735809</v>
      </c>
      <c r="P16" s="101">
        <f t="shared" si="49"/>
        <v>7.7375347294618786</v>
      </c>
      <c r="Q16" s="101">
        <f t="shared" si="49"/>
        <v>7.8423829043774482</v>
      </c>
      <c r="R16" s="101">
        <f t="shared" si="49"/>
        <v>7.6305369586946821</v>
      </c>
      <c r="S16" s="101">
        <f t="shared" si="49"/>
        <v>6.9323593487689399</v>
      </c>
      <c r="T16" s="101">
        <f t="shared" si="49"/>
        <v>6.7649091654778193</v>
      </c>
      <c r="U16" s="101">
        <f t="shared" si="49"/>
        <v>6.8266546637990322</v>
      </c>
      <c r="V16" s="101">
        <f t="shared" si="49"/>
        <v>3.4569777411245708</v>
      </c>
      <c r="W16" s="101">
        <f t="shared" ref="W16" si="50">IF(W43=0,0,W43*W153)</f>
        <v>3.5933169095015329</v>
      </c>
      <c r="DA16" s="175" t="s">
        <v>463</v>
      </c>
    </row>
    <row r="17" spans="1:105" ht="11.45" customHeight="1" x14ac:dyDescent="0.25">
      <c r="A17" s="111" t="s">
        <v>113</v>
      </c>
      <c r="B17" s="101">
        <f t="shared" ref="B17:K17" si="51">IF(B44=0,0,B44*B154)</f>
        <v>714.28082294634123</v>
      </c>
      <c r="C17" s="101">
        <f t="shared" si="51"/>
        <v>993.29370651129398</v>
      </c>
      <c r="D17" s="101">
        <f t="shared" si="51"/>
        <v>1315.0579199920901</v>
      </c>
      <c r="E17" s="101">
        <f t="shared" si="51"/>
        <v>1599.1293396293722</v>
      </c>
      <c r="F17" s="101">
        <f t="shared" si="51"/>
        <v>1579.541337132694</v>
      </c>
      <c r="G17" s="101">
        <f t="shared" si="51"/>
        <v>1347.5375565268723</v>
      </c>
      <c r="H17" s="101">
        <f t="shared" si="51"/>
        <v>1733.7716026911094</v>
      </c>
      <c r="I17" s="101">
        <f t="shared" si="51"/>
        <v>1722.7549650586491</v>
      </c>
      <c r="J17" s="101">
        <f t="shared" si="51"/>
        <v>1204.5054281691687</v>
      </c>
      <c r="K17" s="101">
        <f t="shared" si="51"/>
        <v>1351.0252556284966</v>
      </c>
      <c r="L17" s="101">
        <f t="shared" ref="L17" si="52">IF(L44=0,0,L44*L154)</f>
        <v>1353.7465324696268</v>
      </c>
      <c r="M17" s="101">
        <f t="shared" ref="M17:V17" si="53">IF(M44=0,0,M44*M154)</f>
        <v>1189.8401641061907</v>
      </c>
      <c r="N17" s="101">
        <f t="shared" si="53"/>
        <v>1165.5781463077185</v>
      </c>
      <c r="O17" s="101">
        <f t="shared" si="53"/>
        <v>1268.7930061087955</v>
      </c>
      <c r="P17" s="101">
        <f t="shared" si="53"/>
        <v>1116.3656616197577</v>
      </c>
      <c r="Q17" s="101">
        <f t="shared" si="53"/>
        <v>795.36165066621447</v>
      </c>
      <c r="R17" s="101">
        <f t="shared" si="53"/>
        <v>922.39834937535829</v>
      </c>
      <c r="S17" s="101">
        <f t="shared" si="53"/>
        <v>1050.3868000261757</v>
      </c>
      <c r="T17" s="101">
        <f t="shared" si="53"/>
        <v>1025.7894832017187</v>
      </c>
      <c r="U17" s="101">
        <f t="shared" si="53"/>
        <v>972.00246330859363</v>
      </c>
      <c r="V17" s="101">
        <f t="shared" si="53"/>
        <v>545.31289892226687</v>
      </c>
      <c r="W17" s="101">
        <f t="shared" ref="W17" si="54">IF(W44=0,0,W44*W154)</f>
        <v>497.38452383638901</v>
      </c>
      <c r="DA17" s="175" t="s">
        <v>464</v>
      </c>
    </row>
    <row r="18" spans="1:105" ht="11.45" customHeight="1" x14ac:dyDescent="0.25">
      <c r="A18" s="111" t="s">
        <v>115</v>
      </c>
      <c r="B18" s="101">
        <f t="shared" ref="B18:K18" si="55">IF(B45=0,0,B45*B155)</f>
        <v>74.907555022101263</v>
      </c>
      <c r="C18" s="101">
        <f t="shared" si="55"/>
        <v>84.208566268658032</v>
      </c>
      <c r="D18" s="101">
        <f t="shared" si="55"/>
        <v>97.851993029690348</v>
      </c>
      <c r="E18" s="101">
        <f t="shared" si="55"/>
        <v>92.231301110410058</v>
      </c>
      <c r="F18" s="101">
        <f t="shared" si="55"/>
        <v>84.537838603547272</v>
      </c>
      <c r="G18" s="101">
        <f t="shared" si="55"/>
        <v>78.314276540417453</v>
      </c>
      <c r="H18" s="101">
        <f t="shared" si="55"/>
        <v>69.575022995872544</v>
      </c>
      <c r="I18" s="101">
        <f t="shared" si="55"/>
        <v>67.376977846007691</v>
      </c>
      <c r="J18" s="101">
        <f t="shared" si="55"/>
        <v>68.23280205231282</v>
      </c>
      <c r="K18" s="101">
        <f t="shared" si="55"/>
        <v>67.162258915142218</v>
      </c>
      <c r="L18" s="101">
        <f t="shared" ref="L18" si="56">IF(L45=0,0,L45*L155)</f>
        <v>60.764802486935373</v>
      </c>
      <c r="M18" s="101">
        <f t="shared" ref="M18:V18" si="57">IF(M45=0,0,M45*M155)</f>
        <v>60.972368337655105</v>
      </c>
      <c r="N18" s="101">
        <f t="shared" si="57"/>
        <v>56.69644390626155</v>
      </c>
      <c r="O18" s="101">
        <f t="shared" si="57"/>
        <v>55.999361819894517</v>
      </c>
      <c r="P18" s="101">
        <f t="shared" si="57"/>
        <v>65.769454781800206</v>
      </c>
      <c r="Q18" s="101">
        <f t="shared" si="57"/>
        <v>78.87149289878613</v>
      </c>
      <c r="R18" s="101">
        <f t="shared" si="57"/>
        <v>92.667900746055992</v>
      </c>
      <c r="S18" s="101">
        <f t="shared" si="57"/>
        <v>98.721753400276071</v>
      </c>
      <c r="T18" s="101">
        <f t="shared" si="57"/>
        <v>122.67841361967787</v>
      </c>
      <c r="U18" s="101">
        <f t="shared" si="57"/>
        <v>200.74409715713412</v>
      </c>
      <c r="V18" s="101">
        <f t="shared" si="57"/>
        <v>228.63359510729387</v>
      </c>
      <c r="W18" s="101">
        <f t="shared" ref="W18" si="58">IF(W45=0,0,W45*W155)</f>
        <v>420.86614087411908</v>
      </c>
      <c r="DA18" s="175" t="s">
        <v>465</v>
      </c>
    </row>
    <row r="19" spans="1:105" ht="11.45" customHeight="1" x14ac:dyDescent="0.25">
      <c r="A19" s="27" t="s">
        <v>28</v>
      </c>
      <c r="B19" s="29">
        <f t="shared" ref="B19:K19" si="59">B20+B26</f>
        <v>336011.10247411387</v>
      </c>
      <c r="C19" s="29">
        <f t="shared" si="59"/>
        <v>347174.47767081164</v>
      </c>
      <c r="D19" s="29">
        <f t="shared" si="59"/>
        <v>348837.15172946133</v>
      </c>
      <c r="E19" s="29">
        <f t="shared" si="59"/>
        <v>352324.95761150436</v>
      </c>
      <c r="F19" s="29">
        <f t="shared" si="59"/>
        <v>375113.29076585878</v>
      </c>
      <c r="G19" s="29">
        <f t="shared" si="59"/>
        <v>385135.71962740237</v>
      </c>
      <c r="H19" s="29">
        <f t="shared" si="59"/>
        <v>408955.10328736663</v>
      </c>
      <c r="I19" s="29">
        <f t="shared" si="59"/>
        <v>427553.90996399731</v>
      </c>
      <c r="J19" s="29">
        <f t="shared" si="59"/>
        <v>434141.9512828493</v>
      </c>
      <c r="K19" s="29">
        <f t="shared" si="59"/>
        <v>399426.79450475931</v>
      </c>
      <c r="L19" s="29">
        <f t="shared" ref="L19" si="60">L20+L26</f>
        <v>418900.94784546411</v>
      </c>
      <c r="M19" s="29">
        <f t="shared" ref="M19:V19" si="61">M20+M26</f>
        <v>431785.89776770159</v>
      </c>
      <c r="N19" s="29">
        <f t="shared" si="61"/>
        <v>422412.88729545585</v>
      </c>
      <c r="O19" s="29">
        <f t="shared" si="61"/>
        <v>431186.01892744581</v>
      </c>
      <c r="P19" s="29">
        <f t="shared" si="61"/>
        <v>442774.22068868432</v>
      </c>
      <c r="Q19" s="29">
        <f t="shared" si="61"/>
        <v>449538.52709026722</v>
      </c>
      <c r="R19" s="29">
        <f t="shared" si="61"/>
        <v>464810.62537293008</v>
      </c>
      <c r="S19" s="29">
        <f t="shared" si="61"/>
        <v>481664.22979671956</v>
      </c>
      <c r="T19" s="29">
        <f t="shared" si="61"/>
        <v>477387.26250999962</v>
      </c>
      <c r="U19" s="29">
        <f t="shared" si="61"/>
        <v>488797.10941153573</v>
      </c>
      <c r="V19" s="29">
        <f t="shared" si="61"/>
        <v>485764.66285471781</v>
      </c>
      <c r="W19" s="29">
        <f t="shared" ref="W19" si="62">W20+W26</f>
        <v>500393.55611015984</v>
      </c>
      <c r="DA19" s="173" t="s">
        <v>380</v>
      </c>
    </row>
    <row r="20" spans="1:105" ht="11.45" customHeight="1" x14ac:dyDescent="0.25">
      <c r="A20" s="136" t="s">
        <v>156</v>
      </c>
      <c r="B20" s="152">
        <f t="shared" ref="B20:K20" si="63">SUM(B21:B25)</f>
        <v>13351.072263574655</v>
      </c>
      <c r="C20" s="152">
        <f t="shared" si="63"/>
        <v>14184.5446567689</v>
      </c>
      <c r="D20" s="152">
        <f t="shared" si="63"/>
        <v>14320.751376608308</v>
      </c>
      <c r="E20" s="152">
        <f t="shared" si="63"/>
        <v>14322.403979276662</v>
      </c>
      <c r="F20" s="152">
        <f t="shared" si="63"/>
        <v>14210.044331461779</v>
      </c>
      <c r="G20" s="152">
        <f t="shared" si="63"/>
        <v>14339.604300577443</v>
      </c>
      <c r="H20" s="152">
        <f t="shared" si="63"/>
        <v>14491.325224332195</v>
      </c>
      <c r="I20" s="152">
        <f t="shared" si="63"/>
        <v>14394.562240205612</v>
      </c>
      <c r="J20" s="152">
        <f t="shared" si="63"/>
        <v>14161.725976510119</v>
      </c>
      <c r="K20" s="152">
        <f t="shared" si="63"/>
        <v>14132.412721506866</v>
      </c>
      <c r="L20" s="152">
        <f t="shared" ref="L20" si="64">SUM(L21:L25)</f>
        <v>13982.50131413837</v>
      </c>
      <c r="M20" s="152">
        <f t="shared" ref="M20:V20" si="65">SUM(M21:M25)</f>
        <v>14219.096287605758</v>
      </c>
      <c r="N20" s="152">
        <f t="shared" si="65"/>
        <v>14163.543658357141</v>
      </c>
      <c r="O20" s="152">
        <f t="shared" si="65"/>
        <v>14605.903352035775</v>
      </c>
      <c r="P20" s="152">
        <f t="shared" si="65"/>
        <v>15865.544593582837</v>
      </c>
      <c r="Q20" s="152">
        <f t="shared" si="65"/>
        <v>16441.217208593956</v>
      </c>
      <c r="R20" s="152">
        <f t="shared" si="65"/>
        <v>17617.281531688892</v>
      </c>
      <c r="S20" s="152">
        <f t="shared" si="65"/>
        <v>18644.060266751829</v>
      </c>
      <c r="T20" s="152">
        <f t="shared" si="65"/>
        <v>18816.26250999964</v>
      </c>
      <c r="U20" s="152">
        <f t="shared" si="65"/>
        <v>19504.10941153573</v>
      </c>
      <c r="V20" s="152">
        <f t="shared" si="65"/>
        <v>19350.662854717819</v>
      </c>
      <c r="W20" s="152">
        <f t="shared" ref="W20" si="66">SUM(W21:W25)</f>
        <v>20239.556110159832</v>
      </c>
      <c r="DA20" s="174" t="s">
        <v>381</v>
      </c>
    </row>
    <row r="21" spans="1:105" ht="11.45" customHeight="1" x14ac:dyDescent="0.25">
      <c r="A21" s="111" t="s">
        <v>110</v>
      </c>
      <c r="B21" s="87">
        <f t="shared" ref="B21:K21" si="67">IF(B48=0,0,B48*B158)</f>
        <v>1134.0787049023315</v>
      </c>
      <c r="C21" s="87">
        <f t="shared" si="67"/>
        <v>1075.144084834878</v>
      </c>
      <c r="D21" s="87">
        <f t="shared" si="67"/>
        <v>1018.0529691475568</v>
      </c>
      <c r="E21" s="87">
        <f t="shared" si="67"/>
        <v>926.03862953238161</v>
      </c>
      <c r="F21" s="87">
        <f t="shared" si="67"/>
        <v>850.09997558836835</v>
      </c>
      <c r="G21" s="87">
        <f t="shared" si="67"/>
        <v>780.29506798091415</v>
      </c>
      <c r="H21" s="87">
        <f t="shared" si="67"/>
        <v>708.19081232848282</v>
      </c>
      <c r="I21" s="87">
        <f t="shared" si="67"/>
        <v>683.99782552279396</v>
      </c>
      <c r="J21" s="87">
        <f t="shared" si="67"/>
        <v>616.00723974604216</v>
      </c>
      <c r="K21" s="87">
        <f t="shared" si="67"/>
        <v>583.91521033767162</v>
      </c>
      <c r="L21" s="87">
        <f t="shared" ref="L21" si="68">IF(L48=0,0,L48*L158)</f>
        <v>552.86864328568424</v>
      </c>
      <c r="M21" s="87">
        <f t="shared" ref="M21:V21" si="69">IF(M48=0,0,M48*M158)</f>
        <v>540.18977860214432</v>
      </c>
      <c r="N21" s="87">
        <f t="shared" si="69"/>
        <v>507.75163031460738</v>
      </c>
      <c r="O21" s="87">
        <f t="shared" si="69"/>
        <v>498.56613725280693</v>
      </c>
      <c r="P21" s="87">
        <f t="shared" si="69"/>
        <v>497.7378863519798</v>
      </c>
      <c r="Q21" s="87">
        <f t="shared" si="69"/>
        <v>488.86530208749775</v>
      </c>
      <c r="R21" s="87">
        <f t="shared" si="69"/>
        <v>517.14832336602672</v>
      </c>
      <c r="S21" s="87">
        <f t="shared" si="69"/>
        <v>547.70317662005175</v>
      </c>
      <c r="T21" s="87">
        <f t="shared" si="69"/>
        <v>551.14369820227171</v>
      </c>
      <c r="U21" s="87">
        <f t="shared" si="69"/>
        <v>568.7583042170545</v>
      </c>
      <c r="V21" s="87">
        <f t="shared" si="69"/>
        <v>562.55157708383342</v>
      </c>
      <c r="W21" s="87">
        <f t="shared" ref="W21" si="70">IF(W48=0,0,W48*W158)</f>
        <v>620.93498045110698</v>
      </c>
      <c r="DA21" s="171" t="s">
        <v>466</v>
      </c>
    </row>
    <row r="22" spans="1:105" ht="11.45" customHeight="1" x14ac:dyDescent="0.25">
      <c r="A22" s="111" t="s">
        <v>111</v>
      </c>
      <c r="B22" s="87">
        <f t="shared" ref="B22:K22" si="71">IF(B49=0,0,B49*B159)</f>
        <v>12213.174420762152</v>
      </c>
      <c r="C22" s="87">
        <f t="shared" si="71"/>
        <v>13105.619422128462</v>
      </c>
      <c r="D22" s="87">
        <f t="shared" si="71"/>
        <v>13299.059469126732</v>
      </c>
      <c r="E22" s="87">
        <f t="shared" si="71"/>
        <v>13392.963332389781</v>
      </c>
      <c r="F22" s="87">
        <f t="shared" si="71"/>
        <v>13356.699207890926</v>
      </c>
      <c r="G22" s="87">
        <f t="shared" si="71"/>
        <v>13556.313686504214</v>
      </c>
      <c r="H22" s="87">
        <f t="shared" si="71"/>
        <v>13721.011726763327</v>
      </c>
      <c r="I22" s="87">
        <f t="shared" si="71"/>
        <v>13633.532024796694</v>
      </c>
      <c r="J22" s="87">
        <f t="shared" si="71"/>
        <v>13446.038292734112</v>
      </c>
      <c r="K22" s="87">
        <f t="shared" si="71"/>
        <v>13436.226930132918</v>
      </c>
      <c r="L22" s="87">
        <f t="shared" ref="L22" si="72">IF(L49=0,0,L49*L159)</f>
        <v>13308.201645462921</v>
      </c>
      <c r="M22" s="87">
        <f t="shared" ref="M22:V22" si="73">IF(M49=0,0,M49*M159)</f>
        <v>13556.278685993986</v>
      </c>
      <c r="N22" s="87">
        <f t="shared" si="73"/>
        <v>13531.323539121473</v>
      </c>
      <c r="O22" s="87">
        <f t="shared" si="73"/>
        <v>13983.60086025606</v>
      </c>
      <c r="P22" s="87">
        <f t="shared" si="73"/>
        <v>15237.21767118348</v>
      </c>
      <c r="Q22" s="87">
        <f t="shared" si="73"/>
        <v>15820.932938450966</v>
      </c>
      <c r="R22" s="87">
        <f t="shared" si="73"/>
        <v>16952.931015645056</v>
      </c>
      <c r="S22" s="87">
        <f t="shared" si="73"/>
        <v>17919.201118451896</v>
      </c>
      <c r="T22" s="87">
        <f t="shared" si="73"/>
        <v>18070.690938598458</v>
      </c>
      <c r="U22" s="87">
        <f t="shared" si="73"/>
        <v>18717.657536212209</v>
      </c>
      <c r="V22" s="87">
        <f t="shared" si="73"/>
        <v>18559.948273451093</v>
      </c>
      <c r="W22" s="87">
        <f t="shared" ref="W22" si="74">IF(W49=0,0,W49*W159)</f>
        <v>19310.879422157312</v>
      </c>
      <c r="DA22" s="171" t="s">
        <v>467</v>
      </c>
    </row>
    <row r="23" spans="1:105" ht="11.45" customHeight="1" x14ac:dyDescent="0.25">
      <c r="A23" s="111" t="s">
        <v>112</v>
      </c>
      <c r="B23" s="87">
        <f t="shared" ref="B23:K23" si="75">IF(B50=0,0,B50*B160)</f>
        <v>0</v>
      </c>
      <c r="C23" s="87">
        <f t="shared" si="75"/>
        <v>0</v>
      </c>
      <c r="D23" s="87">
        <f t="shared" si="75"/>
        <v>0</v>
      </c>
      <c r="E23" s="87">
        <f t="shared" si="75"/>
        <v>0</v>
      </c>
      <c r="F23" s="87">
        <f t="shared" si="75"/>
        <v>0</v>
      </c>
      <c r="G23" s="87">
        <f t="shared" si="75"/>
        <v>0</v>
      </c>
      <c r="H23" s="87">
        <f t="shared" si="75"/>
        <v>9.1034582797133279</v>
      </c>
      <c r="I23" s="87">
        <f t="shared" si="75"/>
        <v>13.548106592106864</v>
      </c>
      <c r="J23" s="87">
        <f t="shared" si="75"/>
        <v>26.111927480458196</v>
      </c>
      <c r="K23" s="87">
        <f t="shared" si="75"/>
        <v>33.505173496751169</v>
      </c>
      <c r="L23" s="87">
        <f t="shared" ref="L23" si="76">IF(L50=0,0,L50*L160)</f>
        <v>38.718722648603062</v>
      </c>
      <c r="M23" s="87">
        <f t="shared" ref="M23:V23" si="77">IF(M50=0,0,M50*M160)</f>
        <v>43.820542852474894</v>
      </c>
      <c r="N23" s="87">
        <f t="shared" si="77"/>
        <v>49.141388085265504</v>
      </c>
      <c r="O23" s="87">
        <f t="shared" si="77"/>
        <v>51.785534575172875</v>
      </c>
      <c r="P23" s="87">
        <f t="shared" si="77"/>
        <v>57.635159725445092</v>
      </c>
      <c r="Q23" s="87">
        <f t="shared" si="77"/>
        <v>61.772987834338508</v>
      </c>
      <c r="R23" s="87">
        <f t="shared" si="77"/>
        <v>63.955598831868066</v>
      </c>
      <c r="S23" s="87">
        <f t="shared" si="77"/>
        <v>66.992343053495745</v>
      </c>
      <c r="T23" s="87">
        <f t="shared" si="77"/>
        <v>67.222553898707361</v>
      </c>
      <c r="U23" s="87">
        <f t="shared" si="77"/>
        <v>71.35360845416669</v>
      </c>
      <c r="V23" s="87">
        <f t="shared" si="77"/>
        <v>73.206188984037141</v>
      </c>
      <c r="W23" s="87">
        <f t="shared" ref="W23" si="78">IF(W50=0,0,W50*W160)</f>
        <v>84.295474741998007</v>
      </c>
      <c r="DA23" s="171" t="s">
        <v>468</v>
      </c>
    </row>
    <row r="24" spans="1:105" ht="11.45" customHeight="1" x14ac:dyDescent="0.25">
      <c r="A24" s="111" t="s">
        <v>113</v>
      </c>
      <c r="B24" s="87">
        <f t="shared" ref="B24:K24" si="79">IF(B51=0,0,B51*B161)</f>
        <v>0</v>
      </c>
      <c r="C24" s="87">
        <f t="shared" si="79"/>
        <v>0</v>
      </c>
      <c r="D24" s="87">
        <f t="shared" si="79"/>
        <v>0</v>
      </c>
      <c r="E24" s="87">
        <f t="shared" si="79"/>
        <v>0</v>
      </c>
      <c r="F24" s="87">
        <f t="shared" si="79"/>
        <v>0</v>
      </c>
      <c r="G24" s="87">
        <f t="shared" si="79"/>
        <v>0</v>
      </c>
      <c r="H24" s="87">
        <f t="shared" si="79"/>
        <v>50.298847326335704</v>
      </c>
      <c r="I24" s="87">
        <f t="shared" si="79"/>
        <v>61.114124233661258</v>
      </c>
      <c r="J24" s="87">
        <f t="shared" si="79"/>
        <v>71.114834070728079</v>
      </c>
      <c r="K24" s="87">
        <f t="shared" si="79"/>
        <v>76.082460532567836</v>
      </c>
      <c r="L24" s="87">
        <f t="shared" ref="L24" si="80">IF(L51=0,0,L51*L161)</f>
        <v>79.119134054132061</v>
      </c>
      <c r="M24" s="87">
        <f t="shared" ref="M24:V24" si="81">IF(M51=0,0,M51*M161)</f>
        <v>73.811045004855004</v>
      </c>
      <c r="N24" s="87">
        <f t="shared" si="81"/>
        <v>66.377629132977404</v>
      </c>
      <c r="O24" s="87">
        <f t="shared" si="81"/>
        <v>62.340492972940098</v>
      </c>
      <c r="P24" s="87">
        <f t="shared" si="81"/>
        <v>61.270051038168361</v>
      </c>
      <c r="Q24" s="87">
        <f t="shared" si="81"/>
        <v>59.281989411521408</v>
      </c>
      <c r="R24" s="87">
        <f t="shared" si="81"/>
        <v>62.556130629894717</v>
      </c>
      <c r="S24" s="87">
        <f t="shared" si="81"/>
        <v>65.960570341483347</v>
      </c>
      <c r="T24" s="87">
        <f t="shared" si="81"/>
        <v>62.50184567720661</v>
      </c>
      <c r="U24" s="87">
        <f t="shared" si="81"/>
        <v>60.728348475120811</v>
      </c>
      <c r="V24" s="87">
        <f t="shared" si="81"/>
        <v>54.369778200620367</v>
      </c>
      <c r="W24" s="87">
        <f t="shared" ref="W24" si="82">IF(W51=0,0,W51*W161)</f>
        <v>51.735894942896394</v>
      </c>
      <c r="DA24" s="171" t="s">
        <v>469</v>
      </c>
    </row>
    <row r="25" spans="1:105" ht="11.45" customHeight="1" x14ac:dyDescent="0.25">
      <c r="A25" s="111" t="s">
        <v>115</v>
      </c>
      <c r="B25" s="87">
        <f t="shared" ref="B25:K25" si="83">IF(B52=0,0,B52*B162)</f>
        <v>3.8191379101714227</v>
      </c>
      <c r="C25" s="87">
        <f t="shared" si="83"/>
        <v>3.7811498055600894</v>
      </c>
      <c r="D25" s="87">
        <f t="shared" si="83"/>
        <v>3.6389383340191919</v>
      </c>
      <c r="E25" s="87">
        <f t="shared" si="83"/>
        <v>3.4020173544973447</v>
      </c>
      <c r="F25" s="87">
        <f t="shared" si="83"/>
        <v>3.245147982485078</v>
      </c>
      <c r="G25" s="87">
        <f t="shared" si="83"/>
        <v>2.9955460923139023</v>
      </c>
      <c r="H25" s="87">
        <f t="shared" si="83"/>
        <v>2.7203796343356537</v>
      </c>
      <c r="I25" s="87">
        <f t="shared" si="83"/>
        <v>2.3701590603567473</v>
      </c>
      <c r="J25" s="87">
        <f t="shared" si="83"/>
        <v>2.4536824787775844</v>
      </c>
      <c r="K25" s="87">
        <f t="shared" si="83"/>
        <v>2.6829470069590102</v>
      </c>
      <c r="L25" s="87">
        <f t="shared" ref="L25" si="84">IF(L52=0,0,L52*L162)</f>
        <v>3.5931686870283985</v>
      </c>
      <c r="M25" s="87">
        <f t="shared" ref="M25:V25" si="85">IF(M52=0,0,M52*M162)</f>
        <v>4.9962351522983992</v>
      </c>
      <c r="N25" s="87">
        <f t="shared" si="85"/>
        <v>8.9494717028178155</v>
      </c>
      <c r="O25" s="87">
        <f t="shared" si="85"/>
        <v>9.6103269787956105</v>
      </c>
      <c r="P25" s="87">
        <f t="shared" si="85"/>
        <v>11.683825283762463</v>
      </c>
      <c r="Q25" s="87">
        <f t="shared" si="85"/>
        <v>10.363990809632554</v>
      </c>
      <c r="R25" s="87">
        <f t="shared" si="85"/>
        <v>20.690463216046478</v>
      </c>
      <c r="S25" s="87">
        <f t="shared" si="85"/>
        <v>44.203058284902134</v>
      </c>
      <c r="T25" s="87">
        <f t="shared" si="85"/>
        <v>64.703473622996995</v>
      </c>
      <c r="U25" s="87">
        <f t="shared" si="85"/>
        <v>85.611614177177231</v>
      </c>
      <c r="V25" s="87">
        <f t="shared" si="85"/>
        <v>100.58703699823778</v>
      </c>
      <c r="W25" s="87">
        <f t="shared" ref="W25" si="86">IF(W52=0,0,W52*W162)</f>
        <v>171.71033786652092</v>
      </c>
      <c r="DA25" s="171" t="s">
        <v>470</v>
      </c>
    </row>
    <row r="26" spans="1:105" ht="11.45" customHeight="1" x14ac:dyDescent="0.25">
      <c r="A26" s="109" t="s">
        <v>158</v>
      </c>
      <c r="B26" s="116">
        <f t="shared" ref="B26:K26" si="87">SUM(B27:B28)</f>
        <v>322660.03021053923</v>
      </c>
      <c r="C26" s="116">
        <f t="shared" si="87"/>
        <v>332989.93301404273</v>
      </c>
      <c r="D26" s="116">
        <f t="shared" si="87"/>
        <v>334516.400352853</v>
      </c>
      <c r="E26" s="116">
        <f t="shared" si="87"/>
        <v>338002.5536322277</v>
      </c>
      <c r="F26" s="116">
        <f t="shared" si="87"/>
        <v>360903.24643439701</v>
      </c>
      <c r="G26" s="116">
        <f t="shared" si="87"/>
        <v>370796.11532682495</v>
      </c>
      <c r="H26" s="116">
        <f t="shared" si="87"/>
        <v>394463.77806303441</v>
      </c>
      <c r="I26" s="116">
        <f t="shared" si="87"/>
        <v>413159.34772379173</v>
      </c>
      <c r="J26" s="116">
        <f t="shared" si="87"/>
        <v>419980.22530633915</v>
      </c>
      <c r="K26" s="116">
        <f t="shared" si="87"/>
        <v>385294.38178325247</v>
      </c>
      <c r="L26" s="116">
        <f t="shared" ref="L26" si="88">SUM(L27:L28)</f>
        <v>404918.44653132575</v>
      </c>
      <c r="M26" s="116">
        <f t="shared" ref="M26:V26" si="89">SUM(M27:M28)</f>
        <v>417566.80148009583</v>
      </c>
      <c r="N26" s="116">
        <f t="shared" si="89"/>
        <v>408249.34363709873</v>
      </c>
      <c r="O26" s="116">
        <f t="shared" si="89"/>
        <v>416580.11557541002</v>
      </c>
      <c r="P26" s="116">
        <f t="shared" si="89"/>
        <v>426908.67609510146</v>
      </c>
      <c r="Q26" s="116">
        <f t="shared" si="89"/>
        <v>433097.30988167325</v>
      </c>
      <c r="R26" s="116">
        <f t="shared" si="89"/>
        <v>447193.34384124121</v>
      </c>
      <c r="S26" s="116">
        <f t="shared" si="89"/>
        <v>463020.16952996771</v>
      </c>
      <c r="T26" s="116">
        <f t="shared" si="89"/>
        <v>458571</v>
      </c>
      <c r="U26" s="116">
        <f t="shared" si="89"/>
        <v>469293</v>
      </c>
      <c r="V26" s="116">
        <f t="shared" si="89"/>
        <v>466414</v>
      </c>
      <c r="W26" s="116">
        <f t="shared" ref="W26" si="90">SUM(W27:W28)</f>
        <v>480154</v>
      </c>
      <c r="DA26" s="176" t="s">
        <v>382</v>
      </c>
    </row>
    <row r="27" spans="1:105" ht="11.45" customHeight="1" x14ac:dyDescent="0.25">
      <c r="A27" s="128" t="s">
        <v>27</v>
      </c>
      <c r="B27" s="101">
        <f t="shared" ref="B27:K27" si="91">IF(B54=0,0,B54*B164)</f>
        <v>226528.99999999997</v>
      </c>
      <c r="C27" s="101">
        <f t="shared" si="91"/>
        <v>230016</v>
      </c>
      <c r="D27" s="101">
        <f t="shared" si="91"/>
        <v>225474</v>
      </c>
      <c r="E27" s="101">
        <f t="shared" si="91"/>
        <v>227205</v>
      </c>
      <c r="F27" s="101">
        <f t="shared" si="91"/>
        <v>232303</v>
      </c>
      <c r="G27" s="101">
        <f t="shared" si="91"/>
        <v>237617.00000000003</v>
      </c>
      <c r="H27" s="101">
        <f t="shared" si="91"/>
        <v>251379.00000000003</v>
      </c>
      <c r="I27" s="101">
        <f t="shared" si="91"/>
        <v>261440.00000000003</v>
      </c>
      <c r="J27" s="101">
        <f t="shared" si="91"/>
        <v>264545</v>
      </c>
      <c r="K27" s="101">
        <f t="shared" si="91"/>
        <v>245568</v>
      </c>
      <c r="L27" s="101">
        <f t="shared" ref="L27:V27" si="92">IF(L54=0,0,L54*L164)</f>
        <v>252462</v>
      </c>
      <c r="M27" s="101">
        <f t="shared" si="92"/>
        <v>265025</v>
      </c>
      <c r="N27" s="101">
        <f t="shared" si="92"/>
        <v>254499</v>
      </c>
      <c r="O27" s="101">
        <f t="shared" si="92"/>
        <v>256721</v>
      </c>
      <c r="P27" s="101">
        <f t="shared" si="92"/>
        <v>263032</v>
      </c>
      <c r="Q27" s="101">
        <f t="shared" si="92"/>
        <v>269650</v>
      </c>
      <c r="R27" s="101">
        <f t="shared" si="92"/>
        <v>271679</v>
      </c>
      <c r="S27" s="101">
        <f t="shared" si="92"/>
        <v>271666</v>
      </c>
      <c r="T27" s="101">
        <f t="shared" si="92"/>
        <v>276151</v>
      </c>
      <c r="U27" s="101">
        <f t="shared" si="92"/>
        <v>274037</v>
      </c>
      <c r="V27" s="101">
        <f t="shared" si="92"/>
        <v>269928</v>
      </c>
      <c r="W27" s="101">
        <f t="shared" ref="W27" si="93">IF(W54=0,0,W54*W164)</f>
        <v>272000</v>
      </c>
      <c r="DA27" s="175" t="s">
        <v>471</v>
      </c>
    </row>
    <row r="28" spans="1:105" ht="11.45" customHeight="1" x14ac:dyDescent="0.25">
      <c r="A28" s="138" t="s">
        <v>116</v>
      </c>
      <c r="B28" s="88">
        <f t="shared" ref="B28:K28" si="94">IF(B55=0,0,B55*B165)</f>
        <v>96131.030210539291</v>
      </c>
      <c r="C28" s="88">
        <f t="shared" si="94"/>
        <v>102973.93301404273</v>
      </c>
      <c r="D28" s="88">
        <f t="shared" si="94"/>
        <v>109042.400352853</v>
      </c>
      <c r="E28" s="88">
        <f t="shared" si="94"/>
        <v>110797.5536322277</v>
      </c>
      <c r="F28" s="88">
        <f t="shared" si="94"/>
        <v>128600.24643439701</v>
      </c>
      <c r="G28" s="88">
        <f t="shared" si="94"/>
        <v>133179.11532682495</v>
      </c>
      <c r="H28" s="88">
        <f t="shared" si="94"/>
        <v>143084.77806303441</v>
      </c>
      <c r="I28" s="88">
        <f t="shared" si="94"/>
        <v>151719.34772379167</v>
      </c>
      <c r="J28" s="88">
        <f t="shared" si="94"/>
        <v>155435.22530633915</v>
      </c>
      <c r="K28" s="88">
        <f t="shared" si="94"/>
        <v>139726.38178325247</v>
      </c>
      <c r="L28" s="88">
        <f t="shared" ref="L28:V28" si="95">IF(L55=0,0,L55*L165)</f>
        <v>152456.44653132575</v>
      </c>
      <c r="M28" s="88">
        <f t="shared" si="95"/>
        <v>152541.80148009583</v>
      </c>
      <c r="N28" s="88">
        <f t="shared" si="95"/>
        <v>153750.34363709873</v>
      </c>
      <c r="O28" s="88">
        <f t="shared" si="95"/>
        <v>159859.11557541002</v>
      </c>
      <c r="P28" s="88">
        <f t="shared" si="95"/>
        <v>163876.67609510146</v>
      </c>
      <c r="Q28" s="88">
        <f t="shared" si="95"/>
        <v>163447.30988167325</v>
      </c>
      <c r="R28" s="88">
        <f t="shared" si="95"/>
        <v>175514.34384124121</v>
      </c>
      <c r="S28" s="88">
        <f t="shared" si="95"/>
        <v>191354.16952996771</v>
      </c>
      <c r="T28" s="88">
        <f t="shared" si="95"/>
        <v>182420</v>
      </c>
      <c r="U28" s="88">
        <f t="shared" si="95"/>
        <v>195256</v>
      </c>
      <c r="V28" s="88">
        <f t="shared" si="95"/>
        <v>196486</v>
      </c>
      <c r="W28" s="88">
        <f t="shared" ref="W28" si="96">IF(W55=0,0,W55*W165)</f>
        <v>208154</v>
      </c>
      <c r="DA28" s="178" t="s">
        <v>472</v>
      </c>
    </row>
    <row r="29" spans="1:105" ht="11.45" customHeight="1" x14ac:dyDescent="0.25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DA29" s="171"/>
    </row>
    <row r="30" spans="1:105" ht="11.45" customHeight="1" x14ac:dyDescent="0.25">
      <c r="A30" s="53" t="s">
        <v>135</v>
      </c>
      <c r="B30" s="62">
        <f t="shared" ref="B30" si="97">B31+B46</f>
        <v>567331.37328656542</v>
      </c>
      <c r="C30" s="62">
        <f t="shared" ref="C30:V30" si="98">C31+C46</f>
        <v>577340.16125130223</v>
      </c>
      <c r="D30" s="62">
        <f t="shared" si="98"/>
        <v>580125.20880878717</v>
      </c>
      <c r="E30" s="62">
        <f t="shared" si="98"/>
        <v>562973.42819212354</v>
      </c>
      <c r="F30" s="62">
        <f t="shared" si="98"/>
        <v>573626.66112230031</v>
      </c>
      <c r="G30" s="62">
        <f t="shared" si="98"/>
        <v>558436.62066974677</v>
      </c>
      <c r="H30" s="62">
        <f t="shared" si="98"/>
        <v>553343.99988065357</v>
      </c>
      <c r="I30" s="62">
        <f t="shared" si="98"/>
        <v>544138.5771171134</v>
      </c>
      <c r="J30" s="62">
        <f t="shared" si="98"/>
        <v>542746.22434665752</v>
      </c>
      <c r="K30" s="62">
        <f t="shared" si="98"/>
        <v>542323.61531186278</v>
      </c>
      <c r="L30" s="62">
        <f t="shared" si="98"/>
        <v>538982.4129755944</v>
      </c>
      <c r="M30" s="62">
        <f t="shared" si="98"/>
        <v>554338.17245662026</v>
      </c>
      <c r="N30" s="62">
        <f t="shared" si="98"/>
        <v>544777.21544900071</v>
      </c>
      <c r="O30" s="62">
        <f t="shared" si="98"/>
        <v>564922.30874317826</v>
      </c>
      <c r="P30" s="62">
        <f t="shared" si="98"/>
        <v>597641.58632621751</v>
      </c>
      <c r="Q30" s="62">
        <f t="shared" si="98"/>
        <v>599579.43471384654</v>
      </c>
      <c r="R30" s="62">
        <f t="shared" si="98"/>
        <v>625581.47970675048</v>
      </c>
      <c r="S30" s="62">
        <f t="shared" si="98"/>
        <v>647734.85882346728</v>
      </c>
      <c r="T30" s="62">
        <f t="shared" si="98"/>
        <v>630599.19046928221</v>
      </c>
      <c r="U30" s="62">
        <f t="shared" si="98"/>
        <v>639427.79427086853</v>
      </c>
      <c r="V30" s="62">
        <f t="shared" si="98"/>
        <v>579506.58641008486</v>
      </c>
      <c r="W30" s="62">
        <f t="shared" ref="W30" si="99">W31+W46</f>
        <v>585713.51487500709</v>
      </c>
      <c r="DA30" s="172" t="s">
        <v>473</v>
      </c>
    </row>
    <row r="31" spans="1:105" ht="11.45" customHeight="1" x14ac:dyDescent="0.25">
      <c r="A31" s="27" t="s">
        <v>33</v>
      </c>
      <c r="B31" s="29">
        <f t="shared" ref="B31" si="100">B32+B33+B40</f>
        <v>504705.30505549017</v>
      </c>
      <c r="C31" s="29">
        <f t="shared" ref="C31:V31" si="101">C32+C33+C40</f>
        <v>511933.78868139593</v>
      </c>
      <c r="D31" s="29">
        <f t="shared" si="101"/>
        <v>515082.17910029186</v>
      </c>
      <c r="E31" s="29">
        <f t="shared" si="101"/>
        <v>498189.0579280926</v>
      </c>
      <c r="F31" s="29">
        <f t="shared" si="101"/>
        <v>507430.56374679017</v>
      </c>
      <c r="G31" s="29">
        <f t="shared" si="101"/>
        <v>491679.90843103227</v>
      </c>
      <c r="H31" s="29">
        <f t="shared" si="101"/>
        <v>484664.92416102142</v>
      </c>
      <c r="I31" s="29">
        <f t="shared" si="101"/>
        <v>474384.30906249303</v>
      </c>
      <c r="J31" s="29">
        <f t="shared" si="101"/>
        <v>472909.42071918305</v>
      </c>
      <c r="K31" s="29">
        <f t="shared" si="101"/>
        <v>475323.48719420977</v>
      </c>
      <c r="L31" s="29">
        <f t="shared" si="101"/>
        <v>471829.93823713507</v>
      </c>
      <c r="M31" s="29">
        <f t="shared" si="101"/>
        <v>485660.45926181122</v>
      </c>
      <c r="N31" s="29">
        <f t="shared" si="101"/>
        <v>477194.96423882875</v>
      </c>
      <c r="O31" s="29">
        <f t="shared" si="101"/>
        <v>495722.28135849291</v>
      </c>
      <c r="P31" s="29">
        <f t="shared" si="101"/>
        <v>524226.40625377058</v>
      </c>
      <c r="Q31" s="29">
        <f t="shared" si="101"/>
        <v>524226.47007856553</v>
      </c>
      <c r="R31" s="29">
        <f t="shared" si="101"/>
        <v>546215.20797958877</v>
      </c>
      <c r="S31" s="29">
        <f t="shared" si="101"/>
        <v>564852.87510906521</v>
      </c>
      <c r="T31" s="29">
        <f t="shared" si="101"/>
        <v>548116.8727256963</v>
      </c>
      <c r="U31" s="29">
        <f t="shared" si="101"/>
        <v>554602.17909199605</v>
      </c>
      <c r="V31" s="29">
        <f t="shared" si="101"/>
        <v>495714.28324997303</v>
      </c>
      <c r="W31" s="29">
        <f t="shared" ref="W31" si="102">W32+W33+W40</f>
        <v>499024.94299313554</v>
      </c>
      <c r="DA31" s="173" t="s">
        <v>474</v>
      </c>
    </row>
    <row r="32" spans="1:105" ht="11.45" customHeight="1" x14ac:dyDescent="0.25">
      <c r="A32" s="136" t="s">
        <v>180</v>
      </c>
      <c r="B32" s="152">
        <v>9725.1198679991467</v>
      </c>
      <c r="C32" s="152">
        <v>9879.0628291156518</v>
      </c>
      <c r="D32" s="152">
        <v>10281.0216157904</v>
      </c>
      <c r="E32" s="152">
        <v>10172.061545131965</v>
      </c>
      <c r="F32" s="152">
        <v>10591.622287565455</v>
      </c>
      <c r="G32" s="152">
        <v>10751.3668424274</v>
      </c>
      <c r="H32" s="152">
        <v>11029.8</v>
      </c>
      <c r="I32" s="152">
        <v>9548</v>
      </c>
      <c r="J32" s="152">
        <v>9808.4</v>
      </c>
      <c r="K32" s="152">
        <v>10065.492386991393</v>
      </c>
      <c r="L32" s="152">
        <v>10032.084510250192</v>
      </c>
      <c r="M32" s="152">
        <v>10479.527019075982</v>
      </c>
      <c r="N32" s="152">
        <v>10441.355798847875</v>
      </c>
      <c r="O32" s="152">
        <v>10974.974822096687</v>
      </c>
      <c r="P32" s="152">
        <v>11487.996443100559</v>
      </c>
      <c r="Q32" s="152">
        <v>11341.678428277899</v>
      </c>
      <c r="R32" s="152">
        <v>11664.238033477146</v>
      </c>
      <c r="S32" s="152">
        <v>11002.851086733697</v>
      </c>
      <c r="T32" s="152">
        <v>10485.811076284825</v>
      </c>
      <c r="U32" s="152">
        <v>11119.846438602648</v>
      </c>
      <c r="V32" s="152">
        <v>10001.537177340093</v>
      </c>
      <c r="W32" s="152">
        <v>10401.898234675205</v>
      </c>
      <c r="DA32" s="174" t="s">
        <v>475</v>
      </c>
    </row>
    <row r="33" spans="1:105" ht="11.45" customHeight="1" x14ac:dyDescent="0.25">
      <c r="A33" s="109" t="s">
        <v>20</v>
      </c>
      <c r="B33" s="116">
        <f t="shared" ref="B33" si="103">SUM(B34:B39)</f>
        <v>491291.57832086296</v>
      </c>
      <c r="C33" s="116">
        <f t="shared" ref="C33:V33" si="104">SUM(C34:C39)</f>
        <v>498382.75369566801</v>
      </c>
      <c r="D33" s="116">
        <f t="shared" si="104"/>
        <v>501194.49800494523</v>
      </c>
      <c r="E33" s="116">
        <f t="shared" si="104"/>
        <v>484412.68260940461</v>
      </c>
      <c r="F33" s="116">
        <f t="shared" si="104"/>
        <v>493222.99621306453</v>
      </c>
      <c r="G33" s="116">
        <f t="shared" si="104"/>
        <v>477361.56692116446</v>
      </c>
      <c r="H33" s="116">
        <f t="shared" si="104"/>
        <v>469995.40317548782</v>
      </c>
      <c r="I33" s="116">
        <f t="shared" si="104"/>
        <v>461412.30906249303</v>
      </c>
      <c r="J33" s="116">
        <f t="shared" si="104"/>
        <v>459806.02071918303</v>
      </c>
      <c r="K33" s="116">
        <f t="shared" si="104"/>
        <v>461910.68607715273</v>
      </c>
      <c r="L33" s="116">
        <f t="shared" si="104"/>
        <v>458272.91872120585</v>
      </c>
      <c r="M33" s="116">
        <f t="shared" si="104"/>
        <v>471494.67301205645</v>
      </c>
      <c r="N33" s="116">
        <f t="shared" si="104"/>
        <v>462871.45893150923</v>
      </c>
      <c r="O33" s="116">
        <f t="shared" si="104"/>
        <v>480617.30653639621</v>
      </c>
      <c r="P33" s="116">
        <f t="shared" si="104"/>
        <v>508498.40981067001</v>
      </c>
      <c r="Q33" s="116">
        <f t="shared" si="104"/>
        <v>508506.79165028763</v>
      </c>
      <c r="R33" s="116">
        <f t="shared" si="104"/>
        <v>530035.96994611167</v>
      </c>
      <c r="S33" s="116">
        <f t="shared" si="104"/>
        <v>549373.02402233146</v>
      </c>
      <c r="T33" s="116">
        <f t="shared" si="104"/>
        <v>533145.06164941145</v>
      </c>
      <c r="U33" s="116">
        <f t="shared" si="104"/>
        <v>538942.33265339339</v>
      </c>
      <c r="V33" s="116">
        <f t="shared" si="104"/>
        <v>481548.74607263296</v>
      </c>
      <c r="W33" s="116">
        <f t="shared" ref="W33" si="105">SUM(W34:W39)</f>
        <v>484594.04475846031</v>
      </c>
      <c r="DA33" s="176" t="s">
        <v>476</v>
      </c>
    </row>
    <row r="34" spans="1:105" ht="11.45" customHeight="1" x14ac:dyDescent="0.25">
      <c r="A34" s="111" t="s">
        <v>110</v>
      </c>
      <c r="B34" s="87">
        <v>371577.49230106245</v>
      </c>
      <c r="C34" s="87">
        <v>363391.00722086371</v>
      </c>
      <c r="D34" s="87">
        <v>353939.53697374079</v>
      </c>
      <c r="E34" s="87">
        <v>329238.67591033177</v>
      </c>
      <c r="F34" s="87">
        <v>319421.35589348665</v>
      </c>
      <c r="G34" s="87">
        <v>298090.16158242512</v>
      </c>
      <c r="H34" s="87">
        <v>287407.00396473601</v>
      </c>
      <c r="I34" s="87">
        <v>273079.77768336498</v>
      </c>
      <c r="J34" s="87">
        <v>270587.21991465654</v>
      </c>
      <c r="K34" s="87">
        <v>264770.52516086819</v>
      </c>
      <c r="L34" s="87">
        <v>258372.29973629912</v>
      </c>
      <c r="M34" s="87">
        <v>260795.89195156717</v>
      </c>
      <c r="N34" s="87">
        <v>248690.03262675082</v>
      </c>
      <c r="O34" s="87">
        <v>251306.79862198932</v>
      </c>
      <c r="P34" s="87">
        <v>257046.80449367661</v>
      </c>
      <c r="Q34" s="87">
        <v>249903.09075985357</v>
      </c>
      <c r="R34" s="87">
        <v>253959.62008644218</v>
      </c>
      <c r="S34" s="87">
        <v>262592.61715324229</v>
      </c>
      <c r="T34" s="87">
        <v>256377.9072239284</v>
      </c>
      <c r="U34" s="87">
        <v>261007.2593562713</v>
      </c>
      <c r="V34" s="87">
        <v>237886.25713519542</v>
      </c>
      <c r="W34" s="87">
        <v>238715.88084858324</v>
      </c>
      <c r="DA34" s="171" t="s">
        <v>477</v>
      </c>
    </row>
    <row r="35" spans="1:105" ht="11.45" customHeight="1" x14ac:dyDescent="0.25">
      <c r="A35" s="111" t="s">
        <v>111</v>
      </c>
      <c r="B35" s="87">
        <v>118763.26113859646</v>
      </c>
      <c r="C35" s="87">
        <v>134054.00459918822</v>
      </c>
      <c r="D35" s="87">
        <v>146124.96916006121</v>
      </c>
      <c r="E35" s="87">
        <v>154015.30419164052</v>
      </c>
      <c r="F35" s="87">
        <v>172274.53513355466</v>
      </c>
      <c r="G35" s="87">
        <v>177140.4010199139</v>
      </c>
      <c r="H35" s="87">
        <v>179602.91356261983</v>
      </c>
      <c r="I35" s="87">
        <v>183893.74995612702</v>
      </c>
      <c r="J35" s="87">
        <v>184352.93012537982</v>
      </c>
      <c r="K35" s="87">
        <v>190807.69434462715</v>
      </c>
      <c r="L35" s="87">
        <v>192971.65060451743</v>
      </c>
      <c r="M35" s="87">
        <v>203077.19218090357</v>
      </c>
      <c r="N35" s="87">
        <v>206218.61660493331</v>
      </c>
      <c r="O35" s="87">
        <v>220915.60400582277</v>
      </c>
      <c r="P35" s="87">
        <v>242569.49335265625</v>
      </c>
      <c r="Q35" s="87">
        <v>250122.13605124244</v>
      </c>
      <c r="R35" s="87">
        <v>267531.16780674364</v>
      </c>
      <c r="S35" s="87">
        <v>278004.84661422292</v>
      </c>
      <c r="T35" s="87">
        <v>267893.4344222169</v>
      </c>
      <c r="U35" s="87">
        <v>268098.77720334654</v>
      </c>
      <c r="V35" s="87">
        <v>230939.35721696448</v>
      </c>
      <c r="W35" s="87">
        <v>224636.24840285291</v>
      </c>
      <c r="DA35" s="171" t="s">
        <v>478</v>
      </c>
    </row>
    <row r="36" spans="1:105" ht="11.45" customHeight="1" x14ac:dyDescent="0.25">
      <c r="A36" s="111" t="s">
        <v>112</v>
      </c>
      <c r="B36" s="87">
        <v>950.82488120407845</v>
      </c>
      <c r="C36" s="87">
        <v>937.7418756160871</v>
      </c>
      <c r="D36" s="87">
        <v>1129.9918711431976</v>
      </c>
      <c r="E36" s="87">
        <v>1158.7025074322933</v>
      </c>
      <c r="F36" s="87">
        <v>1527.105186023213</v>
      </c>
      <c r="G36" s="87">
        <v>1614.3578618166096</v>
      </c>
      <c r="H36" s="87">
        <v>2399.2546477684255</v>
      </c>
      <c r="I36" s="87">
        <v>3874.0692754072502</v>
      </c>
      <c r="J36" s="87">
        <v>4295.4017735865382</v>
      </c>
      <c r="K36" s="87">
        <v>5143.9168454524115</v>
      </c>
      <c r="L36" s="87">
        <v>5689.7457088873507</v>
      </c>
      <c r="M36" s="87">
        <v>6260.0367833897963</v>
      </c>
      <c r="N36" s="87">
        <v>6552.158282552683</v>
      </c>
      <c r="O36" s="87">
        <v>6780.9909673408883</v>
      </c>
      <c r="P36" s="87">
        <v>7032.0764392468809</v>
      </c>
      <c r="Q36" s="87">
        <v>6528.8075477230268</v>
      </c>
      <c r="R36" s="87">
        <v>6314.6881631548385</v>
      </c>
      <c r="S36" s="87">
        <v>6071.9962160588311</v>
      </c>
      <c r="T36" s="87">
        <v>5448.5039972808781</v>
      </c>
      <c r="U36" s="87">
        <v>5104.1300419290192</v>
      </c>
      <c r="V36" s="87">
        <v>4337.2487229445233</v>
      </c>
      <c r="W36" s="87">
        <v>4165.3323135352903</v>
      </c>
      <c r="DA36" s="171" t="s">
        <v>479</v>
      </c>
    </row>
    <row r="37" spans="1:105" ht="11.45" customHeight="1" x14ac:dyDescent="0.25">
      <c r="A37" s="111" t="s">
        <v>113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516.64645700881476</v>
      </c>
      <c r="H37" s="87">
        <v>585.91839077348709</v>
      </c>
      <c r="I37" s="87">
        <v>564.28341413644796</v>
      </c>
      <c r="J37" s="87">
        <v>549.02501316087489</v>
      </c>
      <c r="K37" s="87">
        <v>1162.3246728472195</v>
      </c>
      <c r="L37" s="87">
        <v>1201.0640083751562</v>
      </c>
      <c r="M37" s="87">
        <v>1284.0482631572877</v>
      </c>
      <c r="N37" s="87">
        <v>1281.2399640260801</v>
      </c>
      <c r="O37" s="87">
        <v>1385.3231395613432</v>
      </c>
      <c r="P37" s="87">
        <v>1470.176698302922</v>
      </c>
      <c r="Q37" s="87">
        <v>1370.8878929457367</v>
      </c>
      <c r="R37" s="87">
        <v>1380.3515787517395</v>
      </c>
      <c r="S37" s="87">
        <v>1407.5527171350493</v>
      </c>
      <c r="T37" s="87">
        <v>1468.6163357613209</v>
      </c>
      <c r="U37" s="87">
        <v>1548.818493529632</v>
      </c>
      <c r="V37" s="87">
        <v>1377.358611537655</v>
      </c>
      <c r="W37" s="87">
        <v>1351.7293203766108</v>
      </c>
      <c r="DA37" s="171" t="s">
        <v>480</v>
      </c>
    </row>
    <row r="38" spans="1:105" ht="11.45" customHeight="1" x14ac:dyDescent="0.25">
      <c r="A38" s="111" t="s">
        <v>114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2.3755412828857532</v>
      </c>
      <c r="N38" s="87">
        <v>11.434292185306973</v>
      </c>
      <c r="O38" s="87">
        <v>26.869900221238112</v>
      </c>
      <c r="P38" s="87">
        <v>65.153570640596939</v>
      </c>
      <c r="Q38" s="87">
        <v>157.58641389584704</v>
      </c>
      <c r="R38" s="87">
        <v>284.58288210668036</v>
      </c>
      <c r="S38" s="87">
        <v>401.36692191347851</v>
      </c>
      <c r="T38" s="87">
        <v>578.28283473048725</v>
      </c>
      <c r="U38" s="87">
        <v>964.99419039179031</v>
      </c>
      <c r="V38" s="87">
        <v>2249.4195994792822</v>
      </c>
      <c r="W38" s="87">
        <v>4848.010805997068</v>
      </c>
      <c r="DA38" s="171" t="s">
        <v>481</v>
      </c>
    </row>
    <row r="39" spans="1:105" ht="11.45" customHeight="1" x14ac:dyDescent="0.25">
      <c r="A39" s="111" t="s">
        <v>115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0.31260959006736472</v>
      </c>
      <c r="I39" s="87">
        <v>0.42873345737162027</v>
      </c>
      <c r="J39" s="87">
        <v>21.443892399268538</v>
      </c>
      <c r="K39" s="87">
        <v>26.225053357794408</v>
      </c>
      <c r="L39" s="87">
        <v>38.158663126832074</v>
      </c>
      <c r="M39" s="87">
        <v>75.128291755677353</v>
      </c>
      <c r="N39" s="87">
        <v>117.97716106098997</v>
      </c>
      <c r="O39" s="87">
        <v>201.71990146061566</v>
      </c>
      <c r="P39" s="87">
        <v>314.7052561467093</v>
      </c>
      <c r="Q39" s="87">
        <v>424.28298462707363</v>
      </c>
      <c r="R39" s="87">
        <v>565.55942891256757</v>
      </c>
      <c r="S39" s="87">
        <v>894.64439975889161</v>
      </c>
      <c r="T39" s="87">
        <v>1378.3168354935506</v>
      </c>
      <c r="U39" s="87">
        <v>2218.3533679251209</v>
      </c>
      <c r="V39" s="87">
        <v>4759.104786511587</v>
      </c>
      <c r="W39" s="87">
        <v>10876.843067115244</v>
      </c>
      <c r="DA39" s="171" t="s">
        <v>482</v>
      </c>
    </row>
    <row r="40" spans="1:105" ht="11.45" customHeight="1" x14ac:dyDescent="0.25">
      <c r="A40" s="109" t="s">
        <v>21</v>
      </c>
      <c r="B40" s="116">
        <f t="shared" ref="B40" si="106">SUM(B41:B45)</f>
        <v>3688.606866628038</v>
      </c>
      <c r="C40" s="116">
        <f t="shared" ref="C40:V40" si="107">SUM(C41:C45)</f>
        <v>3671.9721566122771</v>
      </c>
      <c r="D40" s="116">
        <f t="shared" si="107"/>
        <v>3606.6594795562705</v>
      </c>
      <c r="E40" s="116">
        <f t="shared" si="107"/>
        <v>3604.3137735560399</v>
      </c>
      <c r="F40" s="116">
        <f t="shared" si="107"/>
        <v>3615.9452461602177</v>
      </c>
      <c r="G40" s="116">
        <f t="shared" si="107"/>
        <v>3566.9746674403941</v>
      </c>
      <c r="H40" s="116">
        <f t="shared" si="107"/>
        <v>3639.7209855336032</v>
      </c>
      <c r="I40" s="116">
        <f t="shared" si="107"/>
        <v>3424.0000000000005</v>
      </c>
      <c r="J40" s="116">
        <f t="shared" si="107"/>
        <v>3295</v>
      </c>
      <c r="K40" s="116">
        <f t="shared" si="107"/>
        <v>3347.3087300656521</v>
      </c>
      <c r="L40" s="116">
        <f t="shared" si="107"/>
        <v>3524.9350056790067</v>
      </c>
      <c r="M40" s="116">
        <f t="shared" si="107"/>
        <v>3686.2592306788129</v>
      </c>
      <c r="N40" s="116">
        <f t="shared" si="107"/>
        <v>3882.1495084716385</v>
      </c>
      <c r="O40" s="116">
        <f t="shared" si="107"/>
        <v>4130</v>
      </c>
      <c r="P40" s="116">
        <f t="shared" si="107"/>
        <v>4240</v>
      </c>
      <c r="Q40" s="116">
        <f t="shared" si="107"/>
        <v>4377.9999999999991</v>
      </c>
      <c r="R40" s="116">
        <f t="shared" si="107"/>
        <v>4515</v>
      </c>
      <c r="S40" s="116">
        <f t="shared" si="107"/>
        <v>4477</v>
      </c>
      <c r="T40" s="116">
        <f t="shared" si="107"/>
        <v>4485.9999999999991</v>
      </c>
      <c r="U40" s="116">
        <f t="shared" si="107"/>
        <v>4540</v>
      </c>
      <c r="V40" s="116">
        <f t="shared" si="107"/>
        <v>4164</v>
      </c>
      <c r="W40" s="116">
        <f t="shared" ref="W40" si="108">SUM(W41:W45)</f>
        <v>4029.0000000000005</v>
      </c>
      <c r="DA40" s="176" t="s">
        <v>483</v>
      </c>
    </row>
    <row r="41" spans="1:105" ht="11.45" customHeight="1" x14ac:dyDescent="0.25">
      <c r="A41" s="111" t="s">
        <v>110</v>
      </c>
      <c r="B41" s="101">
        <v>0</v>
      </c>
      <c r="C41" s="10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0</v>
      </c>
      <c r="J41" s="101">
        <v>0</v>
      </c>
      <c r="K41" s="101">
        <v>0</v>
      </c>
      <c r="L41" s="101">
        <v>0</v>
      </c>
      <c r="M41" s="101">
        <v>0</v>
      </c>
      <c r="N41" s="101">
        <v>0</v>
      </c>
      <c r="O41" s="101">
        <v>0</v>
      </c>
      <c r="P41" s="101">
        <v>0</v>
      </c>
      <c r="Q41" s="101">
        <v>0</v>
      </c>
      <c r="R41" s="101">
        <v>0</v>
      </c>
      <c r="S41" s="101">
        <v>0</v>
      </c>
      <c r="T41" s="101">
        <v>0</v>
      </c>
      <c r="U41" s="101">
        <v>0</v>
      </c>
      <c r="V41" s="101">
        <v>0</v>
      </c>
      <c r="W41" s="101">
        <v>0</v>
      </c>
      <c r="DA41" s="175" t="s">
        <v>484</v>
      </c>
    </row>
    <row r="42" spans="1:105" ht="11.45" customHeight="1" x14ac:dyDescent="0.25">
      <c r="A42" s="111" t="s">
        <v>111</v>
      </c>
      <c r="B42" s="101">
        <v>3646.4183786564809</v>
      </c>
      <c r="C42" s="101">
        <v>3614.3803320950365</v>
      </c>
      <c r="D42" s="101">
        <v>3531.1648879776185</v>
      </c>
      <c r="E42" s="101">
        <v>3513.9997816527957</v>
      </c>
      <c r="F42" s="101">
        <v>3526.9804567862548</v>
      </c>
      <c r="G42" s="101">
        <v>3490.9081292258925</v>
      </c>
      <c r="H42" s="101">
        <v>3540.3129484778242</v>
      </c>
      <c r="I42" s="101">
        <v>3329.9607455305568</v>
      </c>
      <c r="J42" s="101">
        <v>3228.6440362270328</v>
      </c>
      <c r="K42" s="101">
        <v>3270.3279889051114</v>
      </c>
      <c r="L42" s="101">
        <v>3443.6301055501044</v>
      </c>
      <c r="M42" s="101">
        <v>3610.6014829969236</v>
      </c>
      <c r="N42" s="101">
        <v>3801.7178873641506</v>
      </c>
      <c r="O42" s="101">
        <v>4039.0282896318922</v>
      </c>
      <c r="P42" s="101">
        <v>4158.8897099550559</v>
      </c>
      <c r="Q42" s="101">
        <v>4318.6800821062525</v>
      </c>
      <c r="R42" s="101">
        <v>4443.3000622101445</v>
      </c>
      <c r="S42" s="101">
        <v>4394.1904773360857</v>
      </c>
      <c r="T42" s="101">
        <v>4403.0820101174859</v>
      </c>
      <c r="U42" s="101">
        <v>4452.638460086655</v>
      </c>
      <c r="V42" s="101">
        <v>4068.7909395160841</v>
      </c>
      <c r="W42" s="101">
        <v>3920.7169270569384</v>
      </c>
      <c r="DA42" s="175" t="s">
        <v>485</v>
      </c>
    </row>
    <row r="43" spans="1:105" ht="11.45" customHeight="1" x14ac:dyDescent="0.25">
      <c r="A43" s="111" t="s">
        <v>112</v>
      </c>
      <c r="B43" s="101">
        <v>0</v>
      </c>
      <c r="C43" s="101">
        <v>0</v>
      </c>
      <c r="D43" s="101">
        <v>0</v>
      </c>
      <c r="E43" s="101">
        <v>0</v>
      </c>
      <c r="F43" s="101">
        <v>0.22309712345890845</v>
      </c>
      <c r="G43" s="101">
        <v>0.22660847672968254</v>
      </c>
      <c r="H43" s="101">
        <v>0.23484477812676796</v>
      </c>
      <c r="I43" s="101">
        <v>0.29872848560041204</v>
      </c>
      <c r="J43" s="101">
        <v>0.40942224919407288</v>
      </c>
      <c r="K43" s="101">
        <v>0.53402959151106455</v>
      </c>
      <c r="L43" s="101">
        <v>0.58120429588240252</v>
      </c>
      <c r="M43" s="101">
        <v>0.56297172798252326</v>
      </c>
      <c r="N43" s="101">
        <v>0.54857902640055789</v>
      </c>
      <c r="O43" s="101">
        <v>0.53547103677760144</v>
      </c>
      <c r="P43" s="101">
        <v>0.5274460973138001</v>
      </c>
      <c r="Q43" s="101">
        <v>0.52740326198716547</v>
      </c>
      <c r="R43" s="101">
        <v>0.53496699329979014</v>
      </c>
      <c r="S43" s="101">
        <v>0.49657876487101671</v>
      </c>
      <c r="T43" s="101">
        <v>0.48555812026133599</v>
      </c>
      <c r="U43" s="101">
        <v>0.50559563089147808</v>
      </c>
      <c r="V43" s="101">
        <v>0.42337809747184446</v>
      </c>
      <c r="W43" s="101">
        <v>0.42208378508401384</v>
      </c>
      <c r="DA43" s="175" t="s">
        <v>486</v>
      </c>
    </row>
    <row r="44" spans="1:105" ht="11.45" customHeight="1" x14ac:dyDescent="0.25">
      <c r="A44" s="111" t="s">
        <v>113</v>
      </c>
      <c r="B44" s="101">
        <v>38.184074611892754</v>
      </c>
      <c r="C44" s="101">
        <v>53.090929165177272</v>
      </c>
      <c r="D44" s="101">
        <v>70.266164641555903</v>
      </c>
      <c r="E44" s="101">
        <v>85.389094881832889</v>
      </c>
      <c r="F44" s="101">
        <v>84.23347475324482</v>
      </c>
      <c r="G44" s="101">
        <v>71.674455392858576</v>
      </c>
      <c r="H44" s="101">
        <v>95.346985471368583</v>
      </c>
      <c r="I44" s="101">
        <v>90.212320497359016</v>
      </c>
      <c r="J44" s="101">
        <v>62.411079787039426</v>
      </c>
      <c r="K44" s="101">
        <v>72.826362508727414</v>
      </c>
      <c r="L44" s="101">
        <v>77.2559544921845</v>
      </c>
      <c r="M44" s="101">
        <v>71.434190357798684</v>
      </c>
      <c r="N44" s="101">
        <v>76.177586326158135</v>
      </c>
      <c r="O44" s="101">
        <v>86.613472978997109</v>
      </c>
      <c r="P44" s="101">
        <v>76.09952420044651</v>
      </c>
      <c r="Q44" s="101">
        <v>53.488376445724846</v>
      </c>
      <c r="R44" s="101">
        <v>64.668145146424564</v>
      </c>
      <c r="S44" s="101">
        <v>75.241307259475022</v>
      </c>
      <c r="T44" s="101">
        <v>73.627065946286564</v>
      </c>
      <c r="U44" s="101">
        <v>71.988436923670719</v>
      </c>
      <c r="V44" s="101">
        <v>66.784791503303495</v>
      </c>
      <c r="W44" s="101">
        <v>58.4245552926184</v>
      </c>
      <c r="DA44" s="175" t="s">
        <v>487</v>
      </c>
    </row>
    <row r="45" spans="1:105" ht="11.45" customHeight="1" x14ac:dyDescent="0.25">
      <c r="A45" s="111" t="s">
        <v>115</v>
      </c>
      <c r="B45" s="101">
        <v>4.0044133596643521</v>
      </c>
      <c r="C45" s="101">
        <v>4.500895352063349</v>
      </c>
      <c r="D45" s="101">
        <v>5.2284269370963976</v>
      </c>
      <c r="E45" s="101">
        <v>4.9248970214110432</v>
      </c>
      <c r="F45" s="101">
        <v>4.5082174972591877</v>
      </c>
      <c r="G45" s="101">
        <v>4.1654743449135223</v>
      </c>
      <c r="H45" s="101">
        <v>3.8262068062833965</v>
      </c>
      <c r="I45" s="101">
        <v>3.5282054864840156</v>
      </c>
      <c r="J45" s="101">
        <v>3.5354617367337204</v>
      </c>
      <c r="K45" s="101">
        <v>3.6203490603021922</v>
      </c>
      <c r="L45" s="101">
        <v>3.4677413408352238</v>
      </c>
      <c r="M45" s="101">
        <v>3.6605855961079761</v>
      </c>
      <c r="N45" s="101">
        <v>3.7054557549290084</v>
      </c>
      <c r="O45" s="101">
        <v>3.8227663523332951</v>
      </c>
      <c r="P45" s="101">
        <v>4.4833197471838089</v>
      </c>
      <c r="Q45" s="101">
        <v>5.3041381860351109</v>
      </c>
      <c r="R45" s="101">
        <v>6.4968256501310986</v>
      </c>
      <c r="S45" s="101">
        <v>7.0716366395685757</v>
      </c>
      <c r="T45" s="101">
        <v>8.8053658159659989</v>
      </c>
      <c r="U45" s="101">
        <v>14.867507358782854</v>
      </c>
      <c r="V45" s="101">
        <v>28.00089088314034</v>
      </c>
      <c r="W45" s="101">
        <v>49.436433865359348</v>
      </c>
      <c r="DA45" s="175" t="s">
        <v>488</v>
      </c>
    </row>
    <row r="46" spans="1:105" ht="11.45" customHeight="1" x14ac:dyDescent="0.25">
      <c r="A46" s="27" t="s">
        <v>34</v>
      </c>
      <c r="B46" s="29">
        <f t="shared" ref="B46" si="109">B47+B53</f>
        <v>62626.068231075245</v>
      </c>
      <c r="C46" s="29">
        <f t="shared" ref="C46:V46" si="110">C47+C53</f>
        <v>65406.372569906307</v>
      </c>
      <c r="D46" s="29">
        <f t="shared" si="110"/>
        <v>65043.029708495284</v>
      </c>
      <c r="E46" s="29">
        <f t="shared" si="110"/>
        <v>64784.370264030877</v>
      </c>
      <c r="F46" s="29">
        <f t="shared" si="110"/>
        <v>66196.097375510144</v>
      </c>
      <c r="G46" s="29">
        <f t="shared" si="110"/>
        <v>66756.712238714477</v>
      </c>
      <c r="H46" s="29">
        <f t="shared" si="110"/>
        <v>68679.07571963215</v>
      </c>
      <c r="I46" s="29">
        <f t="shared" si="110"/>
        <v>69754.268054620421</v>
      </c>
      <c r="J46" s="29">
        <f t="shared" si="110"/>
        <v>69836.80362747451</v>
      </c>
      <c r="K46" s="29">
        <f t="shared" si="110"/>
        <v>67000.128117653017</v>
      </c>
      <c r="L46" s="29">
        <f t="shared" si="110"/>
        <v>67152.474738459292</v>
      </c>
      <c r="M46" s="29">
        <f t="shared" si="110"/>
        <v>68677.713194809068</v>
      </c>
      <c r="N46" s="29">
        <f t="shared" si="110"/>
        <v>67582.251210172006</v>
      </c>
      <c r="O46" s="29">
        <f t="shared" si="110"/>
        <v>69200.027384685382</v>
      </c>
      <c r="P46" s="29">
        <f t="shared" si="110"/>
        <v>73415.180072446921</v>
      </c>
      <c r="Q46" s="29">
        <f t="shared" si="110"/>
        <v>75352.964635281038</v>
      </c>
      <c r="R46" s="29">
        <f t="shared" si="110"/>
        <v>79366.271727161686</v>
      </c>
      <c r="S46" s="29">
        <f t="shared" si="110"/>
        <v>82881.9837144021</v>
      </c>
      <c r="T46" s="29">
        <f t="shared" si="110"/>
        <v>82482.317743585911</v>
      </c>
      <c r="U46" s="29">
        <f t="shared" si="110"/>
        <v>84825.615178872453</v>
      </c>
      <c r="V46" s="29">
        <f t="shared" si="110"/>
        <v>83792.303160111871</v>
      </c>
      <c r="W46" s="29">
        <f t="shared" ref="W46" si="111">W47+W53</f>
        <v>86688.571881871598</v>
      </c>
      <c r="DA46" s="173" t="s">
        <v>489</v>
      </c>
    </row>
    <row r="47" spans="1:105" ht="11.45" customHeight="1" x14ac:dyDescent="0.25">
      <c r="A47" s="136" t="s">
        <v>156</v>
      </c>
      <c r="B47" s="152">
        <f t="shared" ref="B47" si="112">SUM(B48:B52)</f>
        <v>31274.54280123693</v>
      </c>
      <c r="C47" s="152">
        <f t="shared" ref="C47:V47" si="113">SUM(C48:C52)</f>
        <v>33575.624872936081</v>
      </c>
      <c r="D47" s="152">
        <f t="shared" si="113"/>
        <v>33890.216665815191</v>
      </c>
      <c r="E47" s="152">
        <f t="shared" si="113"/>
        <v>33846.368419320461</v>
      </c>
      <c r="F47" s="152">
        <f t="shared" si="113"/>
        <v>33441.860896172489</v>
      </c>
      <c r="G47" s="152">
        <f t="shared" si="113"/>
        <v>33708.513102208373</v>
      </c>
      <c r="H47" s="152">
        <f t="shared" si="113"/>
        <v>33907.187366723811</v>
      </c>
      <c r="I47" s="152">
        <f t="shared" si="113"/>
        <v>33478.665099610465</v>
      </c>
      <c r="J47" s="152">
        <f t="shared" si="113"/>
        <v>32613.827270214213</v>
      </c>
      <c r="K47" s="152">
        <f t="shared" si="113"/>
        <v>32344.742082887373</v>
      </c>
      <c r="L47" s="152">
        <f t="shared" si="113"/>
        <v>31611.976655660812</v>
      </c>
      <c r="M47" s="152">
        <f t="shared" si="113"/>
        <v>31929.562184117844</v>
      </c>
      <c r="N47" s="152">
        <f t="shared" si="113"/>
        <v>31530.464048091282</v>
      </c>
      <c r="O47" s="152">
        <f t="shared" si="113"/>
        <v>32591.65402896599</v>
      </c>
      <c r="P47" s="152">
        <f t="shared" si="113"/>
        <v>35858.132982454219</v>
      </c>
      <c r="Q47" s="152">
        <f t="shared" si="113"/>
        <v>37122.788444232116</v>
      </c>
      <c r="R47" s="152">
        <f t="shared" si="113"/>
        <v>39968.479225652816</v>
      </c>
      <c r="S47" s="152">
        <f t="shared" si="113"/>
        <v>42407.141280798511</v>
      </c>
      <c r="T47" s="152">
        <f t="shared" si="113"/>
        <v>42425.883275963351</v>
      </c>
      <c r="U47" s="152">
        <f t="shared" si="113"/>
        <v>43859.667510439576</v>
      </c>
      <c r="V47" s="152">
        <f t="shared" si="113"/>
        <v>42910.173139666324</v>
      </c>
      <c r="W47" s="152">
        <f t="shared" ref="W47" si="114">SUM(W48:W52)</f>
        <v>44953.606399061566</v>
      </c>
      <c r="DA47" s="174" t="s">
        <v>490</v>
      </c>
    </row>
    <row r="48" spans="1:105" ht="11.45" customHeight="1" x14ac:dyDescent="0.25">
      <c r="A48" s="111" t="s">
        <v>110</v>
      </c>
      <c r="B48" s="87">
        <v>3287.9850524365402</v>
      </c>
      <c r="C48" s="87">
        <v>3120.1719565421836</v>
      </c>
      <c r="D48" s="87">
        <v>2982.146686893685</v>
      </c>
      <c r="E48" s="87">
        <v>2716.7472347949838</v>
      </c>
      <c r="F48" s="87">
        <v>2503.7428766953285</v>
      </c>
      <c r="G48" s="87">
        <v>2297.8724591286086</v>
      </c>
      <c r="H48" s="87">
        <v>2070.6536734630963</v>
      </c>
      <c r="I48" s="87">
        <v>1988.7547444225474</v>
      </c>
      <c r="J48" s="87">
        <v>1759.2315134824883</v>
      </c>
      <c r="K48" s="87">
        <v>1656.4181841502714</v>
      </c>
      <c r="L48" s="87">
        <v>1560.1478387676864</v>
      </c>
      <c r="M48" s="87">
        <v>1525.4121409945803</v>
      </c>
      <c r="N48" s="87">
        <v>1424.6504323157649</v>
      </c>
      <c r="O48" s="87">
        <v>1400.1250701925042</v>
      </c>
      <c r="P48" s="87">
        <v>1404.4315213302382</v>
      </c>
      <c r="Q48" s="87">
        <v>1378.4575876095325</v>
      </c>
      <c r="R48" s="87">
        <v>1475.4721096511503</v>
      </c>
      <c r="S48" s="87">
        <v>1581.1888538353917</v>
      </c>
      <c r="T48" s="87">
        <v>1589.7092845802647</v>
      </c>
      <c r="U48" s="87">
        <v>1648.6994058002376</v>
      </c>
      <c r="V48" s="87">
        <v>1618.7826007168699</v>
      </c>
      <c r="W48" s="87">
        <v>1822.6353757908068</v>
      </c>
      <c r="DA48" s="171" t="s">
        <v>491</v>
      </c>
    </row>
    <row r="49" spans="1:105" ht="11.45" customHeight="1" x14ac:dyDescent="0.25">
      <c r="A49" s="111" t="s">
        <v>111</v>
      </c>
      <c r="B49" s="87">
        <v>27975.834401919808</v>
      </c>
      <c r="C49" s="87">
        <v>30444.830802612418</v>
      </c>
      <c r="D49" s="87">
        <v>30897.84195335237</v>
      </c>
      <c r="E49" s="87">
        <v>31120.055476716348</v>
      </c>
      <c r="F49" s="87">
        <v>30928.992023808198</v>
      </c>
      <c r="G49" s="87">
        <v>31402.212710478798</v>
      </c>
      <c r="H49" s="87">
        <v>31654.847133887681</v>
      </c>
      <c r="I49" s="87">
        <v>31263.095575500673</v>
      </c>
      <c r="J49" s="87">
        <v>30562.639596688776</v>
      </c>
      <c r="K49" s="87">
        <v>30361.541825095992</v>
      </c>
      <c r="L49" s="87">
        <v>29701.040467327264</v>
      </c>
      <c r="M49" s="87">
        <v>30053.147245726199</v>
      </c>
      <c r="N49" s="87">
        <v>29752.390894179865</v>
      </c>
      <c r="O49" s="87">
        <v>30840.765208635527</v>
      </c>
      <c r="P49" s="87">
        <v>34083.908659870605</v>
      </c>
      <c r="Q49" s="87">
        <v>35373.76769147595</v>
      </c>
      <c r="R49" s="87">
        <v>38077.2542283277</v>
      </c>
      <c r="S49" s="87">
        <v>40324.968623512788</v>
      </c>
      <c r="T49" s="87">
        <v>40290.652877404573</v>
      </c>
      <c r="U49" s="87">
        <v>41602.059191194756</v>
      </c>
      <c r="V49" s="87">
        <v>40662.871732432104</v>
      </c>
      <c r="W49" s="87">
        <v>42272.965774983248</v>
      </c>
      <c r="DA49" s="171" t="s">
        <v>492</v>
      </c>
    </row>
    <row r="50" spans="1:105" ht="11.45" customHeight="1" x14ac:dyDescent="0.25">
      <c r="A50" s="111" t="s">
        <v>112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26.986002981332266</v>
      </c>
      <c r="I50" s="87">
        <v>40.169637886586898</v>
      </c>
      <c r="J50" s="87">
        <v>76.486843804947512</v>
      </c>
      <c r="K50" s="87">
        <v>97.300184595426032</v>
      </c>
      <c r="L50" s="87">
        <v>111.00248311834041</v>
      </c>
      <c r="M50" s="87">
        <v>124.53478628349872</v>
      </c>
      <c r="N50" s="87">
        <v>139.18227734375864</v>
      </c>
      <c r="O50" s="87">
        <v>147.07939472031867</v>
      </c>
      <c r="P50" s="87">
        <v>163.38946979413319</v>
      </c>
      <c r="Q50" s="87">
        <v>174.18181128002155</v>
      </c>
      <c r="R50" s="87">
        <v>179.97070113855665</v>
      </c>
      <c r="S50" s="87">
        <v>188.13879693414501</v>
      </c>
      <c r="T50" s="87">
        <v>186.03297817140722</v>
      </c>
      <c r="U50" s="87">
        <v>195.73076474053221</v>
      </c>
      <c r="V50" s="87">
        <v>196.61233298114269</v>
      </c>
      <c r="W50" s="87">
        <v>227.77290541075232</v>
      </c>
      <c r="DA50" s="171" t="s">
        <v>493</v>
      </c>
    </row>
    <row r="51" spans="1:105" ht="11.45" customHeight="1" x14ac:dyDescent="0.25">
      <c r="A51" s="111" t="s">
        <v>113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147.04585461114982</v>
      </c>
      <c r="I51" s="87">
        <v>179.9745815736199</v>
      </c>
      <c r="J51" s="87">
        <v>208.56099861898764</v>
      </c>
      <c r="K51" s="87">
        <v>221.92640131110872</v>
      </c>
      <c r="L51" s="87">
        <v>229.66279489964285</v>
      </c>
      <c r="M51" s="87">
        <v>212.38885719055227</v>
      </c>
      <c r="N51" s="87">
        <v>189.0134597726215</v>
      </c>
      <c r="O51" s="87">
        <v>176.5929087272003</v>
      </c>
      <c r="P51" s="87">
        <v>173.46056329634234</v>
      </c>
      <c r="Q51" s="87">
        <v>167.15792215965803</v>
      </c>
      <c r="R51" s="87">
        <v>177.44670362346872</v>
      </c>
      <c r="S51" s="87">
        <v>188.22930371286924</v>
      </c>
      <c r="T51" s="87">
        <v>177.17083439800075</v>
      </c>
      <c r="U51" s="87">
        <v>172.00215944986687</v>
      </c>
      <c r="V51" s="87">
        <v>151.9828608689532</v>
      </c>
      <c r="W51" s="87">
        <v>146.66911856081452</v>
      </c>
      <c r="DA51" s="171" t="s">
        <v>494</v>
      </c>
    </row>
    <row r="52" spans="1:105" ht="11.45" customHeight="1" x14ac:dyDescent="0.25">
      <c r="A52" s="111" t="s">
        <v>115</v>
      </c>
      <c r="B52" s="87">
        <v>10.723346880584311</v>
      </c>
      <c r="C52" s="87">
        <v>10.62211378148168</v>
      </c>
      <c r="D52" s="87">
        <v>10.228025569138383</v>
      </c>
      <c r="E52" s="87">
        <v>9.5657078091324017</v>
      </c>
      <c r="F52" s="87">
        <v>9.1259956689632276</v>
      </c>
      <c r="G52" s="87">
        <v>8.4279326009646667</v>
      </c>
      <c r="H52" s="87">
        <v>7.6547017805460289</v>
      </c>
      <c r="I52" s="87">
        <v>6.6705602270364643</v>
      </c>
      <c r="J52" s="87">
        <v>6.9083176190117044</v>
      </c>
      <c r="K52" s="87">
        <v>7.5554877345694313</v>
      </c>
      <c r="L52" s="87">
        <v>10.123071547876952</v>
      </c>
      <c r="M52" s="87">
        <v>14.079153923015708</v>
      </c>
      <c r="N52" s="87">
        <v>25.226984479273586</v>
      </c>
      <c r="O52" s="87">
        <v>27.091446690435699</v>
      </c>
      <c r="P52" s="87">
        <v>32.942768162893096</v>
      </c>
      <c r="Q52" s="87">
        <v>29.223431706954059</v>
      </c>
      <c r="R52" s="87">
        <v>58.335482911943913</v>
      </c>
      <c r="S52" s="87">
        <v>124.61570280331729</v>
      </c>
      <c r="T52" s="87">
        <v>182.31730140911142</v>
      </c>
      <c r="U52" s="87">
        <v>241.17598925418196</v>
      </c>
      <c r="V52" s="87">
        <v>279.92361266724913</v>
      </c>
      <c r="W52" s="87">
        <v>483.56322431593799</v>
      </c>
      <c r="DA52" s="171" t="s">
        <v>495</v>
      </c>
    </row>
    <row r="53" spans="1:105" ht="11.45" customHeight="1" x14ac:dyDescent="0.25">
      <c r="A53" s="109" t="s">
        <v>158</v>
      </c>
      <c r="B53" s="116">
        <f t="shared" ref="B53" si="115">SUM(B54:B55)</f>
        <v>31351.525429838315</v>
      </c>
      <c r="C53" s="116">
        <f t="shared" ref="C53:V53" si="116">SUM(C54:C55)</f>
        <v>31830.747696970226</v>
      </c>
      <c r="D53" s="116">
        <f t="shared" si="116"/>
        <v>31152.813042680093</v>
      </c>
      <c r="E53" s="116">
        <f t="shared" si="116"/>
        <v>30938.001844710416</v>
      </c>
      <c r="F53" s="116">
        <f t="shared" si="116"/>
        <v>32754.236479337658</v>
      </c>
      <c r="G53" s="116">
        <f t="shared" si="116"/>
        <v>33048.199136506097</v>
      </c>
      <c r="H53" s="116">
        <f t="shared" si="116"/>
        <v>34771.88835290834</v>
      </c>
      <c r="I53" s="116">
        <f t="shared" si="116"/>
        <v>36275.602955009956</v>
      </c>
      <c r="J53" s="116">
        <f t="shared" si="116"/>
        <v>37222.976357260297</v>
      </c>
      <c r="K53" s="116">
        <f t="shared" si="116"/>
        <v>34655.386034765645</v>
      </c>
      <c r="L53" s="116">
        <f t="shared" si="116"/>
        <v>35540.498082798476</v>
      </c>
      <c r="M53" s="116">
        <f t="shared" si="116"/>
        <v>36748.151010691225</v>
      </c>
      <c r="N53" s="116">
        <f t="shared" si="116"/>
        <v>36051.787162080727</v>
      </c>
      <c r="O53" s="116">
        <f t="shared" si="116"/>
        <v>36608.373355719399</v>
      </c>
      <c r="P53" s="116">
        <f t="shared" si="116"/>
        <v>37557.047089992702</v>
      </c>
      <c r="Q53" s="116">
        <f t="shared" si="116"/>
        <v>38230.176191048929</v>
      </c>
      <c r="R53" s="116">
        <f t="shared" si="116"/>
        <v>39397.792501508869</v>
      </c>
      <c r="S53" s="116">
        <f t="shared" si="116"/>
        <v>40474.842433603582</v>
      </c>
      <c r="T53" s="116">
        <f t="shared" si="116"/>
        <v>40056.434467622552</v>
      </c>
      <c r="U53" s="116">
        <f t="shared" si="116"/>
        <v>40965.947668432884</v>
      </c>
      <c r="V53" s="116">
        <f t="shared" si="116"/>
        <v>40882.130020445547</v>
      </c>
      <c r="W53" s="116">
        <f t="shared" ref="W53" si="117">SUM(W54:W55)</f>
        <v>41734.965482810032</v>
      </c>
      <c r="DA53" s="176" t="s">
        <v>496</v>
      </c>
    </row>
    <row r="54" spans="1:105" ht="11.45" customHeight="1" x14ac:dyDescent="0.25">
      <c r="A54" s="128" t="s">
        <v>27</v>
      </c>
      <c r="B54" s="101">
        <v>24609</v>
      </c>
      <c r="C54" s="101">
        <v>24602</v>
      </c>
      <c r="D54" s="101">
        <v>23548</v>
      </c>
      <c r="E54" s="101">
        <v>23165</v>
      </c>
      <c r="F54" s="101">
        <v>23564</v>
      </c>
      <c r="G54" s="101">
        <v>23535</v>
      </c>
      <c r="H54" s="101">
        <v>24616</v>
      </c>
      <c r="I54" s="101">
        <v>25527</v>
      </c>
      <c r="J54" s="101">
        <v>26053</v>
      </c>
      <c r="K54" s="101">
        <v>24480</v>
      </c>
      <c r="L54" s="101">
        <v>24788</v>
      </c>
      <c r="M54" s="101">
        <v>25955</v>
      </c>
      <c r="N54" s="101">
        <v>25137</v>
      </c>
      <c r="O54" s="101">
        <v>25275</v>
      </c>
      <c r="P54" s="101">
        <v>25966</v>
      </c>
      <c r="Q54" s="101">
        <v>26560</v>
      </c>
      <c r="R54" s="101">
        <v>26799</v>
      </c>
      <c r="S54" s="101">
        <v>26855</v>
      </c>
      <c r="T54" s="101">
        <v>27170</v>
      </c>
      <c r="U54" s="101">
        <v>27120</v>
      </c>
      <c r="V54" s="101">
        <v>26733</v>
      </c>
      <c r="W54" s="101">
        <v>26910</v>
      </c>
      <c r="DA54" s="175" t="s">
        <v>497</v>
      </c>
    </row>
    <row r="55" spans="1:105" ht="11.45" customHeight="1" x14ac:dyDescent="0.25">
      <c r="A55" s="138" t="s">
        <v>116</v>
      </c>
      <c r="B55" s="88">
        <v>6742.5254298383161</v>
      </c>
      <c r="C55" s="88">
        <v>7228.7476969702248</v>
      </c>
      <c r="D55" s="88">
        <v>7604.8130426800908</v>
      </c>
      <c r="E55" s="88">
        <v>7773.0018447104148</v>
      </c>
      <c r="F55" s="88">
        <v>9190.2364793376582</v>
      </c>
      <c r="G55" s="88">
        <v>9513.1991365060931</v>
      </c>
      <c r="H55" s="88">
        <v>10155.888352908336</v>
      </c>
      <c r="I55" s="88">
        <v>10748.602955009957</v>
      </c>
      <c r="J55" s="88">
        <v>11169.976357260295</v>
      </c>
      <c r="K55" s="88">
        <v>10175.386034765646</v>
      </c>
      <c r="L55" s="88">
        <v>10752.498082798476</v>
      </c>
      <c r="M55" s="88">
        <v>10793.151010691223</v>
      </c>
      <c r="N55" s="88">
        <v>10914.787162080724</v>
      </c>
      <c r="O55" s="88">
        <v>11333.373355719397</v>
      </c>
      <c r="P55" s="88">
        <v>11591.047089992699</v>
      </c>
      <c r="Q55" s="88">
        <v>11670.176191048928</v>
      </c>
      <c r="R55" s="88">
        <v>12598.792501508869</v>
      </c>
      <c r="S55" s="88">
        <v>13619.842433603579</v>
      </c>
      <c r="T55" s="88">
        <v>12886.434467622554</v>
      </c>
      <c r="U55" s="88">
        <v>13845.947668432886</v>
      </c>
      <c r="V55" s="88">
        <v>14149.130020445547</v>
      </c>
      <c r="W55" s="88">
        <v>14824.965482810036</v>
      </c>
      <c r="DA55" s="178" t="s">
        <v>498</v>
      </c>
    </row>
    <row r="56" spans="1:105" ht="11.45" customHeight="1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DA56" s="171"/>
    </row>
    <row r="57" spans="1:105" ht="11.45" customHeight="1" x14ac:dyDescent="0.25">
      <c r="A57" s="53" t="s">
        <v>109</v>
      </c>
      <c r="B57" s="54">
        <f t="shared" ref="B57:K57" si="118">B58+B73</f>
        <v>45226814</v>
      </c>
      <c r="C57" s="54">
        <f t="shared" si="118"/>
        <v>45701783</v>
      </c>
      <c r="D57" s="54">
        <f t="shared" si="118"/>
        <v>46098042</v>
      </c>
      <c r="E57" s="54">
        <f t="shared" si="118"/>
        <v>46440122</v>
      </c>
      <c r="F57" s="54">
        <f t="shared" si="118"/>
        <v>46677105</v>
      </c>
      <c r="G57" s="54">
        <f t="shared" si="118"/>
        <v>47230960</v>
      </c>
      <c r="H57" s="54">
        <f t="shared" si="118"/>
        <v>47711863</v>
      </c>
      <c r="I57" s="54">
        <f t="shared" si="118"/>
        <v>47632110</v>
      </c>
      <c r="J57" s="54">
        <f t="shared" si="118"/>
        <v>47640775</v>
      </c>
      <c r="K57" s="54">
        <f t="shared" si="118"/>
        <v>48196524</v>
      </c>
      <c r="L57" s="54">
        <f t="shared" ref="L57" si="119">L58+L73</f>
        <v>48897087</v>
      </c>
      <c r="M57" s="54">
        <f t="shared" ref="M57:V57" si="120">M58+M73</f>
        <v>49699211</v>
      </c>
      <c r="N57" s="54">
        <f t="shared" si="120"/>
        <v>50331619</v>
      </c>
      <c r="O57" s="54">
        <f t="shared" si="120"/>
        <v>50876446</v>
      </c>
      <c r="P57" s="54">
        <f t="shared" si="120"/>
        <v>51591449</v>
      </c>
      <c r="Q57" s="54">
        <f t="shared" si="120"/>
        <v>52439809</v>
      </c>
      <c r="R57" s="54">
        <f t="shared" si="120"/>
        <v>53403297</v>
      </c>
      <c r="S57" s="54">
        <f t="shared" si="120"/>
        <v>54284989</v>
      </c>
      <c r="T57" s="54">
        <f t="shared" si="120"/>
        <v>55101345</v>
      </c>
      <c r="U57" s="54">
        <f t="shared" si="120"/>
        <v>55940778</v>
      </c>
      <c r="V57" s="54">
        <f t="shared" si="120"/>
        <v>56787381</v>
      </c>
      <c r="W57" s="54">
        <f t="shared" ref="W57" si="121">W58+W73</f>
        <v>57367524</v>
      </c>
      <c r="DA57" s="172" t="s">
        <v>499</v>
      </c>
    </row>
    <row r="58" spans="1:105" ht="11.45" customHeight="1" x14ac:dyDescent="0.25">
      <c r="A58" s="27" t="s">
        <v>33</v>
      </c>
      <c r="B58" s="28">
        <f t="shared" ref="B58:K58" si="122">B59+B60+B67</f>
        <v>42555593</v>
      </c>
      <c r="C58" s="28">
        <f t="shared" si="122"/>
        <v>43031852</v>
      </c>
      <c r="D58" s="28">
        <f t="shared" si="122"/>
        <v>43463864</v>
      </c>
      <c r="E58" s="28">
        <f t="shared" si="122"/>
        <v>43848962</v>
      </c>
      <c r="F58" s="28">
        <f t="shared" si="122"/>
        <v>44092985</v>
      </c>
      <c r="G58" s="28">
        <f t="shared" si="122"/>
        <v>44646404</v>
      </c>
      <c r="H58" s="28">
        <f t="shared" si="122"/>
        <v>45072249</v>
      </c>
      <c r="I58" s="28">
        <f t="shared" si="122"/>
        <v>45072457</v>
      </c>
      <c r="J58" s="28">
        <f t="shared" si="122"/>
        <v>45055031</v>
      </c>
      <c r="K58" s="28">
        <f t="shared" si="122"/>
        <v>45576621</v>
      </c>
      <c r="L58" s="28">
        <f t="shared" ref="L58" si="123">L59+L60+L67</f>
        <v>46205920</v>
      </c>
      <c r="M58" s="28">
        <f t="shared" ref="M58:V58" si="124">M59+M60+M67</f>
        <v>46912060</v>
      </c>
      <c r="N58" s="28">
        <f t="shared" si="124"/>
        <v>47490001</v>
      </c>
      <c r="O58" s="28">
        <f t="shared" si="124"/>
        <v>47982970</v>
      </c>
      <c r="P58" s="28">
        <f t="shared" si="124"/>
        <v>48626017</v>
      </c>
      <c r="Q58" s="28">
        <f t="shared" si="124"/>
        <v>49377792</v>
      </c>
      <c r="R58" s="28">
        <f t="shared" si="124"/>
        <v>50197002</v>
      </c>
      <c r="S58" s="28">
        <f t="shared" si="124"/>
        <v>50927030</v>
      </c>
      <c r="T58" s="28">
        <f t="shared" si="124"/>
        <v>51614947</v>
      </c>
      <c r="U58" s="28">
        <f t="shared" si="124"/>
        <v>52289718</v>
      </c>
      <c r="V58" s="28">
        <f t="shared" si="124"/>
        <v>52968177</v>
      </c>
      <c r="W58" s="28">
        <f t="shared" ref="W58" si="125">W59+W60+W67</f>
        <v>53379390</v>
      </c>
      <c r="DA58" s="173" t="s">
        <v>500</v>
      </c>
    </row>
    <row r="59" spans="1:105" ht="11.45" customHeight="1" x14ac:dyDescent="0.25">
      <c r="A59" s="136" t="s">
        <v>180</v>
      </c>
      <c r="B59" s="137">
        <v>3410000</v>
      </c>
      <c r="C59" s="137">
        <v>3557000</v>
      </c>
      <c r="D59" s="137">
        <v>3657000</v>
      </c>
      <c r="E59" s="137">
        <v>3745000</v>
      </c>
      <c r="F59" s="137">
        <v>3828000</v>
      </c>
      <c r="G59" s="137">
        <v>3903000</v>
      </c>
      <c r="H59" s="137">
        <v>3969000</v>
      </c>
      <c r="I59" s="137">
        <v>3813795</v>
      </c>
      <c r="J59" s="137">
        <v>3658590</v>
      </c>
      <c r="K59" s="137">
        <v>3762561</v>
      </c>
      <c r="L59" s="137">
        <v>3827894</v>
      </c>
      <c r="M59" s="137">
        <v>3908072</v>
      </c>
      <c r="N59" s="137">
        <v>3982978</v>
      </c>
      <c r="O59" s="137">
        <v>4054946</v>
      </c>
      <c r="P59" s="137">
        <v>4145392</v>
      </c>
      <c r="Q59" s="137">
        <v>4228238</v>
      </c>
      <c r="R59" s="137">
        <v>4314493</v>
      </c>
      <c r="S59" s="137">
        <v>4372978</v>
      </c>
      <c r="T59" s="137">
        <v>4438600</v>
      </c>
      <c r="U59" s="137">
        <v>4492340</v>
      </c>
      <c r="V59" s="137">
        <v>4643984</v>
      </c>
      <c r="W59" s="137">
        <v>4758169</v>
      </c>
      <c r="DA59" s="174" t="s">
        <v>501</v>
      </c>
    </row>
    <row r="60" spans="1:105" ht="11.45" customHeight="1" x14ac:dyDescent="0.25">
      <c r="A60" s="109" t="s">
        <v>20</v>
      </c>
      <c r="B60" s="110">
        <f t="shared" ref="B60:K60" si="126">SUM(B61:B66)</f>
        <v>39058937</v>
      </c>
      <c r="C60" s="110">
        <f t="shared" si="126"/>
        <v>39388319</v>
      </c>
      <c r="D60" s="110">
        <f t="shared" si="126"/>
        <v>39720951</v>
      </c>
      <c r="E60" s="110">
        <f t="shared" si="126"/>
        <v>40017482</v>
      </c>
      <c r="F60" s="110">
        <f t="shared" si="126"/>
        <v>40179477</v>
      </c>
      <c r="G60" s="110">
        <f t="shared" si="126"/>
        <v>40659500</v>
      </c>
      <c r="H60" s="110">
        <f t="shared" si="126"/>
        <v>41019700</v>
      </c>
      <c r="I60" s="110">
        <f t="shared" si="126"/>
        <v>41183594</v>
      </c>
      <c r="J60" s="110">
        <f t="shared" si="126"/>
        <v>41321171</v>
      </c>
      <c r="K60" s="110">
        <f t="shared" si="126"/>
        <v>41737627</v>
      </c>
      <c r="L60" s="110">
        <f t="shared" ref="L60" si="127">SUM(L61:L66)</f>
        <v>42301563</v>
      </c>
      <c r="M60" s="110">
        <f t="shared" ref="M60:V60" si="128">SUM(M61:M66)</f>
        <v>42928000</v>
      </c>
      <c r="N60" s="110">
        <f t="shared" si="128"/>
        <v>43431000</v>
      </c>
      <c r="O60" s="110">
        <f t="shared" si="128"/>
        <v>43851230</v>
      </c>
      <c r="P60" s="110">
        <f t="shared" si="128"/>
        <v>44403124</v>
      </c>
      <c r="Q60" s="110">
        <f t="shared" si="128"/>
        <v>45071209</v>
      </c>
      <c r="R60" s="110">
        <f t="shared" si="128"/>
        <v>45803560</v>
      </c>
      <c r="S60" s="110">
        <f t="shared" si="128"/>
        <v>46474594</v>
      </c>
      <c r="T60" s="110">
        <f t="shared" si="128"/>
        <v>47095784</v>
      </c>
      <c r="U60" s="110">
        <f t="shared" si="128"/>
        <v>47715977</v>
      </c>
      <c r="V60" s="110">
        <f t="shared" si="128"/>
        <v>48248584</v>
      </c>
      <c r="W60" s="110">
        <f t="shared" ref="W60" si="129">SUM(W61:W66)</f>
        <v>48540878</v>
      </c>
      <c r="DA60" s="176" t="s">
        <v>502</v>
      </c>
    </row>
    <row r="61" spans="1:105" ht="11.45" customHeight="1" x14ac:dyDescent="0.25">
      <c r="A61" s="111" t="s">
        <v>110</v>
      </c>
      <c r="B61" s="84">
        <v>33333963</v>
      </c>
      <c r="C61" s="84">
        <v>33146912</v>
      </c>
      <c r="D61" s="84">
        <v>32891503</v>
      </c>
      <c r="E61" s="84">
        <v>32578129</v>
      </c>
      <c r="F61" s="84">
        <v>32060673</v>
      </c>
      <c r="G61" s="84">
        <v>31634147</v>
      </c>
      <c r="H61" s="84">
        <v>31306000</v>
      </c>
      <c r="I61" s="84">
        <v>30974469</v>
      </c>
      <c r="J61" s="84">
        <v>30677679</v>
      </c>
      <c r="K61" s="84">
        <v>30472205</v>
      </c>
      <c r="L61" s="84">
        <v>30527857</v>
      </c>
      <c r="M61" s="84">
        <v>30488391</v>
      </c>
      <c r="N61" s="84">
        <v>30254900</v>
      </c>
      <c r="O61" s="84">
        <v>30016983</v>
      </c>
      <c r="P61" s="84">
        <v>29909768</v>
      </c>
      <c r="Q61" s="84">
        <v>29904014</v>
      </c>
      <c r="R61" s="84">
        <v>30075467</v>
      </c>
      <c r="S61" s="84">
        <v>30640319</v>
      </c>
      <c r="T61" s="84">
        <v>31287107</v>
      </c>
      <c r="U61" s="84">
        <v>31811896</v>
      </c>
      <c r="V61" s="84">
        <v>31953019</v>
      </c>
      <c r="W61" s="84">
        <v>31705097</v>
      </c>
      <c r="DA61" s="171" t="s">
        <v>503</v>
      </c>
    </row>
    <row r="62" spans="1:105" ht="11.45" customHeight="1" x14ac:dyDescent="0.25">
      <c r="A62" s="111" t="s">
        <v>111</v>
      </c>
      <c r="B62" s="84">
        <v>5664974</v>
      </c>
      <c r="C62" s="84">
        <v>6182472</v>
      </c>
      <c r="D62" s="84">
        <v>6757907</v>
      </c>
      <c r="E62" s="84">
        <v>7362078</v>
      </c>
      <c r="F62" s="84">
        <v>8019368</v>
      </c>
      <c r="G62" s="84">
        <v>8887223</v>
      </c>
      <c r="H62" s="84">
        <v>9516517</v>
      </c>
      <c r="I62" s="84">
        <v>9903245</v>
      </c>
      <c r="J62" s="84">
        <v>10302990</v>
      </c>
      <c r="K62" s="84">
        <v>10825889</v>
      </c>
      <c r="L62" s="84">
        <v>11281221</v>
      </c>
      <c r="M62" s="84">
        <v>11903697</v>
      </c>
      <c r="N62" s="84">
        <v>12596593</v>
      </c>
      <c r="O62" s="84">
        <v>13239227</v>
      </c>
      <c r="P62" s="84">
        <v>13891881</v>
      </c>
      <c r="Q62" s="84">
        <v>14568243</v>
      </c>
      <c r="R62" s="84">
        <v>15136810</v>
      </c>
      <c r="S62" s="84">
        <v>15239253</v>
      </c>
      <c r="T62" s="84">
        <v>15182137</v>
      </c>
      <c r="U62" s="84">
        <v>15203498</v>
      </c>
      <c r="V62" s="84">
        <v>15257836</v>
      </c>
      <c r="W62" s="84">
        <v>15138655</v>
      </c>
      <c r="DA62" s="171" t="s">
        <v>504</v>
      </c>
    </row>
    <row r="63" spans="1:105" ht="11.45" customHeight="1" x14ac:dyDescent="0.25">
      <c r="A63" s="111" t="s">
        <v>112</v>
      </c>
      <c r="B63" s="84">
        <v>60000</v>
      </c>
      <c r="C63" s="84">
        <v>58935</v>
      </c>
      <c r="D63" s="84">
        <v>71541</v>
      </c>
      <c r="E63" s="84">
        <v>77275</v>
      </c>
      <c r="F63" s="84">
        <v>99436</v>
      </c>
      <c r="G63" s="84">
        <v>110277</v>
      </c>
      <c r="H63" s="84">
        <v>164772</v>
      </c>
      <c r="I63" s="84">
        <v>273182</v>
      </c>
      <c r="J63" s="84">
        <v>306402</v>
      </c>
      <c r="K63" s="84">
        <v>369430</v>
      </c>
      <c r="L63" s="84">
        <v>418659</v>
      </c>
      <c r="M63" s="84">
        <v>456252</v>
      </c>
      <c r="N63" s="84">
        <v>494777</v>
      </c>
      <c r="O63" s="84">
        <v>500867</v>
      </c>
      <c r="P63" s="84">
        <v>494148</v>
      </c>
      <c r="Q63" s="84">
        <v>475711</v>
      </c>
      <c r="R63" s="84">
        <v>448025</v>
      </c>
      <c r="S63" s="84">
        <v>421283</v>
      </c>
      <c r="T63" s="84">
        <v>395592</v>
      </c>
      <c r="U63" s="84">
        <v>371472</v>
      </c>
      <c r="V63" s="84">
        <v>359441</v>
      </c>
      <c r="W63" s="84">
        <v>345098</v>
      </c>
      <c r="DA63" s="171" t="s">
        <v>505</v>
      </c>
    </row>
    <row r="64" spans="1:105" ht="11.45" customHeight="1" x14ac:dyDescent="0.25">
      <c r="A64" s="111" t="s">
        <v>113</v>
      </c>
      <c r="B64" s="84">
        <v>0</v>
      </c>
      <c r="C64" s="84">
        <v>0</v>
      </c>
      <c r="D64" s="84">
        <v>0</v>
      </c>
      <c r="E64" s="84">
        <v>0</v>
      </c>
      <c r="F64" s="84">
        <v>0</v>
      </c>
      <c r="G64" s="84">
        <v>27853</v>
      </c>
      <c r="H64" s="84">
        <v>32392</v>
      </c>
      <c r="I64" s="84">
        <v>32672</v>
      </c>
      <c r="J64" s="84">
        <v>32800</v>
      </c>
      <c r="K64" s="84">
        <v>68515</v>
      </c>
      <c r="L64" s="84">
        <v>71519</v>
      </c>
      <c r="M64" s="84">
        <v>74853</v>
      </c>
      <c r="N64" s="84">
        <v>76284</v>
      </c>
      <c r="O64" s="84">
        <v>79065</v>
      </c>
      <c r="P64" s="84">
        <v>81423</v>
      </c>
      <c r="Q64" s="84">
        <v>80300</v>
      </c>
      <c r="R64" s="84">
        <v>77187</v>
      </c>
      <c r="S64" s="84">
        <v>75459</v>
      </c>
      <c r="T64" s="84">
        <v>80776</v>
      </c>
      <c r="U64" s="84">
        <v>83716</v>
      </c>
      <c r="V64" s="84">
        <v>83112</v>
      </c>
      <c r="W64" s="84">
        <v>83207</v>
      </c>
      <c r="DA64" s="171" t="s">
        <v>506</v>
      </c>
    </row>
    <row r="65" spans="1:105" ht="11.45" customHeight="1" x14ac:dyDescent="0.25">
      <c r="A65" s="111" t="s">
        <v>114</v>
      </c>
      <c r="B65" s="84">
        <v>0</v>
      </c>
      <c r="C65" s="84">
        <v>0</v>
      </c>
      <c r="D65" s="84">
        <v>0</v>
      </c>
      <c r="E65" s="84">
        <v>0</v>
      </c>
      <c r="F65" s="84">
        <v>0</v>
      </c>
      <c r="G65" s="84">
        <v>0</v>
      </c>
      <c r="H65" s="84">
        <v>0</v>
      </c>
      <c r="I65" s="84">
        <v>0</v>
      </c>
      <c r="J65" s="84">
        <v>0</v>
      </c>
      <c r="K65" s="84">
        <v>0</v>
      </c>
      <c r="L65" s="84">
        <v>0</v>
      </c>
      <c r="M65" s="84">
        <v>266</v>
      </c>
      <c r="N65" s="84">
        <v>1332</v>
      </c>
      <c r="O65" s="84">
        <v>2932</v>
      </c>
      <c r="P65" s="84">
        <v>6956</v>
      </c>
      <c r="Q65" s="84">
        <v>17439</v>
      </c>
      <c r="R65" s="84">
        <v>32049</v>
      </c>
      <c r="S65" s="84">
        <v>44419</v>
      </c>
      <c r="T65" s="84">
        <v>66997</v>
      </c>
      <c r="U65" s="84">
        <v>111509</v>
      </c>
      <c r="V65" s="84">
        <v>287037</v>
      </c>
      <c r="W65" s="84">
        <v>609849</v>
      </c>
      <c r="DA65" s="171" t="s">
        <v>507</v>
      </c>
    </row>
    <row r="66" spans="1:105" ht="11.45" customHeight="1" x14ac:dyDescent="0.25">
      <c r="A66" s="111" t="s">
        <v>115</v>
      </c>
      <c r="B66" s="84">
        <v>0</v>
      </c>
      <c r="C66" s="84">
        <v>0</v>
      </c>
      <c r="D66" s="84">
        <v>0</v>
      </c>
      <c r="E66" s="84">
        <v>0</v>
      </c>
      <c r="F66" s="84">
        <v>0</v>
      </c>
      <c r="G66" s="84">
        <v>0</v>
      </c>
      <c r="H66" s="84">
        <v>19</v>
      </c>
      <c r="I66" s="84">
        <v>26</v>
      </c>
      <c r="J66" s="84">
        <v>1300</v>
      </c>
      <c r="K66" s="84">
        <v>1588</v>
      </c>
      <c r="L66" s="84">
        <v>2307</v>
      </c>
      <c r="M66" s="84">
        <v>4541</v>
      </c>
      <c r="N66" s="84">
        <v>7114</v>
      </c>
      <c r="O66" s="84">
        <v>12156</v>
      </c>
      <c r="P66" s="84">
        <v>18948</v>
      </c>
      <c r="Q66" s="84">
        <v>25502</v>
      </c>
      <c r="R66" s="84">
        <v>34022</v>
      </c>
      <c r="S66" s="84">
        <v>53861</v>
      </c>
      <c r="T66" s="84">
        <v>83175</v>
      </c>
      <c r="U66" s="84">
        <v>133886</v>
      </c>
      <c r="V66" s="84">
        <v>308139</v>
      </c>
      <c r="W66" s="84">
        <v>658972</v>
      </c>
      <c r="DA66" s="171" t="s">
        <v>508</v>
      </c>
    </row>
    <row r="67" spans="1:105" ht="11.45" customHeight="1" x14ac:dyDescent="0.25">
      <c r="A67" s="109" t="s">
        <v>21</v>
      </c>
      <c r="B67" s="110">
        <f t="shared" ref="B67:K67" si="130">SUM(B68:B72)</f>
        <v>86656</v>
      </c>
      <c r="C67" s="110">
        <f t="shared" si="130"/>
        <v>86533</v>
      </c>
      <c r="D67" s="110">
        <f t="shared" si="130"/>
        <v>85913</v>
      </c>
      <c r="E67" s="110">
        <f t="shared" si="130"/>
        <v>86480</v>
      </c>
      <c r="F67" s="110">
        <f t="shared" si="130"/>
        <v>85508</v>
      </c>
      <c r="G67" s="110">
        <f t="shared" si="130"/>
        <v>83904</v>
      </c>
      <c r="H67" s="110">
        <f t="shared" si="130"/>
        <v>83549</v>
      </c>
      <c r="I67" s="110">
        <f t="shared" si="130"/>
        <v>75068</v>
      </c>
      <c r="J67" s="110">
        <f t="shared" si="130"/>
        <v>75270</v>
      </c>
      <c r="K67" s="110">
        <f t="shared" si="130"/>
        <v>76433</v>
      </c>
      <c r="L67" s="110">
        <f t="shared" ref="L67" si="131">SUM(L68:L72)</f>
        <v>76463</v>
      </c>
      <c r="M67" s="110">
        <f t="shared" ref="M67:V67" si="132">SUM(M68:M72)</f>
        <v>75988</v>
      </c>
      <c r="N67" s="110">
        <f t="shared" si="132"/>
        <v>76023</v>
      </c>
      <c r="O67" s="110">
        <f t="shared" si="132"/>
        <v>76794</v>
      </c>
      <c r="P67" s="110">
        <f t="shared" si="132"/>
        <v>77501</v>
      </c>
      <c r="Q67" s="110">
        <f t="shared" si="132"/>
        <v>78345</v>
      </c>
      <c r="R67" s="110">
        <f t="shared" si="132"/>
        <v>78949</v>
      </c>
      <c r="S67" s="110">
        <f t="shared" si="132"/>
        <v>79458</v>
      </c>
      <c r="T67" s="110">
        <f t="shared" si="132"/>
        <v>80563</v>
      </c>
      <c r="U67" s="110">
        <f t="shared" si="132"/>
        <v>81401</v>
      </c>
      <c r="V67" s="110">
        <f t="shared" si="132"/>
        <v>75609</v>
      </c>
      <c r="W67" s="110">
        <f t="shared" ref="W67" si="133">SUM(W68:W72)</f>
        <v>80343</v>
      </c>
      <c r="DA67" s="176" t="s">
        <v>509</v>
      </c>
    </row>
    <row r="68" spans="1:105" ht="11.45" customHeight="1" x14ac:dyDescent="0.25">
      <c r="A68" s="111" t="s">
        <v>110</v>
      </c>
      <c r="B68" s="102">
        <v>0</v>
      </c>
      <c r="C68" s="102">
        <v>0</v>
      </c>
      <c r="D68" s="102">
        <v>0</v>
      </c>
      <c r="E68" s="102">
        <v>0</v>
      </c>
      <c r="F68" s="102">
        <v>0</v>
      </c>
      <c r="G68" s="102">
        <v>0</v>
      </c>
      <c r="H68" s="102">
        <v>0</v>
      </c>
      <c r="I68" s="102">
        <v>0</v>
      </c>
      <c r="J68" s="102">
        <v>0</v>
      </c>
      <c r="K68" s="102">
        <v>0</v>
      </c>
      <c r="L68" s="102">
        <v>0</v>
      </c>
      <c r="M68" s="102">
        <v>0</v>
      </c>
      <c r="N68" s="102">
        <v>0</v>
      </c>
      <c r="O68" s="102">
        <v>0</v>
      </c>
      <c r="P68" s="102">
        <v>0</v>
      </c>
      <c r="Q68" s="102">
        <v>0</v>
      </c>
      <c r="R68" s="102">
        <v>0</v>
      </c>
      <c r="S68" s="102">
        <v>0</v>
      </c>
      <c r="T68" s="102">
        <v>0</v>
      </c>
      <c r="U68" s="102">
        <v>0</v>
      </c>
      <c r="V68" s="102">
        <v>0</v>
      </c>
      <c r="W68" s="102">
        <v>0</v>
      </c>
      <c r="DA68" s="175" t="s">
        <v>510</v>
      </c>
    </row>
    <row r="69" spans="1:105" ht="11.45" customHeight="1" x14ac:dyDescent="0.25">
      <c r="A69" s="111" t="s">
        <v>111</v>
      </c>
      <c r="B69" s="102">
        <v>85549</v>
      </c>
      <c r="C69" s="102">
        <v>85213</v>
      </c>
      <c r="D69" s="102">
        <v>84456</v>
      </c>
      <c r="E69" s="102">
        <v>85016</v>
      </c>
      <c r="F69" s="102">
        <v>84083</v>
      </c>
      <c r="G69" s="102">
        <v>82508</v>
      </c>
      <c r="H69" s="102">
        <v>82016</v>
      </c>
      <c r="I69" s="102">
        <v>73488</v>
      </c>
      <c r="J69" s="102">
        <v>73775</v>
      </c>
      <c r="K69" s="102">
        <v>74784</v>
      </c>
      <c r="L69" s="102">
        <v>74815</v>
      </c>
      <c r="M69" s="102">
        <v>74368</v>
      </c>
      <c r="N69" s="102">
        <v>74272</v>
      </c>
      <c r="O69" s="102">
        <v>74927</v>
      </c>
      <c r="P69" s="102">
        <v>75740</v>
      </c>
      <c r="Q69" s="102">
        <v>76757</v>
      </c>
      <c r="R69" s="102">
        <v>77462</v>
      </c>
      <c r="S69" s="102">
        <v>78075</v>
      </c>
      <c r="T69" s="102">
        <v>79186</v>
      </c>
      <c r="U69" s="102">
        <v>79893</v>
      </c>
      <c r="V69" s="102">
        <v>73823</v>
      </c>
      <c r="W69" s="102">
        <v>78036</v>
      </c>
      <c r="DA69" s="175" t="s">
        <v>511</v>
      </c>
    </row>
    <row r="70" spans="1:105" ht="11.45" customHeight="1" x14ac:dyDescent="0.25">
      <c r="A70" s="111" t="s">
        <v>112</v>
      </c>
      <c r="B70" s="102">
        <v>0</v>
      </c>
      <c r="C70" s="102">
        <v>0</v>
      </c>
      <c r="D70" s="102">
        <v>0</v>
      </c>
      <c r="E70" s="102">
        <v>0</v>
      </c>
      <c r="F70" s="102">
        <v>10</v>
      </c>
      <c r="G70" s="102">
        <v>10</v>
      </c>
      <c r="H70" s="102">
        <v>10</v>
      </c>
      <c r="I70" s="102">
        <v>12</v>
      </c>
      <c r="J70" s="102">
        <v>17</v>
      </c>
      <c r="K70" s="102">
        <v>23</v>
      </c>
      <c r="L70" s="102">
        <v>25</v>
      </c>
      <c r="M70" s="102">
        <v>24</v>
      </c>
      <c r="N70" s="102">
        <v>24</v>
      </c>
      <c r="O70" s="102">
        <v>23</v>
      </c>
      <c r="P70" s="102">
        <v>22</v>
      </c>
      <c r="Q70" s="102">
        <v>21</v>
      </c>
      <c r="R70" s="102">
        <v>21</v>
      </c>
      <c r="S70" s="102">
        <v>20</v>
      </c>
      <c r="T70" s="102">
        <v>20</v>
      </c>
      <c r="U70" s="102">
        <v>21</v>
      </c>
      <c r="V70" s="102">
        <v>18</v>
      </c>
      <c r="W70" s="102">
        <v>20</v>
      </c>
      <c r="DA70" s="175" t="s">
        <v>512</v>
      </c>
    </row>
    <row r="71" spans="1:105" ht="11.45" customHeight="1" x14ac:dyDescent="0.25">
      <c r="A71" s="111" t="s">
        <v>113</v>
      </c>
      <c r="B71" s="102">
        <v>1002</v>
      </c>
      <c r="C71" s="102">
        <v>1202</v>
      </c>
      <c r="D71" s="102">
        <v>1320</v>
      </c>
      <c r="E71" s="102">
        <v>1335</v>
      </c>
      <c r="F71" s="102">
        <v>1297</v>
      </c>
      <c r="G71" s="102">
        <v>1277</v>
      </c>
      <c r="H71" s="102">
        <v>1423</v>
      </c>
      <c r="I71" s="102">
        <v>1476</v>
      </c>
      <c r="J71" s="102">
        <v>1386</v>
      </c>
      <c r="K71" s="102">
        <v>1532</v>
      </c>
      <c r="L71" s="102">
        <v>1533</v>
      </c>
      <c r="M71" s="102">
        <v>1501</v>
      </c>
      <c r="N71" s="102">
        <v>1631</v>
      </c>
      <c r="O71" s="102">
        <v>1745</v>
      </c>
      <c r="P71" s="102">
        <v>1623</v>
      </c>
      <c r="Q71" s="102">
        <v>1430</v>
      </c>
      <c r="R71" s="102">
        <v>1298</v>
      </c>
      <c r="S71" s="102">
        <v>1180</v>
      </c>
      <c r="T71" s="102">
        <v>1129</v>
      </c>
      <c r="U71" s="102">
        <v>1102</v>
      </c>
      <c r="V71" s="102">
        <v>1036</v>
      </c>
      <c r="W71" s="102">
        <v>1000</v>
      </c>
      <c r="DA71" s="175" t="s">
        <v>513</v>
      </c>
    </row>
    <row r="72" spans="1:105" ht="11.45" customHeight="1" x14ac:dyDescent="0.25">
      <c r="A72" s="111" t="s">
        <v>115</v>
      </c>
      <c r="B72" s="102">
        <v>105</v>
      </c>
      <c r="C72" s="102">
        <v>118</v>
      </c>
      <c r="D72" s="102">
        <v>137</v>
      </c>
      <c r="E72" s="102">
        <v>129</v>
      </c>
      <c r="F72" s="102">
        <v>118</v>
      </c>
      <c r="G72" s="102">
        <v>109</v>
      </c>
      <c r="H72" s="102">
        <v>100</v>
      </c>
      <c r="I72" s="102">
        <v>92</v>
      </c>
      <c r="J72" s="102">
        <v>92</v>
      </c>
      <c r="K72" s="102">
        <v>94</v>
      </c>
      <c r="L72" s="102">
        <v>90</v>
      </c>
      <c r="M72" s="102">
        <v>95</v>
      </c>
      <c r="N72" s="102">
        <v>96</v>
      </c>
      <c r="O72" s="102">
        <v>99</v>
      </c>
      <c r="P72" s="102">
        <v>116</v>
      </c>
      <c r="Q72" s="102">
        <v>137</v>
      </c>
      <c r="R72" s="102">
        <v>168</v>
      </c>
      <c r="S72" s="102">
        <v>183</v>
      </c>
      <c r="T72" s="102">
        <v>228</v>
      </c>
      <c r="U72" s="102">
        <v>385</v>
      </c>
      <c r="V72" s="102">
        <v>732</v>
      </c>
      <c r="W72" s="102">
        <v>1287</v>
      </c>
      <c r="DA72" s="175" t="s">
        <v>514</v>
      </c>
    </row>
    <row r="73" spans="1:105" ht="11.45" customHeight="1" x14ac:dyDescent="0.25">
      <c r="A73" s="27" t="s">
        <v>34</v>
      </c>
      <c r="B73" s="28">
        <f t="shared" ref="B73:K73" si="134">B74+B80</f>
        <v>2671221</v>
      </c>
      <c r="C73" s="28">
        <f t="shared" si="134"/>
        <v>2669931</v>
      </c>
      <c r="D73" s="28">
        <f t="shared" si="134"/>
        <v>2634178</v>
      </c>
      <c r="E73" s="28">
        <f t="shared" si="134"/>
        <v>2591160</v>
      </c>
      <c r="F73" s="28">
        <f t="shared" si="134"/>
        <v>2584120</v>
      </c>
      <c r="G73" s="28">
        <f t="shared" si="134"/>
        <v>2584556</v>
      </c>
      <c r="H73" s="28">
        <f t="shared" si="134"/>
        <v>2639614</v>
      </c>
      <c r="I73" s="28">
        <f t="shared" si="134"/>
        <v>2559653</v>
      </c>
      <c r="J73" s="28">
        <f t="shared" si="134"/>
        <v>2585744</v>
      </c>
      <c r="K73" s="28">
        <f t="shared" si="134"/>
        <v>2619903</v>
      </c>
      <c r="L73" s="28">
        <f t="shared" ref="L73" si="135">L74+L80</f>
        <v>2691167</v>
      </c>
      <c r="M73" s="28">
        <f t="shared" ref="M73:V73" si="136">M74+M80</f>
        <v>2787151</v>
      </c>
      <c r="N73" s="28">
        <f t="shared" si="136"/>
        <v>2841618</v>
      </c>
      <c r="O73" s="28">
        <f t="shared" si="136"/>
        <v>2893476</v>
      </c>
      <c r="P73" s="28">
        <f t="shared" si="136"/>
        <v>2965432</v>
      </c>
      <c r="Q73" s="28">
        <f t="shared" si="136"/>
        <v>3062017</v>
      </c>
      <c r="R73" s="28">
        <f t="shared" si="136"/>
        <v>3206295</v>
      </c>
      <c r="S73" s="28">
        <f t="shared" si="136"/>
        <v>3357959</v>
      </c>
      <c r="T73" s="28">
        <f t="shared" si="136"/>
        <v>3486398</v>
      </c>
      <c r="U73" s="28">
        <f t="shared" si="136"/>
        <v>3651060</v>
      </c>
      <c r="V73" s="28">
        <f t="shared" si="136"/>
        <v>3819204</v>
      </c>
      <c r="W73" s="28">
        <f t="shared" ref="W73" si="137">W74+W80</f>
        <v>3988134</v>
      </c>
      <c r="DA73" s="173" t="s">
        <v>515</v>
      </c>
    </row>
    <row r="74" spans="1:105" ht="11.45" customHeight="1" x14ac:dyDescent="0.25">
      <c r="A74" s="136" t="s">
        <v>156</v>
      </c>
      <c r="B74" s="137">
        <f t="shared" ref="B74:K74" si="138">SUM(B75:B79)</f>
        <v>1732021</v>
      </c>
      <c r="C74" s="137">
        <f t="shared" si="138"/>
        <v>1739889</v>
      </c>
      <c r="D74" s="137">
        <f t="shared" si="138"/>
        <v>1741182</v>
      </c>
      <c r="E74" s="137">
        <f t="shared" si="138"/>
        <v>1730969</v>
      </c>
      <c r="F74" s="137">
        <f t="shared" si="138"/>
        <v>1729794</v>
      </c>
      <c r="G74" s="137">
        <f t="shared" si="138"/>
        <v>1736770</v>
      </c>
      <c r="H74" s="137">
        <f t="shared" si="138"/>
        <v>1782979</v>
      </c>
      <c r="I74" s="137">
        <f t="shared" si="138"/>
        <v>1812800</v>
      </c>
      <c r="J74" s="137">
        <f t="shared" si="138"/>
        <v>1848272</v>
      </c>
      <c r="K74" s="137">
        <f t="shared" si="138"/>
        <v>1886261</v>
      </c>
      <c r="L74" s="137">
        <f t="shared" ref="L74" si="139">SUM(L75:L79)</f>
        <v>1954844</v>
      </c>
      <c r="M74" s="137">
        <f t="shared" ref="M74:V74" si="140">SUM(M75:M79)</f>
        <v>2035658</v>
      </c>
      <c r="N74" s="137">
        <f t="shared" si="140"/>
        <v>2091479</v>
      </c>
      <c r="O74" s="137">
        <f t="shared" si="140"/>
        <v>2129315</v>
      </c>
      <c r="P74" s="137">
        <f t="shared" si="140"/>
        <v>2187308</v>
      </c>
      <c r="Q74" s="137">
        <f t="shared" si="140"/>
        <v>2267996</v>
      </c>
      <c r="R74" s="137">
        <f t="shared" si="140"/>
        <v>2383394</v>
      </c>
      <c r="S74" s="137">
        <f t="shared" si="140"/>
        <v>2500520</v>
      </c>
      <c r="T74" s="137">
        <f t="shared" si="140"/>
        <v>2616118</v>
      </c>
      <c r="U74" s="137">
        <f t="shared" si="140"/>
        <v>2743525</v>
      </c>
      <c r="V74" s="137">
        <f t="shared" si="140"/>
        <v>2880870</v>
      </c>
      <c r="W74" s="137">
        <f t="shared" ref="W74" si="141">SUM(W75:W79)</f>
        <v>3018598</v>
      </c>
      <c r="DA74" s="174" t="s">
        <v>516</v>
      </c>
    </row>
    <row r="75" spans="1:105" ht="11.45" customHeight="1" x14ac:dyDescent="0.25">
      <c r="A75" s="111" t="s">
        <v>110</v>
      </c>
      <c r="B75" s="84">
        <v>243980</v>
      </c>
      <c r="C75" s="84">
        <v>230397</v>
      </c>
      <c r="D75" s="84">
        <v>210181</v>
      </c>
      <c r="E75" s="84">
        <v>190023</v>
      </c>
      <c r="F75" s="84">
        <v>171731</v>
      </c>
      <c r="G75" s="84">
        <v>157706</v>
      </c>
      <c r="H75" s="84">
        <v>147292</v>
      </c>
      <c r="I75" s="84">
        <v>145481</v>
      </c>
      <c r="J75" s="84">
        <v>140765</v>
      </c>
      <c r="K75" s="84">
        <v>137065</v>
      </c>
      <c r="L75" s="84">
        <v>132527</v>
      </c>
      <c r="M75" s="84">
        <v>129134</v>
      </c>
      <c r="N75" s="84">
        <v>124532</v>
      </c>
      <c r="O75" s="84">
        <v>121844</v>
      </c>
      <c r="P75" s="84">
        <v>119360</v>
      </c>
      <c r="Q75" s="84">
        <v>117552</v>
      </c>
      <c r="R75" s="84">
        <v>118634</v>
      </c>
      <c r="S75" s="84">
        <v>119853</v>
      </c>
      <c r="T75" s="84">
        <v>121035</v>
      </c>
      <c r="U75" s="84">
        <v>122442</v>
      </c>
      <c r="V75" s="84">
        <v>124714</v>
      </c>
      <c r="W75" s="84">
        <v>127142</v>
      </c>
      <c r="DA75" s="171" t="s">
        <v>517</v>
      </c>
    </row>
    <row r="76" spans="1:105" ht="11.45" customHeight="1" x14ac:dyDescent="0.25">
      <c r="A76" s="111" t="s">
        <v>111</v>
      </c>
      <c r="B76" s="84">
        <v>1487122</v>
      </c>
      <c r="C76" s="84">
        <v>1508584</v>
      </c>
      <c r="D76" s="84">
        <v>1530129</v>
      </c>
      <c r="E76" s="84">
        <v>1540132</v>
      </c>
      <c r="F76" s="84">
        <v>1557287</v>
      </c>
      <c r="G76" s="84">
        <v>1578349</v>
      </c>
      <c r="H76" s="84">
        <v>1623700</v>
      </c>
      <c r="I76" s="84">
        <v>1652913</v>
      </c>
      <c r="J76" s="84">
        <v>1688668</v>
      </c>
      <c r="K76" s="84">
        <v>1727537</v>
      </c>
      <c r="L76" s="84">
        <v>1798234</v>
      </c>
      <c r="M76" s="84">
        <v>1881389</v>
      </c>
      <c r="N76" s="84">
        <v>1940662</v>
      </c>
      <c r="O76" s="84">
        <v>1981210</v>
      </c>
      <c r="P76" s="84">
        <v>2040172</v>
      </c>
      <c r="Q76" s="84">
        <v>2122126</v>
      </c>
      <c r="R76" s="84">
        <v>2233045</v>
      </c>
      <c r="S76" s="84">
        <v>2342249</v>
      </c>
      <c r="T76" s="84">
        <v>2451278</v>
      </c>
      <c r="U76" s="84">
        <v>2571190</v>
      </c>
      <c r="V76" s="84">
        <v>2700397</v>
      </c>
      <c r="W76" s="84">
        <v>2819002</v>
      </c>
      <c r="DA76" s="171" t="s">
        <v>518</v>
      </c>
    </row>
    <row r="77" spans="1:105" ht="11.45" customHeight="1" x14ac:dyDescent="0.25">
      <c r="A77" s="111" t="s">
        <v>112</v>
      </c>
      <c r="B77" s="84">
        <v>0</v>
      </c>
      <c r="C77" s="84">
        <v>0</v>
      </c>
      <c r="D77" s="84">
        <v>0</v>
      </c>
      <c r="E77" s="84">
        <v>0</v>
      </c>
      <c r="F77" s="84">
        <v>0</v>
      </c>
      <c r="G77" s="84">
        <v>0</v>
      </c>
      <c r="H77" s="84">
        <v>1505</v>
      </c>
      <c r="I77" s="84">
        <v>2238</v>
      </c>
      <c r="J77" s="84">
        <v>4528</v>
      </c>
      <c r="K77" s="84">
        <v>6014</v>
      </c>
      <c r="L77" s="84">
        <v>7317</v>
      </c>
      <c r="M77" s="84">
        <v>8576</v>
      </c>
      <c r="N77" s="84">
        <v>9749</v>
      </c>
      <c r="O77" s="84">
        <v>10160</v>
      </c>
      <c r="P77" s="84">
        <v>11392</v>
      </c>
      <c r="Q77" s="84">
        <v>12475</v>
      </c>
      <c r="R77" s="84">
        <v>13021</v>
      </c>
      <c r="S77" s="84">
        <v>13749</v>
      </c>
      <c r="T77" s="84">
        <v>14631</v>
      </c>
      <c r="U77" s="84">
        <v>16088</v>
      </c>
      <c r="V77" s="84">
        <v>17962</v>
      </c>
      <c r="W77" s="84">
        <v>20187</v>
      </c>
      <c r="DA77" s="171" t="s">
        <v>519</v>
      </c>
    </row>
    <row r="78" spans="1:105" ht="11.45" customHeight="1" x14ac:dyDescent="0.25">
      <c r="A78" s="111" t="s">
        <v>113</v>
      </c>
      <c r="B78" s="84">
        <v>0</v>
      </c>
      <c r="C78" s="84">
        <v>0</v>
      </c>
      <c r="D78" s="84">
        <v>0</v>
      </c>
      <c r="E78" s="84">
        <v>0</v>
      </c>
      <c r="F78" s="84">
        <v>0</v>
      </c>
      <c r="G78" s="84">
        <v>0</v>
      </c>
      <c r="H78" s="84">
        <v>9833</v>
      </c>
      <c r="I78" s="84">
        <v>11603</v>
      </c>
      <c r="J78" s="84">
        <v>13727</v>
      </c>
      <c r="K78" s="84">
        <v>15007</v>
      </c>
      <c r="L78" s="84">
        <v>15913</v>
      </c>
      <c r="M78" s="84">
        <v>15374</v>
      </c>
      <c r="N78" s="84">
        <v>14416</v>
      </c>
      <c r="O78" s="84">
        <v>13825</v>
      </c>
      <c r="P78" s="84">
        <v>13619</v>
      </c>
      <c r="Q78" s="84">
        <v>13391</v>
      </c>
      <c r="R78" s="84">
        <v>13797</v>
      </c>
      <c r="S78" s="84">
        <v>14203</v>
      </c>
      <c r="T78" s="84">
        <v>13823</v>
      </c>
      <c r="U78" s="84">
        <v>13475</v>
      </c>
      <c r="V78" s="84">
        <v>12715</v>
      </c>
      <c r="W78" s="84">
        <v>11437</v>
      </c>
      <c r="DA78" s="171" t="s">
        <v>520</v>
      </c>
    </row>
    <row r="79" spans="1:105" ht="11.45" customHeight="1" x14ac:dyDescent="0.25">
      <c r="A79" s="111" t="s">
        <v>115</v>
      </c>
      <c r="B79" s="84">
        <v>919</v>
      </c>
      <c r="C79" s="84">
        <v>908</v>
      </c>
      <c r="D79" s="84">
        <v>872</v>
      </c>
      <c r="E79" s="84">
        <v>814</v>
      </c>
      <c r="F79" s="84">
        <v>776</v>
      </c>
      <c r="G79" s="84">
        <v>715</v>
      </c>
      <c r="H79" s="84">
        <v>649</v>
      </c>
      <c r="I79" s="84">
        <v>565</v>
      </c>
      <c r="J79" s="84">
        <v>584</v>
      </c>
      <c r="K79" s="84">
        <v>638</v>
      </c>
      <c r="L79" s="84">
        <v>853</v>
      </c>
      <c r="M79" s="84">
        <v>1185</v>
      </c>
      <c r="N79" s="84">
        <v>2120</v>
      </c>
      <c r="O79" s="84">
        <v>2276</v>
      </c>
      <c r="P79" s="84">
        <v>2765</v>
      </c>
      <c r="Q79" s="84">
        <v>2452</v>
      </c>
      <c r="R79" s="84">
        <v>4897</v>
      </c>
      <c r="S79" s="84">
        <v>10466</v>
      </c>
      <c r="T79" s="84">
        <v>15351</v>
      </c>
      <c r="U79" s="84">
        <v>20330</v>
      </c>
      <c r="V79" s="84">
        <v>25082</v>
      </c>
      <c r="W79" s="84">
        <v>40830</v>
      </c>
      <c r="DA79" s="171" t="s">
        <v>521</v>
      </c>
    </row>
    <row r="80" spans="1:105" ht="11.45" customHeight="1" x14ac:dyDescent="0.25">
      <c r="A80" s="109" t="s">
        <v>158</v>
      </c>
      <c r="B80" s="110">
        <f t="shared" ref="B80:K80" si="142">SUM(B81:B82)</f>
        <v>939200</v>
      </c>
      <c r="C80" s="110">
        <f t="shared" si="142"/>
        <v>930042</v>
      </c>
      <c r="D80" s="110">
        <f t="shared" si="142"/>
        <v>892996</v>
      </c>
      <c r="E80" s="110">
        <f t="shared" si="142"/>
        <v>860191</v>
      </c>
      <c r="F80" s="110">
        <f t="shared" si="142"/>
        <v>854326</v>
      </c>
      <c r="G80" s="110">
        <f t="shared" si="142"/>
        <v>847786</v>
      </c>
      <c r="H80" s="110">
        <f t="shared" si="142"/>
        <v>856635</v>
      </c>
      <c r="I80" s="110">
        <f t="shared" si="142"/>
        <v>746853</v>
      </c>
      <c r="J80" s="110">
        <f t="shared" si="142"/>
        <v>737472</v>
      </c>
      <c r="K80" s="110">
        <f t="shared" si="142"/>
        <v>733642</v>
      </c>
      <c r="L80" s="110">
        <f t="shared" ref="L80" si="143">SUM(L81:L82)</f>
        <v>736323</v>
      </c>
      <c r="M80" s="110">
        <f t="shared" ref="M80:V80" si="144">SUM(M81:M82)</f>
        <v>751493</v>
      </c>
      <c r="N80" s="110">
        <f t="shared" si="144"/>
        <v>750139</v>
      </c>
      <c r="O80" s="110">
        <f t="shared" si="144"/>
        <v>764161</v>
      </c>
      <c r="P80" s="110">
        <f t="shared" si="144"/>
        <v>778124</v>
      </c>
      <c r="Q80" s="110">
        <f t="shared" si="144"/>
        <v>794021</v>
      </c>
      <c r="R80" s="110">
        <f t="shared" si="144"/>
        <v>822901</v>
      </c>
      <c r="S80" s="110">
        <f t="shared" si="144"/>
        <v>857439</v>
      </c>
      <c r="T80" s="110">
        <f t="shared" si="144"/>
        <v>870280</v>
      </c>
      <c r="U80" s="110">
        <f t="shared" si="144"/>
        <v>907535</v>
      </c>
      <c r="V80" s="110">
        <f t="shared" si="144"/>
        <v>938334</v>
      </c>
      <c r="W80" s="110">
        <f t="shared" ref="W80" si="145">SUM(W81:W82)</f>
        <v>969536</v>
      </c>
      <c r="DA80" s="176" t="s">
        <v>522</v>
      </c>
    </row>
    <row r="81" spans="1:105" ht="11.45" customHeight="1" x14ac:dyDescent="0.25">
      <c r="A81" s="128" t="s">
        <v>27</v>
      </c>
      <c r="B81" s="102">
        <v>859876</v>
      </c>
      <c r="C81" s="102">
        <v>844998</v>
      </c>
      <c r="D81" s="102">
        <v>803528</v>
      </c>
      <c r="E81" s="102">
        <v>768744</v>
      </c>
      <c r="F81" s="102">
        <v>746206</v>
      </c>
      <c r="G81" s="102">
        <v>735866</v>
      </c>
      <c r="H81" s="102">
        <v>737154</v>
      </c>
      <c r="I81" s="102">
        <v>620399</v>
      </c>
      <c r="J81" s="102">
        <v>606061</v>
      </c>
      <c r="K81" s="102">
        <v>613932</v>
      </c>
      <c r="L81" s="102">
        <v>609823</v>
      </c>
      <c r="M81" s="102">
        <v>624515</v>
      </c>
      <c r="N81" s="102">
        <v>621730</v>
      </c>
      <c r="O81" s="102">
        <v>630827</v>
      </c>
      <c r="P81" s="102">
        <v>641759</v>
      </c>
      <c r="Q81" s="102">
        <v>656725</v>
      </c>
      <c r="R81" s="102">
        <v>674680</v>
      </c>
      <c r="S81" s="102">
        <v>697206</v>
      </c>
      <c r="T81" s="102">
        <v>718675</v>
      </c>
      <c r="U81" s="102">
        <v>744641</v>
      </c>
      <c r="V81" s="102">
        <v>771874</v>
      </c>
      <c r="W81" s="102">
        <v>795125</v>
      </c>
      <c r="DA81" s="175" t="s">
        <v>523</v>
      </c>
    </row>
    <row r="82" spans="1:105" ht="11.45" customHeight="1" x14ac:dyDescent="0.25">
      <c r="A82" s="138" t="s">
        <v>116</v>
      </c>
      <c r="B82" s="86">
        <v>79324</v>
      </c>
      <c r="C82" s="86">
        <v>85044</v>
      </c>
      <c r="D82" s="86">
        <v>89468</v>
      </c>
      <c r="E82" s="86">
        <v>91447</v>
      </c>
      <c r="F82" s="86">
        <v>108120</v>
      </c>
      <c r="G82" s="86">
        <v>111920</v>
      </c>
      <c r="H82" s="86">
        <v>119481</v>
      </c>
      <c r="I82" s="86">
        <v>126454</v>
      </c>
      <c r="J82" s="86">
        <v>131411</v>
      </c>
      <c r="K82" s="86">
        <v>119710</v>
      </c>
      <c r="L82" s="86">
        <v>126500</v>
      </c>
      <c r="M82" s="86">
        <v>126978</v>
      </c>
      <c r="N82" s="86">
        <v>128409</v>
      </c>
      <c r="O82" s="86">
        <v>133334</v>
      </c>
      <c r="P82" s="86">
        <v>136365</v>
      </c>
      <c r="Q82" s="86">
        <v>137296</v>
      </c>
      <c r="R82" s="86">
        <v>148221</v>
      </c>
      <c r="S82" s="86">
        <v>160233</v>
      </c>
      <c r="T82" s="86">
        <v>151605</v>
      </c>
      <c r="U82" s="86">
        <v>162894</v>
      </c>
      <c r="V82" s="86">
        <v>166460</v>
      </c>
      <c r="W82" s="86">
        <v>174411</v>
      </c>
      <c r="DA82" s="178" t="s">
        <v>524</v>
      </c>
    </row>
    <row r="83" spans="1:105" ht="11.45" hidden="1" customHeight="1" x14ac:dyDescent="0.25">
      <c r="A83" s="106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DA83" s="171"/>
    </row>
    <row r="84" spans="1:105" ht="11.45" hidden="1" customHeight="1" x14ac:dyDescent="0.25">
      <c r="A84" s="53" t="s">
        <v>136</v>
      </c>
      <c r="B84" s="54">
        <f t="shared" ref="B84:C84" si="146">B85+B100</f>
        <v>45226814</v>
      </c>
      <c r="C84" s="54">
        <f t="shared" si="146"/>
        <v>45701783</v>
      </c>
      <c r="D84" s="54">
        <f t="shared" ref="D84:V84" si="147">D85+D100</f>
        <v>46098042</v>
      </c>
      <c r="E84" s="54">
        <f t="shared" si="147"/>
        <v>46440122</v>
      </c>
      <c r="F84" s="54">
        <f t="shared" si="147"/>
        <v>46677105</v>
      </c>
      <c r="G84" s="54">
        <f t="shared" si="147"/>
        <v>47230960</v>
      </c>
      <c r="H84" s="54">
        <f t="shared" si="147"/>
        <v>47711863</v>
      </c>
      <c r="I84" s="54">
        <f t="shared" si="147"/>
        <v>47632110</v>
      </c>
      <c r="J84" s="54">
        <f t="shared" si="147"/>
        <v>47640775</v>
      </c>
      <c r="K84" s="54">
        <f t="shared" si="147"/>
        <v>48196524</v>
      </c>
      <c r="L84" s="54">
        <f t="shared" si="147"/>
        <v>48897087</v>
      </c>
      <c r="M84" s="54">
        <f t="shared" si="147"/>
        <v>49699211</v>
      </c>
      <c r="N84" s="54">
        <f t="shared" si="147"/>
        <v>50331619</v>
      </c>
      <c r="O84" s="54">
        <f t="shared" si="147"/>
        <v>50876446</v>
      </c>
      <c r="P84" s="54">
        <f t="shared" si="147"/>
        <v>51591449</v>
      </c>
      <c r="Q84" s="54">
        <f t="shared" si="147"/>
        <v>52439809</v>
      </c>
      <c r="R84" s="54">
        <f t="shared" si="147"/>
        <v>53403297</v>
      </c>
      <c r="S84" s="54">
        <f t="shared" si="147"/>
        <v>54284989</v>
      </c>
      <c r="T84" s="54">
        <f t="shared" si="147"/>
        <v>55101345</v>
      </c>
      <c r="U84" s="54">
        <f t="shared" si="147"/>
        <v>55940778</v>
      </c>
      <c r="V84" s="54">
        <f t="shared" si="147"/>
        <v>56787381</v>
      </c>
      <c r="W84" s="54">
        <f t="shared" ref="W84" si="148">W85+W100</f>
        <v>57367524</v>
      </c>
      <c r="DA84" s="172"/>
    </row>
    <row r="85" spans="1:105" ht="11.45" hidden="1" customHeight="1" x14ac:dyDescent="0.25">
      <c r="A85" s="27" t="s">
        <v>33</v>
      </c>
      <c r="B85" s="28">
        <f t="shared" ref="B85:C85" si="149">B86+B87+B94</f>
        <v>42555593</v>
      </c>
      <c r="C85" s="28">
        <f t="shared" si="149"/>
        <v>43031852</v>
      </c>
      <c r="D85" s="28">
        <f t="shared" ref="D85:V85" si="150">D86+D87+D94</f>
        <v>43463864</v>
      </c>
      <c r="E85" s="28">
        <f t="shared" si="150"/>
        <v>43848962</v>
      </c>
      <c r="F85" s="28">
        <f t="shared" si="150"/>
        <v>44092985</v>
      </c>
      <c r="G85" s="28">
        <f t="shared" si="150"/>
        <v>44646404</v>
      </c>
      <c r="H85" s="28">
        <f t="shared" si="150"/>
        <v>45072249</v>
      </c>
      <c r="I85" s="28">
        <f t="shared" si="150"/>
        <v>45072457</v>
      </c>
      <c r="J85" s="28">
        <f t="shared" si="150"/>
        <v>45055031</v>
      </c>
      <c r="K85" s="28">
        <f t="shared" si="150"/>
        <v>45576621</v>
      </c>
      <c r="L85" s="28">
        <f t="shared" si="150"/>
        <v>46205920</v>
      </c>
      <c r="M85" s="28">
        <f t="shared" si="150"/>
        <v>46912060</v>
      </c>
      <c r="N85" s="28">
        <f t="shared" si="150"/>
        <v>47490001</v>
      </c>
      <c r="O85" s="28">
        <f t="shared" si="150"/>
        <v>47982970</v>
      </c>
      <c r="P85" s="28">
        <f t="shared" si="150"/>
        <v>48626017</v>
      </c>
      <c r="Q85" s="28">
        <f t="shared" si="150"/>
        <v>49377792</v>
      </c>
      <c r="R85" s="28">
        <f t="shared" si="150"/>
        <v>50197002</v>
      </c>
      <c r="S85" s="28">
        <f t="shared" si="150"/>
        <v>50927030</v>
      </c>
      <c r="T85" s="28">
        <f t="shared" si="150"/>
        <v>51614947</v>
      </c>
      <c r="U85" s="28">
        <f t="shared" si="150"/>
        <v>52289718</v>
      </c>
      <c r="V85" s="28">
        <f t="shared" si="150"/>
        <v>52968177</v>
      </c>
      <c r="W85" s="28">
        <f t="shared" ref="W85" si="151">W86+W87+W94</f>
        <v>53379390</v>
      </c>
      <c r="DA85" s="173"/>
    </row>
    <row r="86" spans="1:105" ht="11.45" hidden="1" customHeight="1" x14ac:dyDescent="0.25">
      <c r="A86" s="136" t="s">
        <v>180</v>
      </c>
      <c r="B86" s="137">
        <v>3410000</v>
      </c>
      <c r="C86" s="137">
        <v>3557000</v>
      </c>
      <c r="D86" s="137">
        <v>3657000</v>
      </c>
      <c r="E86" s="137">
        <v>3745000</v>
      </c>
      <c r="F86" s="137">
        <v>3828000</v>
      </c>
      <c r="G86" s="137">
        <v>3903000</v>
      </c>
      <c r="H86" s="137">
        <v>3969000</v>
      </c>
      <c r="I86" s="137">
        <v>3813795</v>
      </c>
      <c r="J86" s="137">
        <v>3658590</v>
      </c>
      <c r="K86" s="137">
        <v>3762561</v>
      </c>
      <c r="L86" s="137">
        <v>3827894</v>
      </c>
      <c r="M86" s="137">
        <v>3908072</v>
      </c>
      <c r="N86" s="137">
        <v>3982978</v>
      </c>
      <c r="O86" s="137">
        <v>4054946</v>
      </c>
      <c r="P86" s="137">
        <v>4145392</v>
      </c>
      <c r="Q86" s="137">
        <v>4228238</v>
      </c>
      <c r="R86" s="137">
        <v>4314493</v>
      </c>
      <c r="S86" s="137">
        <v>4372978</v>
      </c>
      <c r="T86" s="137">
        <v>4438600</v>
      </c>
      <c r="U86" s="137">
        <v>4492340</v>
      </c>
      <c r="V86" s="137">
        <v>4643984</v>
      </c>
      <c r="W86" s="137">
        <v>4758169</v>
      </c>
      <c r="DA86" s="174"/>
    </row>
    <row r="87" spans="1:105" ht="11.45" hidden="1" customHeight="1" x14ac:dyDescent="0.25">
      <c r="A87" s="109" t="s">
        <v>20</v>
      </c>
      <c r="B87" s="110">
        <f t="shared" ref="B87:C87" si="152">SUM(B88:B93)</f>
        <v>39058937</v>
      </c>
      <c r="C87" s="110">
        <f t="shared" si="152"/>
        <v>39388319</v>
      </c>
      <c r="D87" s="110">
        <f t="shared" ref="D87:V87" si="153">SUM(D88:D93)</f>
        <v>39720951</v>
      </c>
      <c r="E87" s="110">
        <f t="shared" si="153"/>
        <v>40017482</v>
      </c>
      <c r="F87" s="110">
        <f t="shared" si="153"/>
        <v>40179477</v>
      </c>
      <c r="G87" s="110">
        <f t="shared" si="153"/>
        <v>40659500</v>
      </c>
      <c r="H87" s="110">
        <f t="shared" si="153"/>
        <v>41019700</v>
      </c>
      <c r="I87" s="110">
        <f t="shared" si="153"/>
        <v>41183594</v>
      </c>
      <c r="J87" s="110">
        <f t="shared" si="153"/>
        <v>41321171</v>
      </c>
      <c r="K87" s="110">
        <f t="shared" si="153"/>
        <v>41737627</v>
      </c>
      <c r="L87" s="110">
        <f t="shared" si="153"/>
        <v>42301563</v>
      </c>
      <c r="M87" s="110">
        <f t="shared" si="153"/>
        <v>42928000</v>
      </c>
      <c r="N87" s="110">
        <f t="shared" si="153"/>
        <v>43431000</v>
      </c>
      <c r="O87" s="110">
        <f t="shared" si="153"/>
        <v>43851230</v>
      </c>
      <c r="P87" s="110">
        <f t="shared" si="153"/>
        <v>44403124</v>
      </c>
      <c r="Q87" s="110">
        <f t="shared" si="153"/>
        <v>45071209</v>
      </c>
      <c r="R87" s="110">
        <f t="shared" si="153"/>
        <v>45803560</v>
      </c>
      <c r="S87" s="110">
        <f t="shared" si="153"/>
        <v>46474594</v>
      </c>
      <c r="T87" s="110">
        <f t="shared" si="153"/>
        <v>47095784</v>
      </c>
      <c r="U87" s="110">
        <f t="shared" si="153"/>
        <v>47715977</v>
      </c>
      <c r="V87" s="110">
        <f t="shared" si="153"/>
        <v>48248584</v>
      </c>
      <c r="W87" s="110">
        <f t="shared" ref="W87" si="154">SUM(W88:W93)</f>
        <v>48540878</v>
      </c>
      <c r="DA87" s="176"/>
    </row>
    <row r="88" spans="1:105" ht="11.45" hidden="1" customHeight="1" x14ac:dyDescent="0.25">
      <c r="A88" s="111" t="s">
        <v>110</v>
      </c>
      <c r="B88" s="84">
        <v>33333963</v>
      </c>
      <c r="C88" s="84">
        <v>33146912</v>
      </c>
      <c r="D88" s="84">
        <v>32891503</v>
      </c>
      <c r="E88" s="84">
        <v>32578129</v>
      </c>
      <c r="F88" s="84">
        <v>32060673</v>
      </c>
      <c r="G88" s="84">
        <v>31634147</v>
      </c>
      <c r="H88" s="84">
        <v>31306000</v>
      </c>
      <c r="I88" s="84">
        <v>30974469</v>
      </c>
      <c r="J88" s="84">
        <v>30677679</v>
      </c>
      <c r="K88" s="84">
        <v>30472205</v>
      </c>
      <c r="L88" s="84">
        <v>30527857</v>
      </c>
      <c r="M88" s="84">
        <v>30488391</v>
      </c>
      <c r="N88" s="84">
        <v>30254900</v>
      </c>
      <c r="O88" s="84">
        <v>30016983</v>
      </c>
      <c r="P88" s="84">
        <v>29909768</v>
      </c>
      <c r="Q88" s="84">
        <v>29904014</v>
      </c>
      <c r="R88" s="84">
        <v>30075467</v>
      </c>
      <c r="S88" s="84">
        <v>30640319</v>
      </c>
      <c r="T88" s="84">
        <v>31287107</v>
      </c>
      <c r="U88" s="84">
        <v>31811896</v>
      </c>
      <c r="V88" s="84">
        <v>31953019</v>
      </c>
      <c r="W88" s="84">
        <v>31705097</v>
      </c>
      <c r="DA88" s="171"/>
    </row>
    <row r="89" spans="1:105" ht="11.45" hidden="1" customHeight="1" x14ac:dyDescent="0.25">
      <c r="A89" s="111" t="s">
        <v>111</v>
      </c>
      <c r="B89" s="84">
        <v>5664974</v>
      </c>
      <c r="C89" s="84">
        <v>6182472</v>
      </c>
      <c r="D89" s="84">
        <v>6757907</v>
      </c>
      <c r="E89" s="84">
        <v>7362078</v>
      </c>
      <c r="F89" s="84">
        <v>8019368</v>
      </c>
      <c r="G89" s="84">
        <v>8887223</v>
      </c>
      <c r="H89" s="84">
        <v>9516517</v>
      </c>
      <c r="I89" s="84">
        <v>9903245</v>
      </c>
      <c r="J89" s="84">
        <v>10302990</v>
      </c>
      <c r="K89" s="84">
        <v>10825889</v>
      </c>
      <c r="L89" s="84">
        <v>11281221</v>
      </c>
      <c r="M89" s="84">
        <v>11903697</v>
      </c>
      <c r="N89" s="84">
        <v>12596593</v>
      </c>
      <c r="O89" s="84">
        <v>13239227</v>
      </c>
      <c r="P89" s="84">
        <v>13891881</v>
      </c>
      <c r="Q89" s="84">
        <v>14568243</v>
      </c>
      <c r="R89" s="84">
        <v>15136810</v>
      </c>
      <c r="S89" s="84">
        <v>15239253</v>
      </c>
      <c r="T89" s="84">
        <v>15182137</v>
      </c>
      <c r="U89" s="84">
        <v>15203498</v>
      </c>
      <c r="V89" s="84">
        <v>15257836</v>
      </c>
      <c r="W89" s="84">
        <v>15138655</v>
      </c>
      <c r="DA89" s="171"/>
    </row>
    <row r="90" spans="1:105" ht="11.45" hidden="1" customHeight="1" x14ac:dyDescent="0.25">
      <c r="A90" s="111" t="s">
        <v>112</v>
      </c>
      <c r="B90" s="84">
        <v>60000</v>
      </c>
      <c r="C90" s="84">
        <v>58935</v>
      </c>
      <c r="D90" s="84">
        <v>71541</v>
      </c>
      <c r="E90" s="84">
        <v>77275</v>
      </c>
      <c r="F90" s="84">
        <v>99436</v>
      </c>
      <c r="G90" s="84">
        <v>110277</v>
      </c>
      <c r="H90" s="84">
        <v>164772</v>
      </c>
      <c r="I90" s="84">
        <v>273182</v>
      </c>
      <c r="J90" s="84">
        <v>306402</v>
      </c>
      <c r="K90" s="84">
        <v>369430</v>
      </c>
      <c r="L90" s="84">
        <v>418659</v>
      </c>
      <c r="M90" s="84">
        <v>456252</v>
      </c>
      <c r="N90" s="84">
        <v>494777</v>
      </c>
      <c r="O90" s="84">
        <v>500867</v>
      </c>
      <c r="P90" s="84">
        <v>494148</v>
      </c>
      <c r="Q90" s="84">
        <v>475711</v>
      </c>
      <c r="R90" s="84">
        <v>448025</v>
      </c>
      <c r="S90" s="84">
        <v>421283</v>
      </c>
      <c r="T90" s="84">
        <v>395592</v>
      </c>
      <c r="U90" s="84">
        <v>371472</v>
      </c>
      <c r="V90" s="84">
        <v>359441</v>
      </c>
      <c r="W90" s="84">
        <v>345098</v>
      </c>
      <c r="DA90" s="171"/>
    </row>
    <row r="91" spans="1:105" ht="11.45" hidden="1" customHeight="1" x14ac:dyDescent="0.25">
      <c r="A91" s="111" t="s">
        <v>113</v>
      </c>
      <c r="B91" s="84">
        <v>0</v>
      </c>
      <c r="C91" s="84">
        <v>0</v>
      </c>
      <c r="D91" s="84">
        <v>0</v>
      </c>
      <c r="E91" s="84">
        <v>0</v>
      </c>
      <c r="F91" s="84">
        <v>0</v>
      </c>
      <c r="G91" s="84">
        <v>27853</v>
      </c>
      <c r="H91" s="84">
        <v>32392</v>
      </c>
      <c r="I91" s="84">
        <v>32672</v>
      </c>
      <c r="J91" s="84">
        <v>32800</v>
      </c>
      <c r="K91" s="84">
        <v>68515</v>
      </c>
      <c r="L91" s="84">
        <v>71519</v>
      </c>
      <c r="M91" s="84">
        <v>74853</v>
      </c>
      <c r="N91" s="84">
        <v>76284</v>
      </c>
      <c r="O91" s="84">
        <v>79065</v>
      </c>
      <c r="P91" s="84">
        <v>81423</v>
      </c>
      <c r="Q91" s="84">
        <v>80300</v>
      </c>
      <c r="R91" s="84">
        <v>77187</v>
      </c>
      <c r="S91" s="84">
        <v>75459</v>
      </c>
      <c r="T91" s="84">
        <v>80776</v>
      </c>
      <c r="U91" s="84">
        <v>83716</v>
      </c>
      <c r="V91" s="84">
        <v>83112</v>
      </c>
      <c r="W91" s="84">
        <v>83207</v>
      </c>
      <c r="DA91" s="171"/>
    </row>
    <row r="92" spans="1:105" ht="11.45" hidden="1" customHeight="1" x14ac:dyDescent="0.25">
      <c r="A92" s="111" t="s">
        <v>114</v>
      </c>
      <c r="B92" s="84">
        <v>0</v>
      </c>
      <c r="C92" s="84">
        <v>0</v>
      </c>
      <c r="D92" s="84">
        <v>0</v>
      </c>
      <c r="E92" s="84">
        <v>0</v>
      </c>
      <c r="F92" s="84">
        <v>0</v>
      </c>
      <c r="G92" s="84">
        <v>0</v>
      </c>
      <c r="H92" s="84">
        <v>0</v>
      </c>
      <c r="I92" s="84">
        <v>0</v>
      </c>
      <c r="J92" s="84">
        <v>0</v>
      </c>
      <c r="K92" s="84">
        <v>0</v>
      </c>
      <c r="L92" s="84">
        <v>0</v>
      </c>
      <c r="M92" s="84">
        <v>266</v>
      </c>
      <c r="N92" s="84">
        <v>1332</v>
      </c>
      <c r="O92" s="84">
        <v>2932</v>
      </c>
      <c r="P92" s="84">
        <v>6956</v>
      </c>
      <c r="Q92" s="84">
        <v>17439</v>
      </c>
      <c r="R92" s="84">
        <v>32049</v>
      </c>
      <c r="S92" s="84">
        <v>44419</v>
      </c>
      <c r="T92" s="84">
        <v>66997</v>
      </c>
      <c r="U92" s="84">
        <v>111509</v>
      </c>
      <c r="V92" s="84">
        <v>287037</v>
      </c>
      <c r="W92" s="84">
        <v>609849</v>
      </c>
      <c r="DA92" s="171"/>
    </row>
    <row r="93" spans="1:105" ht="11.45" hidden="1" customHeight="1" x14ac:dyDescent="0.25">
      <c r="A93" s="111" t="s">
        <v>115</v>
      </c>
      <c r="B93" s="84">
        <v>0</v>
      </c>
      <c r="C93" s="84">
        <v>0</v>
      </c>
      <c r="D93" s="84">
        <v>0</v>
      </c>
      <c r="E93" s="84">
        <v>0</v>
      </c>
      <c r="F93" s="84">
        <v>0</v>
      </c>
      <c r="G93" s="84">
        <v>0</v>
      </c>
      <c r="H93" s="84">
        <v>19</v>
      </c>
      <c r="I93" s="84">
        <v>26</v>
      </c>
      <c r="J93" s="84">
        <v>1300</v>
      </c>
      <c r="K93" s="84">
        <v>1588</v>
      </c>
      <c r="L93" s="84">
        <v>2307</v>
      </c>
      <c r="M93" s="84">
        <v>4541</v>
      </c>
      <c r="N93" s="84">
        <v>7114</v>
      </c>
      <c r="O93" s="84">
        <v>12156</v>
      </c>
      <c r="P93" s="84">
        <v>18948</v>
      </c>
      <c r="Q93" s="84">
        <v>25502</v>
      </c>
      <c r="R93" s="84">
        <v>34022</v>
      </c>
      <c r="S93" s="84">
        <v>53861</v>
      </c>
      <c r="T93" s="84">
        <v>83175</v>
      </c>
      <c r="U93" s="84">
        <v>133886</v>
      </c>
      <c r="V93" s="84">
        <v>308139</v>
      </c>
      <c r="W93" s="84">
        <v>658972</v>
      </c>
      <c r="DA93" s="171"/>
    </row>
    <row r="94" spans="1:105" ht="11.45" hidden="1" customHeight="1" x14ac:dyDescent="0.25">
      <c r="A94" s="109" t="s">
        <v>21</v>
      </c>
      <c r="B94" s="110">
        <f t="shared" ref="B94:C94" si="155">SUM(B95:B99)</f>
        <v>86656</v>
      </c>
      <c r="C94" s="110">
        <f t="shared" si="155"/>
        <v>86533</v>
      </c>
      <c r="D94" s="110">
        <f t="shared" ref="D94:V94" si="156">SUM(D95:D99)</f>
        <v>85913</v>
      </c>
      <c r="E94" s="110">
        <f t="shared" si="156"/>
        <v>86480</v>
      </c>
      <c r="F94" s="110">
        <f t="shared" si="156"/>
        <v>85508</v>
      </c>
      <c r="G94" s="110">
        <f t="shared" si="156"/>
        <v>83904</v>
      </c>
      <c r="H94" s="110">
        <f t="shared" si="156"/>
        <v>83549</v>
      </c>
      <c r="I94" s="110">
        <f t="shared" si="156"/>
        <v>75068</v>
      </c>
      <c r="J94" s="110">
        <f t="shared" si="156"/>
        <v>75270</v>
      </c>
      <c r="K94" s="110">
        <f t="shared" si="156"/>
        <v>76433</v>
      </c>
      <c r="L94" s="110">
        <f t="shared" si="156"/>
        <v>76463</v>
      </c>
      <c r="M94" s="110">
        <f t="shared" si="156"/>
        <v>75988</v>
      </c>
      <c r="N94" s="110">
        <f t="shared" si="156"/>
        <v>76023</v>
      </c>
      <c r="O94" s="110">
        <f t="shared" si="156"/>
        <v>76794</v>
      </c>
      <c r="P94" s="110">
        <f t="shared" si="156"/>
        <v>77501</v>
      </c>
      <c r="Q94" s="110">
        <f t="shared" si="156"/>
        <v>78345</v>
      </c>
      <c r="R94" s="110">
        <f t="shared" si="156"/>
        <v>78949</v>
      </c>
      <c r="S94" s="110">
        <f t="shared" si="156"/>
        <v>79458</v>
      </c>
      <c r="T94" s="110">
        <f t="shared" si="156"/>
        <v>80563</v>
      </c>
      <c r="U94" s="110">
        <f t="shared" si="156"/>
        <v>81401</v>
      </c>
      <c r="V94" s="110">
        <f t="shared" si="156"/>
        <v>75609</v>
      </c>
      <c r="W94" s="110">
        <f t="shared" ref="W94" si="157">SUM(W95:W99)</f>
        <v>80343</v>
      </c>
      <c r="DA94" s="176"/>
    </row>
    <row r="95" spans="1:105" ht="11.45" hidden="1" customHeight="1" x14ac:dyDescent="0.25">
      <c r="A95" s="111" t="s">
        <v>110</v>
      </c>
      <c r="B95" s="102">
        <v>0</v>
      </c>
      <c r="C95" s="102">
        <v>0</v>
      </c>
      <c r="D95" s="102">
        <v>0</v>
      </c>
      <c r="E95" s="102">
        <v>0</v>
      </c>
      <c r="F95" s="102">
        <v>0</v>
      </c>
      <c r="G95" s="102">
        <v>0</v>
      </c>
      <c r="H95" s="102">
        <v>0</v>
      </c>
      <c r="I95" s="102">
        <v>0</v>
      </c>
      <c r="J95" s="102">
        <v>0</v>
      </c>
      <c r="K95" s="102">
        <v>0</v>
      </c>
      <c r="L95" s="102">
        <v>0</v>
      </c>
      <c r="M95" s="102">
        <v>0</v>
      </c>
      <c r="N95" s="102">
        <v>0</v>
      </c>
      <c r="O95" s="102">
        <v>0</v>
      </c>
      <c r="P95" s="102">
        <v>0</v>
      </c>
      <c r="Q95" s="102">
        <v>0</v>
      </c>
      <c r="R95" s="102">
        <v>0</v>
      </c>
      <c r="S95" s="102">
        <v>0</v>
      </c>
      <c r="T95" s="102">
        <v>0</v>
      </c>
      <c r="U95" s="102">
        <v>0</v>
      </c>
      <c r="V95" s="102">
        <v>0</v>
      </c>
      <c r="W95" s="102">
        <v>0</v>
      </c>
      <c r="DA95" s="175"/>
    </row>
    <row r="96" spans="1:105" ht="11.45" hidden="1" customHeight="1" x14ac:dyDescent="0.25">
      <c r="A96" s="111" t="s">
        <v>111</v>
      </c>
      <c r="B96" s="102">
        <v>85549</v>
      </c>
      <c r="C96" s="102">
        <v>85213</v>
      </c>
      <c r="D96" s="102">
        <v>84456</v>
      </c>
      <c r="E96" s="102">
        <v>85016</v>
      </c>
      <c r="F96" s="102">
        <v>84083</v>
      </c>
      <c r="G96" s="102">
        <v>82508</v>
      </c>
      <c r="H96" s="102">
        <v>82016</v>
      </c>
      <c r="I96" s="102">
        <v>73488</v>
      </c>
      <c r="J96" s="102">
        <v>73775</v>
      </c>
      <c r="K96" s="102">
        <v>74784</v>
      </c>
      <c r="L96" s="102">
        <v>74815</v>
      </c>
      <c r="M96" s="102">
        <v>74368</v>
      </c>
      <c r="N96" s="102">
        <v>74272</v>
      </c>
      <c r="O96" s="102">
        <v>74927</v>
      </c>
      <c r="P96" s="102">
        <v>75740</v>
      </c>
      <c r="Q96" s="102">
        <v>76757</v>
      </c>
      <c r="R96" s="102">
        <v>77462</v>
      </c>
      <c r="S96" s="102">
        <v>78075</v>
      </c>
      <c r="T96" s="102">
        <v>79186</v>
      </c>
      <c r="U96" s="102">
        <v>79893</v>
      </c>
      <c r="V96" s="102">
        <v>73823</v>
      </c>
      <c r="W96" s="102">
        <v>78036</v>
      </c>
      <c r="DA96" s="175"/>
    </row>
    <row r="97" spans="1:105" ht="11.45" hidden="1" customHeight="1" x14ac:dyDescent="0.25">
      <c r="A97" s="111" t="s">
        <v>112</v>
      </c>
      <c r="B97" s="102">
        <v>0</v>
      </c>
      <c r="C97" s="102">
        <v>0</v>
      </c>
      <c r="D97" s="102">
        <v>0</v>
      </c>
      <c r="E97" s="102">
        <v>0</v>
      </c>
      <c r="F97" s="102">
        <v>10</v>
      </c>
      <c r="G97" s="102">
        <v>10</v>
      </c>
      <c r="H97" s="102">
        <v>10</v>
      </c>
      <c r="I97" s="102">
        <v>12</v>
      </c>
      <c r="J97" s="102">
        <v>17</v>
      </c>
      <c r="K97" s="102">
        <v>23</v>
      </c>
      <c r="L97" s="102">
        <v>25</v>
      </c>
      <c r="M97" s="102">
        <v>24</v>
      </c>
      <c r="N97" s="102">
        <v>24</v>
      </c>
      <c r="O97" s="102">
        <v>23</v>
      </c>
      <c r="P97" s="102">
        <v>22</v>
      </c>
      <c r="Q97" s="102">
        <v>21</v>
      </c>
      <c r="R97" s="102">
        <v>21</v>
      </c>
      <c r="S97" s="102">
        <v>20</v>
      </c>
      <c r="T97" s="102">
        <v>20</v>
      </c>
      <c r="U97" s="102">
        <v>21</v>
      </c>
      <c r="V97" s="102">
        <v>18</v>
      </c>
      <c r="W97" s="102">
        <v>20</v>
      </c>
      <c r="DA97" s="175"/>
    </row>
    <row r="98" spans="1:105" ht="11.45" hidden="1" customHeight="1" x14ac:dyDescent="0.25">
      <c r="A98" s="111" t="s">
        <v>113</v>
      </c>
      <c r="B98" s="102">
        <v>1002</v>
      </c>
      <c r="C98" s="102">
        <v>1202</v>
      </c>
      <c r="D98" s="102">
        <v>1320</v>
      </c>
      <c r="E98" s="102">
        <v>1335</v>
      </c>
      <c r="F98" s="102">
        <v>1297</v>
      </c>
      <c r="G98" s="102">
        <v>1277</v>
      </c>
      <c r="H98" s="102">
        <v>1423</v>
      </c>
      <c r="I98" s="102">
        <v>1476</v>
      </c>
      <c r="J98" s="102">
        <v>1386</v>
      </c>
      <c r="K98" s="102">
        <v>1532</v>
      </c>
      <c r="L98" s="102">
        <v>1533</v>
      </c>
      <c r="M98" s="102">
        <v>1501</v>
      </c>
      <c r="N98" s="102">
        <v>1631</v>
      </c>
      <c r="O98" s="102">
        <v>1745</v>
      </c>
      <c r="P98" s="102">
        <v>1623</v>
      </c>
      <c r="Q98" s="102">
        <v>1430</v>
      </c>
      <c r="R98" s="102">
        <v>1298</v>
      </c>
      <c r="S98" s="102">
        <v>1180</v>
      </c>
      <c r="T98" s="102">
        <v>1129</v>
      </c>
      <c r="U98" s="102">
        <v>1102</v>
      </c>
      <c r="V98" s="102">
        <v>1036</v>
      </c>
      <c r="W98" s="102">
        <v>1000</v>
      </c>
      <c r="DA98" s="175"/>
    </row>
    <row r="99" spans="1:105" ht="11.45" hidden="1" customHeight="1" x14ac:dyDescent="0.25">
      <c r="A99" s="111" t="s">
        <v>115</v>
      </c>
      <c r="B99" s="102">
        <v>105</v>
      </c>
      <c r="C99" s="102">
        <v>118</v>
      </c>
      <c r="D99" s="102">
        <v>137</v>
      </c>
      <c r="E99" s="102">
        <v>129</v>
      </c>
      <c r="F99" s="102">
        <v>118</v>
      </c>
      <c r="G99" s="102">
        <v>109</v>
      </c>
      <c r="H99" s="102">
        <v>100</v>
      </c>
      <c r="I99" s="102">
        <v>92</v>
      </c>
      <c r="J99" s="102">
        <v>92</v>
      </c>
      <c r="K99" s="102">
        <v>94</v>
      </c>
      <c r="L99" s="102">
        <v>90</v>
      </c>
      <c r="M99" s="102">
        <v>95</v>
      </c>
      <c r="N99" s="102">
        <v>96</v>
      </c>
      <c r="O99" s="102">
        <v>99</v>
      </c>
      <c r="P99" s="102">
        <v>116</v>
      </c>
      <c r="Q99" s="102">
        <v>137</v>
      </c>
      <c r="R99" s="102">
        <v>168</v>
      </c>
      <c r="S99" s="102">
        <v>183</v>
      </c>
      <c r="T99" s="102">
        <v>228</v>
      </c>
      <c r="U99" s="102">
        <v>385</v>
      </c>
      <c r="V99" s="102">
        <v>732</v>
      </c>
      <c r="W99" s="102">
        <v>1287</v>
      </c>
      <c r="DA99" s="175"/>
    </row>
    <row r="100" spans="1:105" ht="11.45" hidden="1" customHeight="1" x14ac:dyDescent="0.25">
      <c r="A100" s="27" t="s">
        <v>34</v>
      </c>
      <c r="B100" s="28">
        <f t="shared" ref="B100:C100" si="158">B101+B107</f>
        <v>2671221</v>
      </c>
      <c r="C100" s="28">
        <f t="shared" si="158"/>
        <v>2669931</v>
      </c>
      <c r="D100" s="28">
        <f t="shared" ref="D100:V100" si="159">D101+D107</f>
        <v>2634178</v>
      </c>
      <c r="E100" s="28">
        <f t="shared" si="159"/>
        <v>2591160</v>
      </c>
      <c r="F100" s="28">
        <f t="shared" si="159"/>
        <v>2584120</v>
      </c>
      <c r="G100" s="28">
        <f t="shared" si="159"/>
        <v>2584556</v>
      </c>
      <c r="H100" s="28">
        <f t="shared" si="159"/>
        <v>2639614</v>
      </c>
      <c r="I100" s="28">
        <f t="shared" si="159"/>
        <v>2559653</v>
      </c>
      <c r="J100" s="28">
        <f t="shared" si="159"/>
        <v>2585744</v>
      </c>
      <c r="K100" s="28">
        <f t="shared" si="159"/>
        <v>2619903</v>
      </c>
      <c r="L100" s="28">
        <f t="shared" si="159"/>
        <v>2691167</v>
      </c>
      <c r="M100" s="28">
        <f t="shared" si="159"/>
        <v>2787151</v>
      </c>
      <c r="N100" s="28">
        <f t="shared" si="159"/>
        <v>2841618</v>
      </c>
      <c r="O100" s="28">
        <f t="shared" si="159"/>
        <v>2893476</v>
      </c>
      <c r="P100" s="28">
        <f t="shared" si="159"/>
        <v>2965432</v>
      </c>
      <c r="Q100" s="28">
        <f t="shared" si="159"/>
        <v>3062017</v>
      </c>
      <c r="R100" s="28">
        <f t="shared" si="159"/>
        <v>3206295</v>
      </c>
      <c r="S100" s="28">
        <f t="shared" si="159"/>
        <v>3357959</v>
      </c>
      <c r="T100" s="28">
        <f t="shared" si="159"/>
        <v>3486398</v>
      </c>
      <c r="U100" s="28">
        <f t="shared" si="159"/>
        <v>3651060</v>
      </c>
      <c r="V100" s="28">
        <f t="shared" si="159"/>
        <v>3819204</v>
      </c>
      <c r="W100" s="28">
        <f t="shared" ref="W100" si="160">W101+W107</f>
        <v>3988134</v>
      </c>
      <c r="DA100" s="173"/>
    </row>
    <row r="101" spans="1:105" ht="11.45" hidden="1" customHeight="1" x14ac:dyDescent="0.25">
      <c r="A101" s="136" t="s">
        <v>156</v>
      </c>
      <c r="B101" s="137">
        <f t="shared" ref="B101:C101" si="161">SUM(B102:B106)</f>
        <v>1732021</v>
      </c>
      <c r="C101" s="137">
        <f t="shared" si="161"/>
        <v>1739889</v>
      </c>
      <c r="D101" s="137">
        <f t="shared" ref="D101:V101" si="162">SUM(D102:D106)</f>
        <v>1741182</v>
      </c>
      <c r="E101" s="137">
        <f t="shared" si="162"/>
        <v>1730969</v>
      </c>
      <c r="F101" s="137">
        <f t="shared" si="162"/>
        <v>1729794</v>
      </c>
      <c r="G101" s="137">
        <f t="shared" si="162"/>
        <v>1736770</v>
      </c>
      <c r="H101" s="137">
        <f t="shared" si="162"/>
        <v>1782979</v>
      </c>
      <c r="I101" s="137">
        <f t="shared" si="162"/>
        <v>1812800</v>
      </c>
      <c r="J101" s="137">
        <f t="shared" si="162"/>
        <v>1848272</v>
      </c>
      <c r="K101" s="137">
        <f t="shared" si="162"/>
        <v>1886261</v>
      </c>
      <c r="L101" s="137">
        <f t="shared" si="162"/>
        <v>1954844</v>
      </c>
      <c r="M101" s="137">
        <f t="shared" si="162"/>
        <v>2035658</v>
      </c>
      <c r="N101" s="137">
        <f t="shared" si="162"/>
        <v>2091479</v>
      </c>
      <c r="O101" s="137">
        <f t="shared" si="162"/>
        <v>2129315</v>
      </c>
      <c r="P101" s="137">
        <f t="shared" si="162"/>
        <v>2187308</v>
      </c>
      <c r="Q101" s="137">
        <f t="shared" si="162"/>
        <v>2267996</v>
      </c>
      <c r="R101" s="137">
        <f t="shared" si="162"/>
        <v>2383394</v>
      </c>
      <c r="S101" s="137">
        <f t="shared" si="162"/>
        <v>2500520</v>
      </c>
      <c r="T101" s="137">
        <f t="shared" si="162"/>
        <v>2616118</v>
      </c>
      <c r="U101" s="137">
        <f t="shared" si="162"/>
        <v>2743525</v>
      </c>
      <c r="V101" s="137">
        <f t="shared" si="162"/>
        <v>2880870</v>
      </c>
      <c r="W101" s="137">
        <f t="shared" ref="W101" si="163">SUM(W102:W106)</f>
        <v>3018598</v>
      </c>
      <c r="DA101" s="174"/>
    </row>
    <row r="102" spans="1:105" ht="11.45" hidden="1" customHeight="1" x14ac:dyDescent="0.25">
      <c r="A102" s="111" t="s">
        <v>110</v>
      </c>
      <c r="B102" s="84">
        <v>243980</v>
      </c>
      <c r="C102" s="84">
        <v>230397</v>
      </c>
      <c r="D102" s="84">
        <v>210181</v>
      </c>
      <c r="E102" s="84">
        <v>190023</v>
      </c>
      <c r="F102" s="84">
        <v>171731</v>
      </c>
      <c r="G102" s="84">
        <v>157706</v>
      </c>
      <c r="H102" s="84">
        <v>147292</v>
      </c>
      <c r="I102" s="84">
        <v>145481</v>
      </c>
      <c r="J102" s="84">
        <v>140765</v>
      </c>
      <c r="K102" s="84">
        <v>137065</v>
      </c>
      <c r="L102" s="84">
        <v>132527</v>
      </c>
      <c r="M102" s="84">
        <v>129134</v>
      </c>
      <c r="N102" s="84">
        <v>124532</v>
      </c>
      <c r="O102" s="84">
        <v>121844</v>
      </c>
      <c r="P102" s="84">
        <v>119360</v>
      </c>
      <c r="Q102" s="84">
        <v>117552</v>
      </c>
      <c r="R102" s="84">
        <v>118634</v>
      </c>
      <c r="S102" s="84">
        <v>119853</v>
      </c>
      <c r="T102" s="84">
        <v>121035</v>
      </c>
      <c r="U102" s="84">
        <v>122442</v>
      </c>
      <c r="V102" s="84">
        <v>124714</v>
      </c>
      <c r="W102" s="84">
        <v>127142</v>
      </c>
      <c r="DA102" s="171"/>
    </row>
    <row r="103" spans="1:105" ht="11.45" hidden="1" customHeight="1" x14ac:dyDescent="0.25">
      <c r="A103" s="111" t="s">
        <v>111</v>
      </c>
      <c r="B103" s="84">
        <v>1487122</v>
      </c>
      <c r="C103" s="84">
        <v>1508584</v>
      </c>
      <c r="D103" s="84">
        <v>1530129</v>
      </c>
      <c r="E103" s="84">
        <v>1540132</v>
      </c>
      <c r="F103" s="84">
        <v>1557287</v>
      </c>
      <c r="G103" s="84">
        <v>1578349</v>
      </c>
      <c r="H103" s="84">
        <v>1623700</v>
      </c>
      <c r="I103" s="84">
        <v>1652913</v>
      </c>
      <c r="J103" s="84">
        <v>1688668</v>
      </c>
      <c r="K103" s="84">
        <v>1727537</v>
      </c>
      <c r="L103" s="84">
        <v>1798234</v>
      </c>
      <c r="M103" s="84">
        <v>1881389</v>
      </c>
      <c r="N103" s="84">
        <v>1940662</v>
      </c>
      <c r="O103" s="84">
        <v>1981210</v>
      </c>
      <c r="P103" s="84">
        <v>2040172</v>
      </c>
      <c r="Q103" s="84">
        <v>2122126</v>
      </c>
      <c r="R103" s="84">
        <v>2233045</v>
      </c>
      <c r="S103" s="84">
        <v>2342249</v>
      </c>
      <c r="T103" s="84">
        <v>2451278</v>
      </c>
      <c r="U103" s="84">
        <v>2571190</v>
      </c>
      <c r="V103" s="84">
        <v>2700397</v>
      </c>
      <c r="W103" s="84">
        <v>2819002</v>
      </c>
      <c r="DA103" s="171"/>
    </row>
    <row r="104" spans="1:105" ht="11.45" hidden="1" customHeight="1" x14ac:dyDescent="0.25">
      <c r="A104" s="111" t="s">
        <v>112</v>
      </c>
      <c r="B104" s="84">
        <v>0</v>
      </c>
      <c r="C104" s="84">
        <v>0</v>
      </c>
      <c r="D104" s="84">
        <v>0</v>
      </c>
      <c r="E104" s="84">
        <v>0</v>
      </c>
      <c r="F104" s="84">
        <v>0</v>
      </c>
      <c r="G104" s="84">
        <v>0</v>
      </c>
      <c r="H104" s="84">
        <v>1505</v>
      </c>
      <c r="I104" s="84">
        <v>2238</v>
      </c>
      <c r="J104" s="84">
        <v>4528</v>
      </c>
      <c r="K104" s="84">
        <v>6014</v>
      </c>
      <c r="L104" s="84">
        <v>7317</v>
      </c>
      <c r="M104" s="84">
        <v>8576</v>
      </c>
      <c r="N104" s="84">
        <v>9749</v>
      </c>
      <c r="O104" s="84">
        <v>10160</v>
      </c>
      <c r="P104" s="84">
        <v>11392</v>
      </c>
      <c r="Q104" s="84">
        <v>12475</v>
      </c>
      <c r="R104" s="84">
        <v>13021</v>
      </c>
      <c r="S104" s="84">
        <v>13749</v>
      </c>
      <c r="T104" s="84">
        <v>14631</v>
      </c>
      <c r="U104" s="84">
        <v>16088</v>
      </c>
      <c r="V104" s="84">
        <v>17962</v>
      </c>
      <c r="W104" s="84">
        <v>20187</v>
      </c>
      <c r="DA104" s="171"/>
    </row>
    <row r="105" spans="1:105" ht="11.45" hidden="1" customHeight="1" x14ac:dyDescent="0.25">
      <c r="A105" s="111" t="s">
        <v>113</v>
      </c>
      <c r="B105" s="84">
        <v>0</v>
      </c>
      <c r="C105" s="84">
        <v>0</v>
      </c>
      <c r="D105" s="84">
        <v>0</v>
      </c>
      <c r="E105" s="84">
        <v>0</v>
      </c>
      <c r="F105" s="84">
        <v>0</v>
      </c>
      <c r="G105" s="84">
        <v>0</v>
      </c>
      <c r="H105" s="84">
        <v>9833</v>
      </c>
      <c r="I105" s="84">
        <v>11603</v>
      </c>
      <c r="J105" s="84">
        <v>13727</v>
      </c>
      <c r="K105" s="84">
        <v>15007</v>
      </c>
      <c r="L105" s="84">
        <v>15913</v>
      </c>
      <c r="M105" s="84">
        <v>15374</v>
      </c>
      <c r="N105" s="84">
        <v>14416</v>
      </c>
      <c r="O105" s="84">
        <v>13825</v>
      </c>
      <c r="P105" s="84">
        <v>13619</v>
      </c>
      <c r="Q105" s="84">
        <v>13391</v>
      </c>
      <c r="R105" s="84">
        <v>13797</v>
      </c>
      <c r="S105" s="84">
        <v>14203</v>
      </c>
      <c r="T105" s="84">
        <v>13823</v>
      </c>
      <c r="U105" s="84">
        <v>13475</v>
      </c>
      <c r="V105" s="84">
        <v>12715</v>
      </c>
      <c r="W105" s="84">
        <v>11437</v>
      </c>
      <c r="DA105" s="171"/>
    </row>
    <row r="106" spans="1:105" ht="11.45" hidden="1" customHeight="1" x14ac:dyDescent="0.25">
      <c r="A106" s="111" t="s">
        <v>115</v>
      </c>
      <c r="B106" s="84">
        <v>919</v>
      </c>
      <c r="C106" s="84">
        <v>908</v>
      </c>
      <c r="D106" s="84">
        <v>872</v>
      </c>
      <c r="E106" s="84">
        <v>814</v>
      </c>
      <c r="F106" s="84">
        <v>776</v>
      </c>
      <c r="G106" s="84">
        <v>715</v>
      </c>
      <c r="H106" s="84">
        <v>649</v>
      </c>
      <c r="I106" s="84">
        <v>565</v>
      </c>
      <c r="J106" s="84">
        <v>584</v>
      </c>
      <c r="K106" s="84">
        <v>638</v>
      </c>
      <c r="L106" s="84">
        <v>853</v>
      </c>
      <c r="M106" s="84">
        <v>1185</v>
      </c>
      <c r="N106" s="84">
        <v>2120</v>
      </c>
      <c r="O106" s="84">
        <v>2276</v>
      </c>
      <c r="P106" s="84">
        <v>2765</v>
      </c>
      <c r="Q106" s="84">
        <v>2452</v>
      </c>
      <c r="R106" s="84">
        <v>4897</v>
      </c>
      <c r="S106" s="84">
        <v>10466</v>
      </c>
      <c r="T106" s="84">
        <v>15351</v>
      </c>
      <c r="U106" s="84">
        <v>20330</v>
      </c>
      <c r="V106" s="84">
        <v>25082</v>
      </c>
      <c r="W106" s="84">
        <v>40830</v>
      </c>
      <c r="DA106" s="171"/>
    </row>
    <row r="107" spans="1:105" ht="11.45" hidden="1" customHeight="1" x14ac:dyDescent="0.25">
      <c r="A107" s="109" t="s">
        <v>158</v>
      </c>
      <c r="B107" s="110">
        <f t="shared" ref="B107:C107" si="164">SUM(B108:B109)</f>
        <v>939200</v>
      </c>
      <c r="C107" s="110">
        <f t="shared" si="164"/>
        <v>930042</v>
      </c>
      <c r="D107" s="110">
        <f t="shared" ref="D107:V107" si="165">SUM(D108:D109)</f>
        <v>892996</v>
      </c>
      <c r="E107" s="110">
        <f t="shared" si="165"/>
        <v>860191</v>
      </c>
      <c r="F107" s="110">
        <f t="shared" si="165"/>
        <v>854326</v>
      </c>
      <c r="G107" s="110">
        <f t="shared" si="165"/>
        <v>847786</v>
      </c>
      <c r="H107" s="110">
        <f t="shared" si="165"/>
        <v>856635</v>
      </c>
      <c r="I107" s="110">
        <f t="shared" si="165"/>
        <v>746853</v>
      </c>
      <c r="J107" s="110">
        <f t="shared" si="165"/>
        <v>737472</v>
      </c>
      <c r="K107" s="110">
        <f t="shared" si="165"/>
        <v>733642</v>
      </c>
      <c r="L107" s="110">
        <f t="shared" si="165"/>
        <v>736323</v>
      </c>
      <c r="M107" s="110">
        <f t="shared" si="165"/>
        <v>751493</v>
      </c>
      <c r="N107" s="110">
        <f t="shared" si="165"/>
        <v>750139</v>
      </c>
      <c r="O107" s="110">
        <f t="shared" si="165"/>
        <v>764161</v>
      </c>
      <c r="P107" s="110">
        <f t="shared" si="165"/>
        <v>778124</v>
      </c>
      <c r="Q107" s="110">
        <f t="shared" si="165"/>
        <v>794021</v>
      </c>
      <c r="R107" s="110">
        <f t="shared" si="165"/>
        <v>822901</v>
      </c>
      <c r="S107" s="110">
        <f t="shared" si="165"/>
        <v>857439</v>
      </c>
      <c r="T107" s="110">
        <f t="shared" si="165"/>
        <v>870280</v>
      </c>
      <c r="U107" s="110">
        <f t="shared" si="165"/>
        <v>907535</v>
      </c>
      <c r="V107" s="110">
        <f t="shared" si="165"/>
        <v>938334</v>
      </c>
      <c r="W107" s="110">
        <f t="shared" ref="W107" si="166">SUM(W108:W109)</f>
        <v>969536</v>
      </c>
      <c r="DA107" s="176"/>
    </row>
    <row r="108" spans="1:105" ht="11.45" hidden="1" customHeight="1" x14ac:dyDescent="0.25">
      <c r="A108" s="128" t="s">
        <v>27</v>
      </c>
      <c r="B108" s="102">
        <v>859876</v>
      </c>
      <c r="C108" s="102">
        <v>844998</v>
      </c>
      <c r="D108" s="102">
        <v>803528</v>
      </c>
      <c r="E108" s="102">
        <v>768744</v>
      </c>
      <c r="F108" s="102">
        <v>746206</v>
      </c>
      <c r="G108" s="102">
        <v>735866</v>
      </c>
      <c r="H108" s="102">
        <v>737154</v>
      </c>
      <c r="I108" s="102">
        <v>620399</v>
      </c>
      <c r="J108" s="102">
        <v>606061</v>
      </c>
      <c r="K108" s="102">
        <v>613932</v>
      </c>
      <c r="L108" s="102">
        <v>609823</v>
      </c>
      <c r="M108" s="102">
        <v>624515</v>
      </c>
      <c r="N108" s="102">
        <v>621730</v>
      </c>
      <c r="O108" s="102">
        <v>630827</v>
      </c>
      <c r="P108" s="102">
        <v>641759</v>
      </c>
      <c r="Q108" s="102">
        <v>656725</v>
      </c>
      <c r="R108" s="102">
        <v>674680</v>
      </c>
      <c r="S108" s="102">
        <v>697206</v>
      </c>
      <c r="T108" s="102">
        <v>718675</v>
      </c>
      <c r="U108" s="102">
        <v>744641</v>
      </c>
      <c r="V108" s="102">
        <v>771874</v>
      </c>
      <c r="W108" s="102">
        <v>795125</v>
      </c>
      <c r="DA108" s="175"/>
    </row>
    <row r="109" spans="1:105" ht="11.45" hidden="1" customHeight="1" x14ac:dyDescent="0.25">
      <c r="A109" s="138" t="s">
        <v>116</v>
      </c>
      <c r="B109" s="86">
        <v>79324</v>
      </c>
      <c r="C109" s="86">
        <v>85044</v>
      </c>
      <c r="D109" s="86">
        <v>89468</v>
      </c>
      <c r="E109" s="86">
        <v>91447</v>
      </c>
      <c r="F109" s="86">
        <v>108120</v>
      </c>
      <c r="G109" s="86">
        <v>111920</v>
      </c>
      <c r="H109" s="86">
        <v>119481</v>
      </c>
      <c r="I109" s="86">
        <v>126454</v>
      </c>
      <c r="J109" s="86">
        <v>131411</v>
      </c>
      <c r="K109" s="86">
        <v>119710</v>
      </c>
      <c r="L109" s="86">
        <v>126500</v>
      </c>
      <c r="M109" s="86">
        <v>126978</v>
      </c>
      <c r="N109" s="86">
        <v>128409</v>
      </c>
      <c r="O109" s="86">
        <v>133334</v>
      </c>
      <c r="P109" s="86">
        <v>136365</v>
      </c>
      <c r="Q109" s="86">
        <v>137296</v>
      </c>
      <c r="R109" s="86">
        <v>148221</v>
      </c>
      <c r="S109" s="86">
        <v>160233</v>
      </c>
      <c r="T109" s="86">
        <v>151605</v>
      </c>
      <c r="U109" s="86">
        <v>162894</v>
      </c>
      <c r="V109" s="86">
        <v>166460</v>
      </c>
      <c r="W109" s="86">
        <v>174411</v>
      </c>
      <c r="DA109" s="178"/>
    </row>
    <row r="110" spans="1:105" ht="11.45" customHeight="1" x14ac:dyDescent="0.25">
      <c r="A110" s="106"/>
      <c r="B110" s="106"/>
      <c r="C110" s="106"/>
      <c r="L110" s="106"/>
      <c r="M110" s="106"/>
      <c r="N110" s="106"/>
    </row>
    <row r="111" spans="1:105" ht="11.45" customHeight="1" x14ac:dyDescent="0.25">
      <c r="A111" s="53" t="s">
        <v>117</v>
      </c>
      <c r="B111" s="54">
        <f t="shared" ref="B111:K111" si="167">B112+B127</f>
        <v>4009329</v>
      </c>
      <c r="C111" s="54">
        <f t="shared" si="167"/>
        <v>3976951</v>
      </c>
      <c r="D111" s="54">
        <f t="shared" si="167"/>
        <v>3865422</v>
      </c>
      <c r="E111" s="54">
        <f t="shared" si="167"/>
        <v>3837474</v>
      </c>
      <c r="F111" s="54">
        <f t="shared" si="167"/>
        <v>3923637</v>
      </c>
      <c r="G111" s="54">
        <f t="shared" si="167"/>
        <v>3845366</v>
      </c>
      <c r="H111" s="54">
        <f t="shared" si="167"/>
        <v>4166556</v>
      </c>
      <c r="I111" s="54">
        <f t="shared" si="167"/>
        <v>3737137</v>
      </c>
      <c r="J111" s="54">
        <f t="shared" si="167"/>
        <v>3658637</v>
      </c>
      <c r="K111" s="54">
        <f t="shared" si="167"/>
        <v>4413954</v>
      </c>
      <c r="L111" s="54">
        <f t="shared" ref="L111" si="168">L112+L127</f>
        <v>3476732</v>
      </c>
      <c r="M111" s="54">
        <f t="shared" ref="M111:V111" si="169">M112+M127</f>
        <v>3790725</v>
      </c>
      <c r="N111" s="54">
        <f t="shared" si="169"/>
        <v>3675118</v>
      </c>
      <c r="O111" s="54">
        <f t="shared" si="169"/>
        <v>3520444</v>
      </c>
      <c r="P111" s="54">
        <f t="shared" si="169"/>
        <v>3654268</v>
      </c>
      <c r="Q111" s="54">
        <f t="shared" si="169"/>
        <v>3833014</v>
      </c>
      <c r="R111" s="54">
        <f t="shared" si="169"/>
        <v>4073724</v>
      </c>
      <c r="S111" s="54">
        <f t="shared" si="169"/>
        <v>4272694</v>
      </c>
      <c r="T111" s="54">
        <f t="shared" si="169"/>
        <v>4185117</v>
      </c>
      <c r="U111" s="54">
        <f t="shared" si="169"/>
        <v>4451436</v>
      </c>
      <c r="V111" s="54">
        <f t="shared" si="169"/>
        <v>3855007</v>
      </c>
      <c r="W111" s="54">
        <f t="shared" ref="W111" si="170">W112+W127</f>
        <v>3667530</v>
      </c>
      <c r="DA111" s="172" t="s">
        <v>525</v>
      </c>
    </row>
    <row r="112" spans="1:105" ht="11.45" customHeight="1" x14ac:dyDescent="0.25">
      <c r="A112" s="27" t="s">
        <v>33</v>
      </c>
      <c r="B112" s="28">
        <f t="shared" ref="B112:K112" si="171">B113+B114+B121</f>
        <v>3815333</v>
      </c>
      <c r="C112" s="28">
        <f t="shared" si="171"/>
        <v>3762783</v>
      </c>
      <c r="D112" s="28">
        <f t="shared" si="171"/>
        <v>3679332</v>
      </c>
      <c r="E112" s="28">
        <f t="shared" si="171"/>
        <v>3660008</v>
      </c>
      <c r="F112" s="28">
        <f t="shared" si="171"/>
        <v>3694133</v>
      </c>
      <c r="G112" s="28">
        <f t="shared" si="171"/>
        <v>3759129</v>
      </c>
      <c r="H112" s="28">
        <f t="shared" si="171"/>
        <v>3881527</v>
      </c>
      <c r="I112" s="28">
        <f t="shared" si="171"/>
        <v>3491368</v>
      </c>
      <c r="J112" s="28">
        <f t="shared" si="171"/>
        <v>3411860</v>
      </c>
      <c r="K112" s="28">
        <f t="shared" si="171"/>
        <v>4185413</v>
      </c>
      <c r="L112" s="28">
        <f t="shared" ref="L112" si="172">L113+L114+L121</f>
        <v>3200482</v>
      </c>
      <c r="M112" s="28">
        <f t="shared" ref="M112:V112" si="173">M113+M114+M121</f>
        <v>3465059</v>
      </c>
      <c r="N112" s="28">
        <f t="shared" si="173"/>
        <v>3385252</v>
      </c>
      <c r="O112" s="28">
        <f t="shared" si="173"/>
        <v>3226130</v>
      </c>
      <c r="P112" s="28">
        <f t="shared" si="173"/>
        <v>3345615</v>
      </c>
      <c r="Q112" s="28">
        <f t="shared" si="173"/>
        <v>3514995</v>
      </c>
      <c r="R112" s="28">
        <f t="shared" si="173"/>
        <v>3719945</v>
      </c>
      <c r="S112" s="28">
        <f t="shared" si="173"/>
        <v>3903101</v>
      </c>
      <c r="T112" s="28">
        <f t="shared" si="173"/>
        <v>3821195</v>
      </c>
      <c r="U112" s="28">
        <f t="shared" si="173"/>
        <v>4046590</v>
      </c>
      <c r="V112" s="28">
        <f t="shared" si="173"/>
        <v>3498214</v>
      </c>
      <c r="W112" s="28">
        <f t="shared" ref="W112" si="174">W113+W114+W121</f>
        <v>3307455</v>
      </c>
      <c r="DA112" s="173" t="s">
        <v>526</v>
      </c>
    </row>
    <row r="113" spans="1:105" ht="11.45" customHeight="1" x14ac:dyDescent="0.25">
      <c r="A113" s="136" t="s">
        <v>180</v>
      </c>
      <c r="B113" s="137">
        <v>429447</v>
      </c>
      <c r="C113" s="137">
        <v>413893</v>
      </c>
      <c r="D113" s="137">
        <v>408258</v>
      </c>
      <c r="E113" s="137">
        <v>409744</v>
      </c>
      <c r="F113" s="137">
        <v>401985</v>
      </c>
      <c r="G113" s="137">
        <v>382069</v>
      </c>
      <c r="H113" s="137">
        <v>365356</v>
      </c>
      <c r="I113" s="137">
        <v>337734</v>
      </c>
      <c r="J113" s="137">
        <v>315934</v>
      </c>
      <c r="K113" s="137">
        <v>301815</v>
      </c>
      <c r="L113" s="137">
        <v>244586</v>
      </c>
      <c r="M113" s="137">
        <v>261432</v>
      </c>
      <c r="N113" s="137">
        <v>253701</v>
      </c>
      <c r="O113" s="137">
        <v>250255</v>
      </c>
      <c r="P113" s="137">
        <v>287413</v>
      </c>
      <c r="Q113" s="137">
        <v>288156</v>
      </c>
      <c r="R113" s="137">
        <v>331786</v>
      </c>
      <c r="S113" s="137">
        <v>267267</v>
      </c>
      <c r="T113" s="137">
        <v>296605</v>
      </c>
      <c r="U113" s="137">
        <v>300196</v>
      </c>
      <c r="V113" s="137">
        <v>310329</v>
      </c>
      <c r="W113" s="137">
        <v>317959</v>
      </c>
      <c r="DA113" s="174" t="s">
        <v>527</v>
      </c>
    </row>
    <row r="114" spans="1:105" ht="11.45" customHeight="1" x14ac:dyDescent="0.25">
      <c r="A114" s="109" t="s">
        <v>20</v>
      </c>
      <c r="B114" s="110">
        <f t="shared" ref="B114:K114" si="175">SUM(B115:B120)</f>
        <v>3379643</v>
      </c>
      <c r="C114" s="110">
        <f t="shared" si="175"/>
        <v>3342665</v>
      </c>
      <c r="D114" s="110">
        <f t="shared" si="175"/>
        <v>3265337</v>
      </c>
      <c r="E114" s="110">
        <f t="shared" si="175"/>
        <v>3244595</v>
      </c>
      <c r="F114" s="110">
        <f t="shared" si="175"/>
        <v>3286750</v>
      </c>
      <c r="G114" s="110">
        <f t="shared" si="175"/>
        <v>3371634</v>
      </c>
      <c r="H114" s="110">
        <f t="shared" si="175"/>
        <v>3510452</v>
      </c>
      <c r="I114" s="110">
        <f t="shared" si="175"/>
        <v>3148163</v>
      </c>
      <c r="J114" s="110">
        <f t="shared" si="175"/>
        <v>3090040</v>
      </c>
      <c r="K114" s="110">
        <f t="shared" si="175"/>
        <v>3877911</v>
      </c>
      <c r="L114" s="110">
        <f t="shared" ref="L114" si="176">SUM(L115:L120)</f>
        <v>2950677</v>
      </c>
      <c r="M114" s="110">
        <f t="shared" ref="M114:V114" si="177">SUM(M115:M120)</f>
        <v>3198585</v>
      </c>
      <c r="N114" s="110">
        <f t="shared" si="177"/>
        <v>3126299</v>
      </c>
      <c r="O114" s="110">
        <f t="shared" si="177"/>
        <v>2970037</v>
      </c>
      <c r="P114" s="110">
        <f t="shared" si="177"/>
        <v>3052444</v>
      </c>
      <c r="Q114" s="110">
        <f t="shared" si="177"/>
        <v>3220702</v>
      </c>
      <c r="R114" s="110">
        <f t="shared" si="177"/>
        <v>3381476</v>
      </c>
      <c r="S114" s="110">
        <f t="shared" si="177"/>
        <v>3629137</v>
      </c>
      <c r="T114" s="110">
        <f t="shared" si="177"/>
        <v>3517903</v>
      </c>
      <c r="U114" s="110">
        <f t="shared" si="177"/>
        <v>3739957</v>
      </c>
      <c r="V114" s="110">
        <f t="shared" si="177"/>
        <v>3180448</v>
      </c>
      <c r="W114" s="110">
        <f t="shared" ref="W114" si="178">SUM(W115:W120)</f>
        <v>2981721</v>
      </c>
      <c r="DA114" s="176" t="s">
        <v>528</v>
      </c>
    </row>
    <row r="115" spans="1:105" ht="11.45" customHeight="1" x14ac:dyDescent="0.25">
      <c r="A115" s="111" t="s">
        <v>110</v>
      </c>
      <c r="B115" s="84">
        <v>2349941</v>
      </c>
      <c r="C115" s="84">
        <v>2183723</v>
      </c>
      <c r="D115" s="84">
        <v>2013610</v>
      </c>
      <c r="E115" s="84">
        <v>1942837</v>
      </c>
      <c r="F115" s="84">
        <v>1823530</v>
      </c>
      <c r="G115" s="84">
        <v>1903190</v>
      </c>
      <c r="H115" s="84">
        <v>1910823</v>
      </c>
      <c r="I115" s="84">
        <v>1888754</v>
      </c>
      <c r="J115" s="84">
        <v>1997632</v>
      </c>
      <c r="K115" s="84">
        <v>2608767</v>
      </c>
      <c r="L115" s="84">
        <v>1672128</v>
      </c>
      <c r="M115" s="84">
        <v>1654206</v>
      </c>
      <c r="N115" s="84">
        <v>1589557</v>
      </c>
      <c r="O115" s="84">
        <v>1542134</v>
      </c>
      <c r="P115" s="84">
        <v>1571684</v>
      </c>
      <c r="Q115" s="84">
        <v>1647610</v>
      </c>
      <c r="R115" s="84">
        <v>1807549</v>
      </c>
      <c r="S115" s="84">
        <v>2218514</v>
      </c>
      <c r="T115" s="84">
        <v>2306038</v>
      </c>
      <c r="U115" s="84">
        <v>2379287</v>
      </c>
      <c r="V115" s="84">
        <v>1798477</v>
      </c>
      <c r="W115" s="84">
        <v>1541771</v>
      </c>
      <c r="DA115" s="171" t="s">
        <v>529</v>
      </c>
    </row>
    <row r="116" spans="1:105" ht="11.45" customHeight="1" x14ac:dyDescent="0.25">
      <c r="A116" s="111" t="s">
        <v>111</v>
      </c>
      <c r="B116" s="84">
        <v>1026002</v>
      </c>
      <c r="C116" s="84">
        <v>1155324</v>
      </c>
      <c r="D116" s="84">
        <v>1236213</v>
      </c>
      <c r="E116" s="84">
        <v>1292727</v>
      </c>
      <c r="F116" s="84">
        <v>1437346</v>
      </c>
      <c r="G116" s="84">
        <v>1425576</v>
      </c>
      <c r="H116" s="84">
        <v>1535881</v>
      </c>
      <c r="I116" s="84">
        <v>1145349</v>
      </c>
      <c r="J116" s="84">
        <v>1044910</v>
      </c>
      <c r="K116" s="84">
        <v>1168633</v>
      </c>
      <c r="L116" s="84">
        <v>1221938</v>
      </c>
      <c r="M116" s="84">
        <v>1495966</v>
      </c>
      <c r="N116" s="84">
        <v>1486119</v>
      </c>
      <c r="O116" s="84">
        <v>1403484</v>
      </c>
      <c r="P116" s="84">
        <v>1453001</v>
      </c>
      <c r="Q116" s="84">
        <v>1538867</v>
      </c>
      <c r="R116" s="84">
        <v>1540653</v>
      </c>
      <c r="S116" s="84">
        <v>1348492</v>
      </c>
      <c r="T116" s="84">
        <v>1129026</v>
      </c>
      <c r="U116" s="84">
        <v>1237838</v>
      </c>
      <c r="V116" s="84">
        <v>974500</v>
      </c>
      <c r="W116" s="84">
        <v>746666</v>
      </c>
      <c r="DA116" s="171" t="s">
        <v>530</v>
      </c>
    </row>
    <row r="117" spans="1:105" ht="11.45" customHeight="1" x14ac:dyDescent="0.25">
      <c r="A117" s="111" t="s">
        <v>112</v>
      </c>
      <c r="B117" s="84">
        <v>3700</v>
      </c>
      <c r="C117" s="84">
        <v>3618</v>
      </c>
      <c r="D117" s="84">
        <v>15514</v>
      </c>
      <c r="E117" s="84">
        <v>9031</v>
      </c>
      <c r="F117" s="84">
        <v>25874</v>
      </c>
      <c r="G117" s="84">
        <v>15015</v>
      </c>
      <c r="H117" s="84">
        <v>59190</v>
      </c>
      <c r="I117" s="84">
        <v>113772</v>
      </c>
      <c r="J117" s="84">
        <v>34328</v>
      </c>
      <c r="K117" s="84">
        <v>64401</v>
      </c>
      <c r="L117" s="84">
        <v>50908</v>
      </c>
      <c r="M117" s="84">
        <v>39626</v>
      </c>
      <c r="N117" s="84">
        <v>40948</v>
      </c>
      <c r="O117" s="84">
        <v>8932</v>
      </c>
      <c r="P117" s="84">
        <v>6234</v>
      </c>
      <c r="Q117" s="84">
        <v>4716</v>
      </c>
      <c r="R117" s="84">
        <v>2990</v>
      </c>
      <c r="S117" s="84">
        <v>4400</v>
      </c>
      <c r="T117" s="84">
        <v>4663</v>
      </c>
      <c r="U117" s="84">
        <v>7256</v>
      </c>
      <c r="V117" s="84">
        <v>6543</v>
      </c>
      <c r="W117" s="84">
        <v>10118</v>
      </c>
      <c r="DA117" s="171" t="s">
        <v>531</v>
      </c>
    </row>
    <row r="118" spans="1:105" ht="11.45" customHeight="1" x14ac:dyDescent="0.25">
      <c r="A118" s="111" t="s">
        <v>113</v>
      </c>
      <c r="B118" s="84">
        <v>0</v>
      </c>
      <c r="C118" s="84">
        <v>0</v>
      </c>
      <c r="D118" s="84">
        <v>0</v>
      </c>
      <c r="E118" s="84">
        <v>0</v>
      </c>
      <c r="F118" s="84">
        <v>0</v>
      </c>
      <c r="G118" s="84">
        <v>27853</v>
      </c>
      <c r="H118" s="84">
        <v>4539</v>
      </c>
      <c r="I118" s="84">
        <v>280</v>
      </c>
      <c r="J118" s="84">
        <v>11896</v>
      </c>
      <c r="K118" s="84">
        <v>35821</v>
      </c>
      <c r="L118" s="84">
        <v>4982</v>
      </c>
      <c r="M118" s="84">
        <v>6283</v>
      </c>
      <c r="N118" s="84">
        <v>5215</v>
      </c>
      <c r="O118" s="84">
        <v>7835</v>
      </c>
      <c r="P118" s="84">
        <v>8194</v>
      </c>
      <c r="Q118" s="84">
        <v>5285</v>
      </c>
      <c r="R118" s="84">
        <v>3240</v>
      </c>
      <c r="S118" s="84">
        <v>3723</v>
      </c>
      <c r="T118" s="84">
        <v>10804</v>
      </c>
      <c r="U118" s="84">
        <v>7628</v>
      </c>
      <c r="V118" s="84">
        <v>7159</v>
      </c>
      <c r="W118" s="84">
        <v>3916</v>
      </c>
      <c r="DA118" s="171" t="s">
        <v>532</v>
      </c>
    </row>
    <row r="119" spans="1:105" ht="11.45" customHeight="1" x14ac:dyDescent="0.25">
      <c r="A119" s="111" t="s">
        <v>114</v>
      </c>
      <c r="B119" s="84">
        <v>0</v>
      </c>
      <c r="C119" s="84">
        <v>0</v>
      </c>
      <c r="D119" s="84">
        <v>0</v>
      </c>
      <c r="E119" s="84">
        <v>0</v>
      </c>
      <c r="F119" s="84">
        <v>0</v>
      </c>
      <c r="G119" s="84">
        <v>0</v>
      </c>
      <c r="H119" s="84">
        <v>0</v>
      </c>
      <c r="I119" s="84">
        <v>0</v>
      </c>
      <c r="J119" s="84">
        <v>0</v>
      </c>
      <c r="K119" s="84">
        <v>0</v>
      </c>
      <c r="L119" s="84">
        <v>0</v>
      </c>
      <c r="M119" s="84">
        <v>266</v>
      </c>
      <c r="N119" s="84">
        <v>1232</v>
      </c>
      <c r="O119" s="84">
        <v>1601</v>
      </c>
      <c r="P119" s="84">
        <v>4190</v>
      </c>
      <c r="Q119" s="84">
        <v>10855</v>
      </c>
      <c r="R119" s="84">
        <v>14629</v>
      </c>
      <c r="S119" s="84">
        <v>28244</v>
      </c>
      <c r="T119" s="84">
        <v>30839</v>
      </c>
      <c r="U119" s="84">
        <v>44667</v>
      </c>
      <c r="V119" s="84">
        <v>199606</v>
      </c>
      <c r="W119" s="84">
        <v>323287</v>
      </c>
      <c r="DA119" s="171" t="s">
        <v>533</v>
      </c>
    </row>
    <row r="120" spans="1:105" ht="11.45" customHeight="1" x14ac:dyDescent="0.25">
      <c r="A120" s="111" t="s">
        <v>115</v>
      </c>
      <c r="B120" s="84">
        <v>0</v>
      </c>
      <c r="C120" s="84">
        <v>0</v>
      </c>
      <c r="D120" s="84">
        <v>0</v>
      </c>
      <c r="E120" s="84">
        <v>0</v>
      </c>
      <c r="F120" s="84">
        <v>0</v>
      </c>
      <c r="G120" s="84">
        <v>0</v>
      </c>
      <c r="H120" s="84">
        <v>19</v>
      </c>
      <c r="I120" s="84">
        <v>8</v>
      </c>
      <c r="J120" s="84">
        <v>1274</v>
      </c>
      <c r="K120" s="84">
        <v>289</v>
      </c>
      <c r="L120" s="84">
        <v>721</v>
      </c>
      <c r="M120" s="84">
        <v>2238</v>
      </c>
      <c r="N120" s="84">
        <v>3228</v>
      </c>
      <c r="O120" s="84">
        <v>6051</v>
      </c>
      <c r="P120" s="84">
        <v>9141</v>
      </c>
      <c r="Q120" s="84">
        <v>13369</v>
      </c>
      <c r="R120" s="84">
        <v>12415</v>
      </c>
      <c r="S120" s="84">
        <v>25764</v>
      </c>
      <c r="T120" s="84">
        <v>36533</v>
      </c>
      <c r="U120" s="84">
        <v>63281</v>
      </c>
      <c r="V120" s="84">
        <v>194163</v>
      </c>
      <c r="W120" s="84">
        <v>355963</v>
      </c>
      <c r="DA120" s="171" t="s">
        <v>534</v>
      </c>
    </row>
    <row r="121" spans="1:105" ht="11.45" customHeight="1" x14ac:dyDescent="0.25">
      <c r="A121" s="109" t="s">
        <v>21</v>
      </c>
      <c r="B121" s="110">
        <f t="shared" ref="B121:K121" si="179">SUM(B122:B126)</f>
        <v>6243</v>
      </c>
      <c r="C121" s="110">
        <f t="shared" si="179"/>
        <v>6225</v>
      </c>
      <c r="D121" s="110">
        <f t="shared" si="179"/>
        <v>5737</v>
      </c>
      <c r="E121" s="110">
        <f t="shared" si="179"/>
        <v>5669</v>
      </c>
      <c r="F121" s="110">
        <f t="shared" si="179"/>
        <v>5398</v>
      </c>
      <c r="G121" s="110">
        <f t="shared" si="179"/>
        <v>5426</v>
      </c>
      <c r="H121" s="110">
        <f t="shared" si="179"/>
        <v>5719</v>
      </c>
      <c r="I121" s="110">
        <f t="shared" si="179"/>
        <v>5471</v>
      </c>
      <c r="J121" s="110">
        <f t="shared" si="179"/>
        <v>5886</v>
      </c>
      <c r="K121" s="110">
        <f t="shared" si="179"/>
        <v>5687</v>
      </c>
      <c r="L121" s="110">
        <f t="shared" ref="L121" si="180">SUM(L122:L126)</f>
        <v>5219</v>
      </c>
      <c r="M121" s="110">
        <f t="shared" ref="M121:V121" si="181">SUM(M122:M126)</f>
        <v>5042</v>
      </c>
      <c r="N121" s="110">
        <f t="shared" si="181"/>
        <v>5252</v>
      </c>
      <c r="O121" s="110">
        <f t="shared" si="181"/>
        <v>5838</v>
      </c>
      <c r="P121" s="110">
        <f t="shared" si="181"/>
        <v>5758</v>
      </c>
      <c r="Q121" s="110">
        <f t="shared" si="181"/>
        <v>6137</v>
      </c>
      <c r="R121" s="110">
        <f t="shared" si="181"/>
        <v>6683</v>
      </c>
      <c r="S121" s="110">
        <f t="shared" si="181"/>
        <v>6697</v>
      </c>
      <c r="T121" s="110">
        <f t="shared" si="181"/>
        <v>6687</v>
      </c>
      <c r="U121" s="110">
        <f t="shared" si="181"/>
        <v>6437</v>
      </c>
      <c r="V121" s="110">
        <f t="shared" si="181"/>
        <v>7437</v>
      </c>
      <c r="W121" s="110">
        <f t="shared" ref="W121" si="182">SUM(W122:W126)</f>
        <v>7775</v>
      </c>
      <c r="DA121" s="176" t="s">
        <v>535</v>
      </c>
    </row>
    <row r="122" spans="1:105" ht="11.45" customHeight="1" x14ac:dyDescent="0.25">
      <c r="A122" s="111" t="s">
        <v>110</v>
      </c>
      <c r="B122" s="102">
        <v>0</v>
      </c>
      <c r="C122" s="102">
        <v>0</v>
      </c>
      <c r="D122" s="102">
        <v>0</v>
      </c>
      <c r="E122" s="102">
        <v>0</v>
      </c>
      <c r="F122" s="102">
        <v>0</v>
      </c>
      <c r="G122" s="102">
        <v>0</v>
      </c>
      <c r="H122" s="102">
        <v>0</v>
      </c>
      <c r="I122" s="102">
        <v>0</v>
      </c>
      <c r="J122" s="102">
        <v>0</v>
      </c>
      <c r="K122" s="102">
        <v>0</v>
      </c>
      <c r="L122" s="102">
        <v>0</v>
      </c>
      <c r="M122" s="102">
        <v>0</v>
      </c>
      <c r="N122" s="102">
        <v>0</v>
      </c>
      <c r="O122" s="102">
        <v>0</v>
      </c>
      <c r="P122" s="102">
        <v>0</v>
      </c>
      <c r="Q122" s="102">
        <v>0</v>
      </c>
      <c r="R122" s="102">
        <v>0</v>
      </c>
      <c r="S122" s="102">
        <v>0</v>
      </c>
      <c r="T122" s="102">
        <v>0</v>
      </c>
      <c r="U122" s="102">
        <v>0</v>
      </c>
      <c r="V122" s="102">
        <v>0</v>
      </c>
      <c r="W122" s="102">
        <v>0</v>
      </c>
      <c r="DA122" s="175" t="s">
        <v>536</v>
      </c>
    </row>
    <row r="123" spans="1:105" ht="11.45" customHeight="1" x14ac:dyDescent="0.25">
      <c r="A123" s="111" t="s">
        <v>111</v>
      </c>
      <c r="B123" s="102">
        <v>6240</v>
      </c>
      <c r="C123" s="102">
        <v>5932</v>
      </c>
      <c r="D123" s="102">
        <v>5518</v>
      </c>
      <c r="E123" s="102">
        <v>5558</v>
      </c>
      <c r="F123" s="102">
        <v>5335</v>
      </c>
      <c r="G123" s="102">
        <v>5356</v>
      </c>
      <c r="H123" s="102">
        <v>5482</v>
      </c>
      <c r="I123" s="102">
        <v>5324</v>
      </c>
      <c r="J123" s="102">
        <v>5737</v>
      </c>
      <c r="K123" s="102">
        <v>5519</v>
      </c>
      <c r="L123" s="102">
        <v>5168</v>
      </c>
      <c r="M123" s="102">
        <v>4969</v>
      </c>
      <c r="N123" s="102">
        <v>5024</v>
      </c>
      <c r="O123" s="102">
        <v>5696</v>
      </c>
      <c r="P123" s="102">
        <v>5700</v>
      </c>
      <c r="Q123" s="102">
        <v>6060</v>
      </c>
      <c r="R123" s="102">
        <v>6571</v>
      </c>
      <c r="S123" s="102">
        <v>6582</v>
      </c>
      <c r="T123" s="102">
        <v>6492</v>
      </c>
      <c r="U123" s="102">
        <v>6227</v>
      </c>
      <c r="V123" s="102">
        <v>6905</v>
      </c>
      <c r="W123" s="102">
        <v>7130</v>
      </c>
      <c r="DA123" s="175" t="s">
        <v>537</v>
      </c>
    </row>
    <row r="124" spans="1:105" ht="11.45" customHeight="1" x14ac:dyDescent="0.25">
      <c r="A124" s="111" t="s">
        <v>112</v>
      </c>
      <c r="B124" s="102">
        <v>0</v>
      </c>
      <c r="C124" s="102">
        <v>0</v>
      </c>
      <c r="D124" s="102">
        <v>0</v>
      </c>
      <c r="E124" s="102">
        <v>0</v>
      </c>
      <c r="F124" s="102">
        <v>10</v>
      </c>
      <c r="G124" s="102">
        <v>0</v>
      </c>
      <c r="H124" s="102">
        <v>0</v>
      </c>
      <c r="I124" s="102">
        <v>2</v>
      </c>
      <c r="J124" s="102">
        <v>5</v>
      </c>
      <c r="K124" s="102">
        <v>6</v>
      </c>
      <c r="L124" s="102">
        <v>3</v>
      </c>
      <c r="M124" s="102">
        <v>0</v>
      </c>
      <c r="N124" s="102">
        <v>0</v>
      </c>
      <c r="O124" s="102">
        <v>0</v>
      </c>
      <c r="P124" s="102">
        <v>0</v>
      </c>
      <c r="Q124" s="102">
        <v>0</v>
      </c>
      <c r="R124" s="102">
        <v>1</v>
      </c>
      <c r="S124" s="102">
        <v>0</v>
      </c>
      <c r="T124" s="102">
        <v>1</v>
      </c>
      <c r="U124" s="102">
        <v>2</v>
      </c>
      <c r="V124" s="102">
        <v>1</v>
      </c>
      <c r="W124" s="102">
        <v>3</v>
      </c>
      <c r="DA124" s="175" t="s">
        <v>538</v>
      </c>
    </row>
    <row r="125" spans="1:105" ht="11.45" customHeight="1" x14ac:dyDescent="0.25">
      <c r="A125" s="111" t="s">
        <v>113</v>
      </c>
      <c r="B125" s="102">
        <v>0</v>
      </c>
      <c r="C125" s="102">
        <v>279</v>
      </c>
      <c r="D125" s="102">
        <v>200</v>
      </c>
      <c r="E125" s="102">
        <v>100</v>
      </c>
      <c r="F125" s="102">
        <v>50</v>
      </c>
      <c r="G125" s="102">
        <v>70</v>
      </c>
      <c r="H125" s="102">
        <v>237</v>
      </c>
      <c r="I125" s="102">
        <v>145</v>
      </c>
      <c r="J125" s="102">
        <v>141</v>
      </c>
      <c r="K125" s="102">
        <v>146</v>
      </c>
      <c r="L125" s="102">
        <v>44</v>
      </c>
      <c r="M125" s="102">
        <v>60</v>
      </c>
      <c r="N125" s="102">
        <v>221</v>
      </c>
      <c r="O125" s="102">
        <v>137</v>
      </c>
      <c r="P125" s="102">
        <v>32</v>
      </c>
      <c r="Q125" s="102">
        <v>54</v>
      </c>
      <c r="R125" s="102">
        <v>56</v>
      </c>
      <c r="S125" s="102">
        <v>86</v>
      </c>
      <c r="T125" s="102">
        <v>99</v>
      </c>
      <c r="U125" s="102">
        <v>21</v>
      </c>
      <c r="V125" s="102">
        <v>77</v>
      </c>
      <c r="W125" s="102">
        <v>52</v>
      </c>
      <c r="DA125" s="175" t="s">
        <v>539</v>
      </c>
    </row>
    <row r="126" spans="1:105" ht="11.45" customHeight="1" x14ac:dyDescent="0.25">
      <c r="A126" s="111" t="s">
        <v>115</v>
      </c>
      <c r="B126" s="102">
        <v>3</v>
      </c>
      <c r="C126" s="102">
        <v>14</v>
      </c>
      <c r="D126" s="102">
        <v>19</v>
      </c>
      <c r="E126" s="102">
        <v>11</v>
      </c>
      <c r="F126" s="102">
        <v>3</v>
      </c>
      <c r="G126" s="102">
        <v>0</v>
      </c>
      <c r="H126" s="102">
        <v>0</v>
      </c>
      <c r="I126" s="102">
        <v>0</v>
      </c>
      <c r="J126" s="102">
        <v>3</v>
      </c>
      <c r="K126" s="102">
        <v>16</v>
      </c>
      <c r="L126" s="102">
        <v>4</v>
      </c>
      <c r="M126" s="102">
        <v>13</v>
      </c>
      <c r="N126" s="102">
        <v>7</v>
      </c>
      <c r="O126" s="102">
        <v>5</v>
      </c>
      <c r="P126" s="102">
        <v>26</v>
      </c>
      <c r="Q126" s="102">
        <v>23</v>
      </c>
      <c r="R126" s="102">
        <v>55</v>
      </c>
      <c r="S126" s="102">
        <v>29</v>
      </c>
      <c r="T126" s="102">
        <v>95</v>
      </c>
      <c r="U126" s="102">
        <v>187</v>
      </c>
      <c r="V126" s="102">
        <v>454</v>
      </c>
      <c r="W126" s="102">
        <v>590</v>
      </c>
      <c r="DA126" s="175" t="s">
        <v>540</v>
      </c>
    </row>
    <row r="127" spans="1:105" ht="11.45" customHeight="1" x14ac:dyDescent="0.25">
      <c r="A127" s="27" t="s">
        <v>34</v>
      </c>
      <c r="B127" s="28">
        <f t="shared" ref="B127:K127" si="183">B128+B134</f>
        <v>193996</v>
      </c>
      <c r="C127" s="28">
        <f t="shared" si="183"/>
        <v>214168</v>
      </c>
      <c r="D127" s="28">
        <f t="shared" si="183"/>
        <v>186090</v>
      </c>
      <c r="E127" s="28">
        <f t="shared" si="183"/>
        <v>177466</v>
      </c>
      <c r="F127" s="28">
        <f t="shared" si="183"/>
        <v>229504</v>
      </c>
      <c r="G127" s="28">
        <f t="shared" si="183"/>
        <v>86237</v>
      </c>
      <c r="H127" s="28">
        <f t="shared" si="183"/>
        <v>285029</v>
      </c>
      <c r="I127" s="28">
        <f t="shared" si="183"/>
        <v>245769</v>
      </c>
      <c r="J127" s="28">
        <f t="shared" si="183"/>
        <v>246777</v>
      </c>
      <c r="K127" s="28">
        <f t="shared" si="183"/>
        <v>228541</v>
      </c>
      <c r="L127" s="28">
        <f t="shared" ref="L127" si="184">L128+L134</f>
        <v>276250</v>
      </c>
      <c r="M127" s="28">
        <f t="shared" ref="M127:V127" si="185">M128+M134</f>
        <v>325666</v>
      </c>
      <c r="N127" s="28">
        <f t="shared" si="185"/>
        <v>289866</v>
      </c>
      <c r="O127" s="28">
        <f t="shared" si="185"/>
        <v>294314</v>
      </c>
      <c r="P127" s="28">
        <f t="shared" si="185"/>
        <v>308653</v>
      </c>
      <c r="Q127" s="28">
        <f t="shared" si="185"/>
        <v>318019</v>
      </c>
      <c r="R127" s="28">
        <f t="shared" si="185"/>
        <v>353779</v>
      </c>
      <c r="S127" s="28">
        <f t="shared" si="185"/>
        <v>369593</v>
      </c>
      <c r="T127" s="28">
        <f t="shared" si="185"/>
        <v>363922</v>
      </c>
      <c r="U127" s="28">
        <f t="shared" si="185"/>
        <v>404846</v>
      </c>
      <c r="V127" s="28">
        <f t="shared" si="185"/>
        <v>356793</v>
      </c>
      <c r="W127" s="28">
        <f t="shared" ref="W127" si="186">W128+W134</f>
        <v>360075</v>
      </c>
      <c r="DA127" s="173" t="s">
        <v>541</v>
      </c>
    </row>
    <row r="128" spans="1:105" ht="11.45" customHeight="1" x14ac:dyDescent="0.25">
      <c r="A128" s="136" t="s">
        <v>156</v>
      </c>
      <c r="B128" s="137">
        <f t="shared" ref="B128:K128" si="187">SUM(B129:B133)</f>
        <v>186064</v>
      </c>
      <c r="C128" s="137">
        <f t="shared" si="187"/>
        <v>178553</v>
      </c>
      <c r="D128" s="137">
        <f t="shared" si="187"/>
        <v>167007</v>
      </c>
      <c r="E128" s="137">
        <f t="shared" si="187"/>
        <v>150695</v>
      </c>
      <c r="F128" s="137">
        <f t="shared" si="187"/>
        <v>168541</v>
      </c>
      <c r="G128" s="137">
        <f t="shared" si="187"/>
        <v>25857</v>
      </c>
      <c r="H128" s="137">
        <f t="shared" si="187"/>
        <v>203621</v>
      </c>
      <c r="I128" s="137">
        <f t="shared" si="187"/>
        <v>220680</v>
      </c>
      <c r="J128" s="137">
        <f t="shared" si="187"/>
        <v>223912</v>
      </c>
      <c r="K128" s="137">
        <f t="shared" si="187"/>
        <v>168578</v>
      </c>
      <c r="L128" s="137">
        <f t="shared" ref="L128" si="188">SUM(L129:L133)</f>
        <v>199325</v>
      </c>
      <c r="M128" s="137">
        <f t="shared" ref="M128:V128" si="189">SUM(M129:M133)</f>
        <v>238703</v>
      </c>
      <c r="N128" s="137">
        <f t="shared" si="189"/>
        <v>223371</v>
      </c>
      <c r="O128" s="137">
        <f t="shared" si="189"/>
        <v>213071</v>
      </c>
      <c r="P128" s="137">
        <f t="shared" si="189"/>
        <v>228551</v>
      </c>
      <c r="Q128" s="137">
        <f t="shared" si="189"/>
        <v>238175</v>
      </c>
      <c r="R128" s="137">
        <f t="shared" si="189"/>
        <v>262980</v>
      </c>
      <c r="S128" s="137">
        <f t="shared" si="189"/>
        <v>275468</v>
      </c>
      <c r="T128" s="137">
        <f t="shared" si="189"/>
        <v>290381</v>
      </c>
      <c r="U128" s="137">
        <f t="shared" si="189"/>
        <v>309896</v>
      </c>
      <c r="V128" s="137">
        <f t="shared" si="189"/>
        <v>276504</v>
      </c>
      <c r="W128" s="137">
        <f t="shared" ref="W128" si="190">SUM(W129:W133)</f>
        <v>271951</v>
      </c>
      <c r="DA128" s="174" t="s">
        <v>542</v>
      </c>
    </row>
    <row r="129" spans="1:105" ht="11.45" customHeight="1" x14ac:dyDescent="0.25">
      <c r="A129" s="111" t="s">
        <v>110</v>
      </c>
      <c r="B129" s="84">
        <v>11583</v>
      </c>
      <c r="C129" s="84">
        <v>8772</v>
      </c>
      <c r="D129" s="84">
        <v>6234</v>
      </c>
      <c r="E129" s="84">
        <v>5625</v>
      </c>
      <c r="F129" s="84">
        <v>4344</v>
      </c>
      <c r="G129" s="84">
        <v>4795</v>
      </c>
      <c r="H129" s="84">
        <v>5246</v>
      </c>
      <c r="I129" s="84">
        <v>5340</v>
      </c>
      <c r="J129" s="84">
        <v>8313</v>
      </c>
      <c r="K129" s="84">
        <v>8084</v>
      </c>
      <c r="L129" s="84">
        <v>10318</v>
      </c>
      <c r="M129" s="84">
        <v>12782</v>
      </c>
      <c r="N129" s="84">
        <v>11176</v>
      </c>
      <c r="O129" s="84">
        <v>7861</v>
      </c>
      <c r="P129" s="84">
        <v>7728</v>
      </c>
      <c r="Q129" s="84">
        <v>7819</v>
      </c>
      <c r="R129" s="84">
        <v>11333</v>
      </c>
      <c r="S129" s="84">
        <v>16932</v>
      </c>
      <c r="T129" s="84">
        <v>22443</v>
      </c>
      <c r="U129" s="84">
        <v>21614</v>
      </c>
      <c r="V129" s="84">
        <v>19820</v>
      </c>
      <c r="W129" s="84">
        <v>26266</v>
      </c>
      <c r="DA129" s="171" t="s">
        <v>543</v>
      </c>
    </row>
    <row r="130" spans="1:105" ht="11.45" customHeight="1" x14ac:dyDescent="0.25">
      <c r="A130" s="111" t="s">
        <v>111</v>
      </c>
      <c r="B130" s="84">
        <v>174429</v>
      </c>
      <c r="C130" s="84">
        <v>169747</v>
      </c>
      <c r="D130" s="84">
        <v>160773</v>
      </c>
      <c r="E130" s="84">
        <v>145070</v>
      </c>
      <c r="F130" s="84">
        <v>164195</v>
      </c>
      <c r="G130" s="84">
        <v>21062</v>
      </c>
      <c r="H130" s="84">
        <v>187016</v>
      </c>
      <c r="I130" s="84">
        <v>212786</v>
      </c>
      <c r="J130" s="84">
        <v>211033</v>
      </c>
      <c r="K130" s="84">
        <v>157444</v>
      </c>
      <c r="L130" s="84">
        <v>186238</v>
      </c>
      <c r="M130" s="84">
        <v>222997</v>
      </c>
      <c r="N130" s="84">
        <v>208944</v>
      </c>
      <c r="O130" s="84">
        <v>203419</v>
      </c>
      <c r="P130" s="84">
        <v>218197</v>
      </c>
      <c r="Q130" s="84">
        <v>227386</v>
      </c>
      <c r="R130" s="84">
        <v>244516</v>
      </c>
      <c r="S130" s="84">
        <v>251342</v>
      </c>
      <c r="T130" s="84">
        <v>260056</v>
      </c>
      <c r="U130" s="84">
        <v>280205</v>
      </c>
      <c r="V130" s="84">
        <v>245945</v>
      </c>
      <c r="W130" s="84">
        <v>227416</v>
      </c>
      <c r="DA130" s="171" t="s">
        <v>544</v>
      </c>
    </row>
    <row r="131" spans="1:105" ht="11.45" customHeight="1" x14ac:dyDescent="0.25">
      <c r="A131" s="111" t="s">
        <v>112</v>
      </c>
      <c r="B131" s="84">
        <v>0</v>
      </c>
      <c r="C131" s="84">
        <v>0</v>
      </c>
      <c r="D131" s="84">
        <v>0</v>
      </c>
      <c r="E131" s="84">
        <v>0</v>
      </c>
      <c r="F131" s="84">
        <v>0</v>
      </c>
      <c r="G131" s="84">
        <v>0</v>
      </c>
      <c r="H131" s="84">
        <v>1505</v>
      </c>
      <c r="I131" s="84">
        <v>733</v>
      </c>
      <c r="J131" s="84">
        <v>2290</v>
      </c>
      <c r="K131" s="84">
        <v>1486</v>
      </c>
      <c r="L131" s="84">
        <v>1303</v>
      </c>
      <c r="M131" s="84">
        <v>1293</v>
      </c>
      <c r="N131" s="84">
        <v>1223</v>
      </c>
      <c r="O131" s="84">
        <v>479</v>
      </c>
      <c r="P131" s="84">
        <v>1319</v>
      </c>
      <c r="Q131" s="84">
        <v>1190</v>
      </c>
      <c r="R131" s="84">
        <v>674</v>
      </c>
      <c r="S131" s="84">
        <v>877</v>
      </c>
      <c r="T131" s="84">
        <v>1203</v>
      </c>
      <c r="U131" s="84">
        <v>1457</v>
      </c>
      <c r="V131" s="84">
        <v>1874</v>
      </c>
      <c r="W131" s="84">
        <v>2225</v>
      </c>
      <c r="DA131" s="171" t="s">
        <v>545</v>
      </c>
    </row>
    <row r="132" spans="1:105" ht="11.45" customHeight="1" x14ac:dyDescent="0.25">
      <c r="A132" s="111" t="s">
        <v>113</v>
      </c>
      <c r="B132" s="84">
        <v>0</v>
      </c>
      <c r="C132" s="84">
        <v>0</v>
      </c>
      <c r="D132" s="84">
        <v>0</v>
      </c>
      <c r="E132" s="84">
        <v>0</v>
      </c>
      <c r="F132" s="84">
        <v>0</v>
      </c>
      <c r="G132" s="84">
        <v>0</v>
      </c>
      <c r="H132" s="84">
        <v>9833</v>
      </c>
      <c r="I132" s="84">
        <v>1805</v>
      </c>
      <c r="J132" s="84">
        <v>2239</v>
      </c>
      <c r="K132" s="84">
        <v>1493</v>
      </c>
      <c r="L132" s="84">
        <v>1235</v>
      </c>
      <c r="M132" s="84">
        <v>1284</v>
      </c>
      <c r="N132" s="84">
        <v>1079</v>
      </c>
      <c r="O132" s="84">
        <v>820</v>
      </c>
      <c r="P132" s="84">
        <v>751</v>
      </c>
      <c r="Q132" s="84">
        <v>827</v>
      </c>
      <c r="R132" s="84">
        <v>3583</v>
      </c>
      <c r="S132" s="84">
        <v>715</v>
      </c>
      <c r="T132" s="84">
        <v>743</v>
      </c>
      <c r="U132" s="84">
        <v>0</v>
      </c>
      <c r="V132" s="84">
        <v>0</v>
      </c>
      <c r="W132" s="84">
        <v>0</v>
      </c>
      <c r="DA132" s="171" t="s">
        <v>546</v>
      </c>
    </row>
    <row r="133" spans="1:105" ht="11.45" customHeight="1" x14ac:dyDescent="0.25">
      <c r="A133" s="111" t="s">
        <v>115</v>
      </c>
      <c r="B133" s="84">
        <v>52</v>
      </c>
      <c r="C133" s="84">
        <v>34</v>
      </c>
      <c r="D133" s="84">
        <v>0</v>
      </c>
      <c r="E133" s="84">
        <v>0</v>
      </c>
      <c r="F133" s="84">
        <v>2</v>
      </c>
      <c r="G133" s="84">
        <v>0</v>
      </c>
      <c r="H133" s="84">
        <v>21</v>
      </c>
      <c r="I133" s="84">
        <v>16</v>
      </c>
      <c r="J133" s="84">
        <v>37</v>
      </c>
      <c r="K133" s="84">
        <v>71</v>
      </c>
      <c r="L133" s="84">
        <v>231</v>
      </c>
      <c r="M133" s="84">
        <v>347</v>
      </c>
      <c r="N133" s="84">
        <v>949</v>
      </c>
      <c r="O133" s="84">
        <v>492</v>
      </c>
      <c r="P133" s="84">
        <v>556</v>
      </c>
      <c r="Q133" s="84">
        <v>953</v>
      </c>
      <c r="R133" s="84">
        <v>2874</v>
      </c>
      <c r="S133" s="84">
        <v>5602</v>
      </c>
      <c r="T133" s="84">
        <v>5936</v>
      </c>
      <c r="U133" s="84">
        <v>6620</v>
      </c>
      <c r="V133" s="84">
        <v>8865</v>
      </c>
      <c r="W133" s="84">
        <v>16044</v>
      </c>
      <c r="DA133" s="171" t="s">
        <v>547</v>
      </c>
    </row>
    <row r="134" spans="1:105" ht="11.45" customHeight="1" x14ac:dyDescent="0.25">
      <c r="A134" s="109" t="s">
        <v>158</v>
      </c>
      <c r="B134" s="110">
        <f t="shared" ref="B134:K134" si="191">SUM(B135:B136)</f>
        <v>7932</v>
      </c>
      <c r="C134" s="110">
        <f t="shared" si="191"/>
        <v>35615</v>
      </c>
      <c r="D134" s="110">
        <f t="shared" si="191"/>
        <v>19083</v>
      </c>
      <c r="E134" s="110">
        <f t="shared" si="191"/>
        <v>26771</v>
      </c>
      <c r="F134" s="110">
        <f t="shared" si="191"/>
        <v>60963</v>
      </c>
      <c r="G134" s="110">
        <f t="shared" si="191"/>
        <v>60380</v>
      </c>
      <c r="H134" s="110">
        <f t="shared" si="191"/>
        <v>81408</v>
      </c>
      <c r="I134" s="110">
        <f t="shared" si="191"/>
        <v>25089</v>
      </c>
      <c r="J134" s="110">
        <f t="shared" si="191"/>
        <v>22865</v>
      </c>
      <c r="K134" s="110">
        <f t="shared" si="191"/>
        <v>59963</v>
      </c>
      <c r="L134" s="110">
        <f t="shared" ref="L134" si="192">SUM(L135:L136)</f>
        <v>76925</v>
      </c>
      <c r="M134" s="110">
        <f t="shared" ref="M134:V134" si="193">SUM(M135:M136)</f>
        <v>86963</v>
      </c>
      <c r="N134" s="110">
        <f t="shared" si="193"/>
        <v>66495</v>
      </c>
      <c r="O134" s="110">
        <f t="shared" si="193"/>
        <v>81243</v>
      </c>
      <c r="P134" s="110">
        <f t="shared" si="193"/>
        <v>80102</v>
      </c>
      <c r="Q134" s="110">
        <f t="shared" si="193"/>
        <v>79844</v>
      </c>
      <c r="R134" s="110">
        <f t="shared" si="193"/>
        <v>90799</v>
      </c>
      <c r="S134" s="110">
        <f t="shared" si="193"/>
        <v>94125</v>
      </c>
      <c r="T134" s="110">
        <f t="shared" si="193"/>
        <v>73541</v>
      </c>
      <c r="U134" s="110">
        <f t="shared" si="193"/>
        <v>94950</v>
      </c>
      <c r="V134" s="110">
        <f t="shared" si="193"/>
        <v>80289</v>
      </c>
      <c r="W134" s="110">
        <f t="shared" ref="W134" si="194">SUM(W135:W136)</f>
        <v>88124</v>
      </c>
      <c r="DA134" s="176" t="s">
        <v>548</v>
      </c>
    </row>
    <row r="135" spans="1:105" ht="11.45" customHeight="1" x14ac:dyDescent="0.25">
      <c r="A135" s="128" t="s">
        <v>27</v>
      </c>
      <c r="B135" s="102">
        <v>0</v>
      </c>
      <c r="C135" s="102">
        <v>24715</v>
      </c>
      <c r="D135" s="102">
        <v>8450</v>
      </c>
      <c r="E135" s="102">
        <v>17582</v>
      </c>
      <c r="F135" s="102">
        <v>36173</v>
      </c>
      <c r="G135" s="102">
        <v>47461</v>
      </c>
      <c r="H135" s="102">
        <v>63862</v>
      </c>
      <c r="I135" s="102">
        <v>7372</v>
      </c>
      <c r="J135" s="102">
        <v>6541</v>
      </c>
      <c r="K135" s="102">
        <v>59845</v>
      </c>
      <c r="L135" s="102">
        <v>58189</v>
      </c>
      <c r="M135" s="102">
        <v>74678</v>
      </c>
      <c r="N135" s="102">
        <v>53389</v>
      </c>
      <c r="O135" s="102">
        <v>64189</v>
      </c>
      <c r="P135" s="102">
        <v>64495</v>
      </c>
      <c r="Q135" s="102">
        <v>65885</v>
      </c>
      <c r="R135" s="102">
        <v>66392</v>
      </c>
      <c r="S135" s="102">
        <v>68238</v>
      </c>
      <c r="T135" s="102">
        <v>67868</v>
      </c>
      <c r="U135" s="102">
        <v>69009</v>
      </c>
      <c r="V135" s="102">
        <v>61789</v>
      </c>
      <c r="W135" s="102">
        <v>64958</v>
      </c>
      <c r="DA135" s="175" t="s">
        <v>549</v>
      </c>
    </row>
    <row r="136" spans="1:105" ht="11.45" customHeight="1" x14ac:dyDescent="0.25">
      <c r="A136" s="138" t="s">
        <v>116</v>
      </c>
      <c r="B136" s="86">
        <v>7932</v>
      </c>
      <c r="C136" s="86">
        <v>10900</v>
      </c>
      <c r="D136" s="86">
        <v>10633</v>
      </c>
      <c r="E136" s="86">
        <v>9189</v>
      </c>
      <c r="F136" s="86">
        <v>24790</v>
      </c>
      <c r="G136" s="86">
        <v>12919</v>
      </c>
      <c r="H136" s="86">
        <v>17546</v>
      </c>
      <c r="I136" s="86">
        <v>17717</v>
      </c>
      <c r="J136" s="86">
        <v>16324</v>
      </c>
      <c r="K136" s="86">
        <v>118</v>
      </c>
      <c r="L136" s="86">
        <v>18736</v>
      </c>
      <c r="M136" s="86">
        <v>12285</v>
      </c>
      <c r="N136" s="86">
        <v>13106</v>
      </c>
      <c r="O136" s="86">
        <v>17054</v>
      </c>
      <c r="P136" s="86">
        <v>15607</v>
      </c>
      <c r="Q136" s="86">
        <v>13959</v>
      </c>
      <c r="R136" s="86">
        <v>24407</v>
      </c>
      <c r="S136" s="86">
        <v>25887</v>
      </c>
      <c r="T136" s="86">
        <v>5673</v>
      </c>
      <c r="U136" s="86">
        <v>25941</v>
      </c>
      <c r="V136" s="86">
        <v>18500</v>
      </c>
      <c r="W136" s="86">
        <v>23166</v>
      </c>
      <c r="DA136" s="178" t="s">
        <v>550</v>
      </c>
    </row>
    <row r="137" spans="1:105" ht="11.45" customHeight="1" x14ac:dyDescent="0.25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DA137" s="171"/>
    </row>
    <row r="138" spans="1:105" ht="11.45" customHeight="1" x14ac:dyDescent="0.25">
      <c r="A138" s="143" t="s">
        <v>36</v>
      </c>
      <c r="B138" s="144"/>
      <c r="C138" s="144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DA138" s="179"/>
    </row>
    <row r="139" spans="1:105" ht="11.45" customHeight="1" x14ac:dyDescent="0.25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DA139" s="171"/>
    </row>
    <row r="140" spans="1:105" ht="11.45" customHeight="1" x14ac:dyDescent="0.25">
      <c r="A140" s="53" t="s">
        <v>99</v>
      </c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DA140" s="172"/>
    </row>
    <row r="141" spans="1:105" ht="11.45" customHeight="1" x14ac:dyDescent="0.25">
      <c r="A141" s="27" t="s">
        <v>100</v>
      </c>
      <c r="B141" s="32">
        <f t="shared" ref="B141:K141" si="195">IF(B4=0,0,B4/B31)</f>
        <v>1.8069902757807401</v>
      </c>
      <c r="C141" s="32">
        <f t="shared" si="195"/>
        <v>1.8229779786967273</v>
      </c>
      <c r="D141" s="32">
        <f t="shared" si="195"/>
        <v>1.8305467224394392</v>
      </c>
      <c r="E141" s="32">
        <f t="shared" si="195"/>
        <v>1.8820985783332054</v>
      </c>
      <c r="F141" s="32">
        <f t="shared" si="195"/>
        <v>1.870744734272207</v>
      </c>
      <c r="G141" s="32">
        <f t="shared" si="195"/>
        <v>1.9060292912210965</v>
      </c>
      <c r="H141" s="32">
        <f t="shared" si="195"/>
        <v>1.945571105913904</v>
      </c>
      <c r="I141" s="32">
        <f t="shared" si="195"/>
        <v>1.9890785870110834</v>
      </c>
      <c r="J141" s="32">
        <f t="shared" si="195"/>
        <v>2.0022995302184285</v>
      </c>
      <c r="K141" s="32">
        <f t="shared" si="195"/>
        <v>2.0099655541108903</v>
      </c>
      <c r="L141" s="32">
        <f t="shared" ref="L141" si="196">IF(L4=0,0,L4/L31)</f>
        <v>2.0363756522137586</v>
      </c>
      <c r="M141" s="32">
        <f t="shared" ref="M141:V141" si="197">IF(M4=0,0,M4/M31)</f>
        <v>1.9947072659002476</v>
      </c>
      <c r="N141" s="32">
        <f t="shared" si="197"/>
        <v>2.0288222813809762</v>
      </c>
      <c r="O141" s="32">
        <f t="shared" si="197"/>
        <v>1.9698809707445539</v>
      </c>
      <c r="P141" s="32">
        <f t="shared" si="197"/>
        <v>1.8925148184678442</v>
      </c>
      <c r="Q141" s="32">
        <f t="shared" si="197"/>
        <v>1.9178033280988398</v>
      </c>
      <c r="R141" s="32">
        <f t="shared" si="197"/>
        <v>1.8753689219929301</v>
      </c>
      <c r="S141" s="32">
        <f t="shared" si="197"/>
        <v>1.7226852206429693</v>
      </c>
      <c r="T141" s="32">
        <f t="shared" si="197"/>
        <v>1.7757989242157275</v>
      </c>
      <c r="U141" s="32">
        <f t="shared" si="197"/>
        <v>1.7614373675223998</v>
      </c>
      <c r="V141" s="32">
        <f t="shared" si="197"/>
        <v>1.6765230223109895</v>
      </c>
      <c r="W141" s="32">
        <f t="shared" ref="W141" si="198">IF(W4=0,0,W4/W31)</f>
        <v>1.6785619458023142</v>
      </c>
      <c r="DA141" s="173" t="s">
        <v>551</v>
      </c>
    </row>
    <row r="142" spans="1:105" ht="11.45" customHeight="1" x14ac:dyDescent="0.25">
      <c r="A142" s="136" t="s">
        <v>180</v>
      </c>
      <c r="B142" s="141">
        <v>1.2062610731451842</v>
      </c>
      <c r="C142" s="141">
        <v>1.2060440097520269</v>
      </c>
      <c r="D142" s="141">
        <v>1.205618974671379</v>
      </c>
      <c r="E142" s="141">
        <v>1.2195087114429266</v>
      </c>
      <c r="F142" s="141">
        <v>1.2101125578403926</v>
      </c>
      <c r="G142" s="141">
        <v>1.2295466770129764</v>
      </c>
      <c r="H142" s="141">
        <v>1.2183423541348761</v>
      </c>
      <c r="I142" s="141">
        <v>1.2222110567922664</v>
      </c>
      <c r="J142" s="141">
        <v>1.2220454856948504</v>
      </c>
      <c r="K142" s="141">
        <v>1.2107541143223908</v>
      </c>
      <c r="L142" s="141">
        <v>1.2017440841238265</v>
      </c>
      <c r="M142" s="141">
        <v>1.2357854344392061</v>
      </c>
      <c r="N142" s="141">
        <v>1.1917777968936656</v>
      </c>
      <c r="O142" s="141">
        <v>1.1766668289910391</v>
      </c>
      <c r="P142" s="141">
        <v>1.1756829952290326</v>
      </c>
      <c r="Q142" s="141">
        <v>1.1694273539894107</v>
      </c>
      <c r="R142" s="141">
        <v>1.1706744774613478</v>
      </c>
      <c r="S142" s="141">
        <v>1.1691242284997754</v>
      </c>
      <c r="T142" s="141">
        <v>1.1678021701606807</v>
      </c>
      <c r="U142" s="141">
        <v>1.168811317112509</v>
      </c>
      <c r="V142" s="141">
        <v>1.1674613761797856</v>
      </c>
      <c r="W142" s="141">
        <v>1.1675060686484067</v>
      </c>
      <c r="DA142" s="174" t="s">
        <v>552</v>
      </c>
    </row>
    <row r="143" spans="1:105" ht="11.45" customHeight="1" x14ac:dyDescent="0.25">
      <c r="A143" s="109" t="s">
        <v>20</v>
      </c>
      <c r="B143" s="130">
        <f t="shared" ref="B143:K143" si="199">IF(B6=0,0,B6/B33)</f>
        <v>1.6920024309858688</v>
      </c>
      <c r="C143" s="130">
        <f t="shared" si="199"/>
        <v>1.7107924229870095</v>
      </c>
      <c r="D143" s="130">
        <f t="shared" si="199"/>
        <v>1.7218604821784875</v>
      </c>
      <c r="E143" s="130">
        <f t="shared" si="199"/>
        <v>1.7706720546200405</v>
      </c>
      <c r="F143" s="130">
        <f t="shared" si="199"/>
        <v>1.7611709240433651</v>
      </c>
      <c r="G143" s="130">
        <f t="shared" si="199"/>
        <v>1.795023016885462</v>
      </c>
      <c r="H143" s="130">
        <f t="shared" si="199"/>
        <v>1.8368860507294129</v>
      </c>
      <c r="I143" s="130">
        <f t="shared" si="199"/>
        <v>1.8779971469782319</v>
      </c>
      <c r="J143" s="130">
        <f t="shared" si="199"/>
        <v>1.894990410602182</v>
      </c>
      <c r="K143" s="130">
        <f t="shared" si="199"/>
        <v>1.9075116176308384</v>
      </c>
      <c r="L143" s="130">
        <f t="shared" ref="L143" si="200">IF(L6=0,0,L6/L33)</f>
        <v>1.9355278563593539</v>
      </c>
      <c r="M143" s="130">
        <f t="shared" ref="M143:V143" si="201">IF(M6=0,0,M6/M33)</f>
        <v>1.8969461399983398</v>
      </c>
      <c r="N143" s="130">
        <f t="shared" si="201"/>
        <v>1.9363907251248884</v>
      </c>
      <c r="O143" s="130">
        <f t="shared" si="201"/>
        <v>1.8790417817207961</v>
      </c>
      <c r="P143" s="130">
        <f t="shared" si="201"/>
        <v>1.8021688609433502</v>
      </c>
      <c r="Q143" s="130">
        <f t="shared" si="201"/>
        <v>1.8229845013309482</v>
      </c>
      <c r="R143" s="130">
        <f t="shared" si="201"/>
        <v>1.7853505302596906</v>
      </c>
      <c r="S143" s="130">
        <f t="shared" si="201"/>
        <v>1.6340445576073817</v>
      </c>
      <c r="T143" s="130">
        <f t="shared" si="201"/>
        <v>1.6854699867611387</v>
      </c>
      <c r="U143" s="130">
        <f t="shared" si="201"/>
        <v>1.6747617422372414</v>
      </c>
      <c r="V143" s="130">
        <f t="shared" si="201"/>
        <v>1.6309875301420398</v>
      </c>
      <c r="W143" s="130">
        <f t="shared" ref="W143" si="202">IF(W6=0,0,W6/W33)</f>
        <v>1.6327068162679619</v>
      </c>
      <c r="DA143" s="176" t="s">
        <v>553</v>
      </c>
    </row>
    <row r="144" spans="1:105" ht="11.45" customHeight="1" x14ac:dyDescent="0.25">
      <c r="A144" s="111" t="s">
        <v>110</v>
      </c>
      <c r="B144" s="96">
        <v>1.6814865404623791</v>
      </c>
      <c r="C144" s="96">
        <v>1.6989566681192971</v>
      </c>
      <c r="D144" s="96">
        <v>1.70896216850118</v>
      </c>
      <c r="E144" s="96">
        <v>1.756211949855117</v>
      </c>
      <c r="F144" s="96">
        <v>1.745397034662824</v>
      </c>
      <c r="G144" s="96">
        <v>1.7779918923835019</v>
      </c>
      <c r="H144" s="96">
        <v>1.8190062650094476</v>
      </c>
      <c r="I144" s="96">
        <v>1.8590468217150975</v>
      </c>
      <c r="J144" s="96">
        <v>1.87578849451366</v>
      </c>
      <c r="K144" s="96">
        <v>1.8877022405609731</v>
      </c>
      <c r="L144" s="96">
        <v>1.9150805061296459</v>
      </c>
      <c r="M144" s="96">
        <v>1.8764727348409866</v>
      </c>
      <c r="N144" s="96">
        <v>1.9147879041435896</v>
      </c>
      <c r="O144" s="96">
        <v>1.8574018486621993</v>
      </c>
      <c r="P144" s="96">
        <v>1.7806051598939365</v>
      </c>
      <c r="Q144" s="96">
        <v>1.8004483285398631</v>
      </c>
      <c r="R144" s="96">
        <v>1.7626712572560157</v>
      </c>
      <c r="S144" s="96">
        <v>1.6132333988433218</v>
      </c>
      <c r="T144" s="96">
        <v>1.6641873576606576</v>
      </c>
      <c r="U144" s="96">
        <v>1.6538931040945248</v>
      </c>
      <c r="V144" s="96">
        <v>1.6117145898609209</v>
      </c>
      <c r="W144" s="96">
        <v>1.6147591128870176</v>
      </c>
      <c r="DA144" s="171" t="s">
        <v>554</v>
      </c>
    </row>
    <row r="145" spans="1:105" ht="11.45" customHeight="1" x14ac:dyDescent="0.25">
      <c r="A145" s="111" t="s">
        <v>111</v>
      </c>
      <c r="B145" s="96">
        <v>1.7253101402254092</v>
      </c>
      <c r="C145" s="96">
        <v>1.7432355815966052</v>
      </c>
      <c r="D145" s="96">
        <v>1.7535018494801082</v>
      </c>
      <c r="E145" s="96">
        <v>1.8019830742367244</v>
      </c>
      <c r="F145" s="96">
        <v>1.7908862962382461</v>
      </c>
      <c r="G145" s="96">
        <v>1.824330654662444</v>
      </c>
      <c r="H145" s="96">
        <v>1.8664139608821131</v>
      </c>
      <c r="I145" s="96">
        <v>1.9074980711869924</v>
      </c>
      <c r="J145" s="96">
        <v>1.9246760724071235</v>
      </c>
      <c r="K145" s="96">
        <v>1.9369003194462022</v>
      </c>
      <c r="L145" s="96">
        <v>1.964992128729687</v>
      </c>
      <c r="M145" s="96">
        <v>1.9253781456897099</v>
      </c>
      <c r="N145" s="96">
        <v>1.964691900829288</v>
      </c>
      <c r="O145" s="96">
        <v>1.9058102261639915</v>
      </c>
      <c r="P145" s="96">
        <v>1.8270120302348201</v>
      </c>
      <c r="Q145" s="96">
        <v>1.8473723597737091</v>
      </c>
      <c r="R145" s="96">
        <v>1.8086107267866751</v>
      </c>
      <c r="S145" s="96">
        <v>1.6552781569154398</v>
      </c>
      <c r="T145" s="96">
        <v>1.7075600989451409</v>
      </c>
      <c r="U145" s="96">
        <v>1.6969975522721135</v>
      </c>
      <c r="V145" s="96">
        <v>1.6537197641032793</v>
      </c>
      <c r="W145" s="96">
        <v>1.656843634751467</v>
      </c>
      <c r="DA145" s="171" t="s">
        <v>555</v>
      </c>
    </row>
    <row r="146" spans="1:105" ht="11.45" customHeight="1" x14ac:dyDescent="0.25">
      <c r="A146" s="111" t="s">
        <v>112</v>
      </c>
      <c r="B146" s="96">
        <v>1.6412423580562927</v>
      </c>
      <c r="C146" s="96">
        <v>1.6594686502973992</v>
      </c>
      <c r="D146" s="96">
        <v>1.6702046677131328</v>
      </c>
      <c r="E146" s="96">
        <v>1.7175518929814393</v>
      </c>
      <c r="F146" s="96">
        <v>1.708335796322064</v>
      </c>
      <c r="G146" s="96">
        <v>1.7411723263788981</v>
      </c>
      <c r="H146" s="96">
        <v>1.7817794692075304</v>
      </c>
      <c r="I146" s="96">
        <v>1.8216572325688849</v>
      </c>
      <c r="J146" s="96">
        <v>1.8381406982841164</v>
      </c>
      <c r="K146" s="96">
        <v>1.8502862691019131</v>
      </c>
      <c r="L146" s="96">
        <v>1.8774620206685733</v>
      </c>
      <c r="M146" s="96">
        <v>1.84003775579839</v>
      </c>
      <c r="N146" s="96">
        <v>1.8782990033711415</v>
      </c>
      <c r="O146" s="96">
        <v>1.8226705282691724</v>
      </c>
      <c r="P146" s="96">
        <v>1.7481037951150495</v>
      </c>
      <c r="Q146" s="96">
        <v>1.7682949662910195</v>
      </c>
      <c r="R146" s="96">
        <v>1.7317900143519001</v>
      </c>
      <c r="S146" s="96">
        <v>1.5850232208791599</v>
      </c>
      <c r="T146" s="96">
        <v>1.6349058871583044</v>
      </c>
      <c r="U146" s="96">
        <v>1.6245188899701235</v>
      </c>
      <c r="V146" s="96">
        <v>1.5820579042377787</v>
      </c>
      <c r="W146" s="96">
        <v>1.583725611779923</v>
      </c>
      <c r="DA146" s="171" t="s">
        <v>556</v>
      </c>
    </row>
    <row r="147" spans="1:105" ht="11.45" customHeight="1" x14ac:dyDescent="0.25">
      <c r="A147" s="111" t="s">
        <v>113</v>
      </c>
      <c r="B147" s="96">
        <v>0</v>
      </c>
      <c r="C147" s="96">
        <v>0</v>
      </c>
      <c r="D147" s="96">
        <v>0</v>
      </c>
      <c r="E147" s="96">
        <v>0</v>
      </c>
      <c r="F147" s="96">
        <v>0</v>
      </c>
      <c r="G147" s="96">
        <v>1.7411723263788981</v>
      </c>
      <c r="H147" s="96">
        <v>1.7817794692075302</v>
      </c>
      <c r="I147" s="96">
        <v>1.8216572325688847</v>
      </c>
      <c r="J147" s="96">
        <v>1.8381406982841164</v>
      </c>
      <c r="K147" s="96">
        <v>1.8502862691019133</v>
      </c>
      <c r="L147" s="96">
        <v>1.877462020668573</v>
      </c>
      <c r="M147" s="96">
        <v>1.84003775579839</v>
      </c>
      <c r="N147" s="96">
        <v>1.8782990033711415</v>
      </c>
      <c r="O147" s="96">
        <v>1.8226705282691724</v>
      </c>
      <c r="P147" s="96">
        <v>1.7481037951150495</v>
      </c>
      <c r="Q147" s="96">
        <v>1.7682949662910195</v>
      </c>
      <c r="R147" s="96">
        <v>1.7317900143519003</v>
      </c>
      <c r="S147" s="96">
        <v>1.5850232208791597</v>
      </c>
      <c r="T147" s="96">
        <v>1.6349058871583044</v>
      </c>
      <c r="U147" s="96">
        <v>1.6245188899701237</v>
      </c>
      <c r="V147" s="96">
        <v>1.5820579042377787</v>
      </c>
      <c r="W147" s="96">
        <v>1.583725611779923</v>
      </c>
      <c r="DA147" s="171" t="s">
        <v>557</v>
      </c>
    </row>
    <row r="148" spans="1:105" ht="11.45" customHeight="1" x14ac:dyDescent="0.25">
      <c r="A148" s="111" t="s">
        <v>114</v>
      </c>
      <c r="B148" s="96">
        <v>0</v>
      </c>
      <c r="C148" s="96">
        <v>0</v>
      </c>
      <c r="D148" s="96">
        <v>0</v>
      </c>
      <c r="E148" s="96">
        <v>0</v>
      </c>
      <c r="F148" s="96">
        <v>0</v>
      </c>
      <c r="G148" s="96">
        <v>0</v>
      </c>
      <c r="H148" s="96">
        <v>0</v>
      </c>
      <c r="I148" s="96">
        <v>0</v>
      </c>
      <c r="J148" s="96">
        <v>0</v>
      </c>
      <c r="K148" s="96">
        <v>0</v>
      </c>
      <c r="L148" s="96">
        <v>0</v>
      </c>
      <c r="M148" s="96">
        <v>1.84003775579839</v>
      </c>
      <c r="N148" s="96">
        <v>1.8782990033711415</v>
      </c>
      <c r="O148" s="96">
        <v>1.8226705282691726</v>
      </c>
      <c r="P148" s="96">
        <v>1.7481037951150495</v>
      </c>
      <c r="Q148" s="96">
        <v>1.7682949662910195</v>
      </c>
      <c r="R148" s="96">
        <v>1.7317900143519001</v>
      </c>
      <c r="S148" s="96">
        <v>1.5850232208791597</v>
      </c>
      <c r="T148" s="96">
        <v>1.6349058871583044</v>
      </c>
      <c r="U148" s="96">
        <v>1.6245188899701237</v>
      </c>
      <c r="V148" s="96">
        <v>1.5820579042377787</v>
      </c>
      <c r="W148" s="96">
        <v>1.583725611779923</v>
      </c>
      <c r="DA148" s="171" t="s">
        <v>558</v>
      </c>
    </row>
    <row r="149" spans="1:105" ht="11.45" customHeight="1" x14ac:dyDescent="0.25">
      <c r="A149" s="111" t="s">
        <v>115</v>
      </c>
      <c r="B149" s="96">
        <v>0</v>
      </c>
      <c r="C149" s="96">
        <v>0</v>
      </c>
      <c r="D149" s="96">
        <v>0</v>
      </c>
      <c r="E149" s="96">
        <v>0</v>
      </c>
      <c r="F149" s="96">
        <v>0</v>
      </c>
      <c r="G149" s="96">
        <v>0</v>
      </c>
      <c r="H149" s="96">
        <v>1.7717308897681279</v>
      </c>
      <c r="I149" s="96">
        <v>1.8113837572431357</v>
      </c>
      <c r="J149" s="96">
        <v>1.8277742622875666</v>
      </c>
      <c r="K149" s="96">
        <v>1.8398513365628291</v>
      </c>
      <c r="L149" s="96">
        <v>1.8668738269076808</v>
      </c>
      <c r="M149" s="96">
        <v>1.8296606210967186</v>
      </c>
      <c r="N149" s="96">
        <v>1.86770608933632</v>
      </c>
      <c r="O149" s="96">
        <v>1.8123913383291759</v>
      </c>
      <c r="P149" s="96">
        <v>1.7382451340646183</v>
      </c>
      <c r="Q149" s="96">
        <v>1.7583224344776558</v>
      </c>
      <c r="R149" s="96">
        <v>1.7220233570116859</v>
      </c>
      <c r="S149" s="96">
        <v>1.5760842741556436</v>
      </c>
      <c r="T149" s="96">
        <v>1.6256856205838088</v>
      </c>
      <c r="U149" s="96">
        <v>1.6153572022311047</v>
      </c>
      <c r="V149" s="96">
        <v>1.5731356808070989</v>
      </c>
      <c r="W149" s="96">
        <v>1.574793983093425</v>
      </c>
      <c r="DA149" s="171" t="s">
        <v>559</v>
      </c>
    </row>
    <row r="150" spans="1:105" ht="11.45" customHeight="1" x14ac:dyDescent="0.25">
      <c r="A150" s="109" t="s">
        <v>21</v>
      </c>
      <c r="B150" s="130">
        <f t="shared" ref="B150:K150" si="203">IF(B13=0,0,B13/B40)</f>
        <v>18.70624940387772</v>
      </c>
      <c r="C150" s="130">
        <f t="shared" si="203"/>
        <v>18.709292192286636</v>
      </c>
      <c r="D150" s="130">
        <f t="shared" si="203"/>
        <v>18.715379254019446</v>
      </c>
      <c r="E150" s="130">
        <f t="shared" si="203"/>
        <v>18.727559319399667</v>
      </c>
      <c r="F150" s="130">
        <f t="shared" si="203"/>
        <v>18.751943235867131</v>
      </c>
      <c r="G150" s="130">
        <f t="shared" si="203"/>
        <v>18.800806356195025</v>
      </c>
      <c r="H150" s="130">
        <f t="shared" si="203"/>
        <v>18.183811413856787</v>
      </c>
      <c r="I150" s="130">
        <f t="shared" si="203"/>
        <v>19.096670560747665</v>
      </c>
      <c r="J150" s="130">
        <f t="shared" si="203"/>
        <v>19.299544764795144</v>
      </c>
      <c r="K150" s="130">
        <f t="shared" si="203"/>
        <v>18.551321377153659</v>
      </c>
      <c r="L150" s="130">
        <f t="shared" ref="L150" si="204">IF(L13=0,0,L13/L40)</f>
        <v>17.522876280126429</v>
      </c>
      <c r="M150" s="130">
        <f t="shared" ref="M150:V150" si="205">IF(M13=0,0,M13/M40)</f>
        <v>16.656452017535784</v>
      </c>
      <c r="N150" s="130">
        <f t="shared" si="205"/>
        <v>15.300801751807123</v>
      </c>
      <c r="O150" s="130">
        <f t="shared" si="205"/>
        <v>14.648910411622277</v>
      </c>
      <c r="P150" s="130">
        <f t="shared" si="205"/>
        <v>14.669811320754715</v>
      </c>
      <c r="Q150" s="130">
        <f t="shared" si="205"/>
        <v>14.869803563270899</v>
      </c>
      <c r="R150" s="130">
        <f t="shared" si="205"/>
        <v>14.263565891472869</v>
      </c>
      <c r="S150" s="130">
        <f t="shared" si="205"/>
        <v>13.960241232968507</v>
      </c>
      <c r="T150" s="130">
        <f t="shared" si="205"/>
        <v>13.932233615693271</v>
      </c>
      <c r="U150" s="130">
        <f t="shared" si="205"/>
        <v>13.502202643171804</v>
      </c>
      <c r="V150" s="130">
        <f t="shared" si="205"/>
        <v>8.1652257444764658</v>
      </c>
      <c r="W150" s="130">
        <f t="shared" ref="W150" si="206">IF(W13=0,0,W13/W40)</f>
        <v>8.5132787292132015</v>
      </c>
      <c r="DA150" s="176" t="s">
        <v>560</v>
      </c>
    </row>
    <row r="151" spans="1:105" ht="11.45" customHeight="1" x14ac:dyDescent="0.25">
      <c r="A151" s="111" t="s">
        <v>110</v>
      </c>
      <c r="B151" s="97">
        <v>0</v>
      </c>
      <c r="C151" s="97">
        <v>0</v>
      </c>
      <c r="D151" s="97">
        <v>0</v>
      </c>
      <c r="E151" s="97">
        <v>0</v>
      </c>
      <c r="F151" s="97">
        <v>0</v>
      </c>
      <c r="G151" s="97">
        <v>0</v>
      </c>
      <c r="H151" s="97">
        <v>0</v>
      </c>
      <c r="I151" s="97">
        <v>0</v>
      </c>
      <c r="J151" s="97">
        <v>0</v>
      </c>
      <c r="K151" s="97">
        <v>0</v>
      </c>
      <c r="L151" s="97">
        <v>0</v>
      </c>
      <c r="M151" s="97">
        <v>0</v>
      </c>
      <c r="N151" s="97">
        <v>0</v>
      </c>
      <c r="O151" s="97">
        <v>0</v>
      </c>
      <c r="P151" s="97">
        <v>0</v>
      </c>
      <c r="Q151" s="97">
        <v>0</v>
      </c>
      <c r="R151" s="97">
        <v>0</v>
      </c>
      <c r="S151" s="97">
        <v>0</v>
      </c>
      <c r="T151" s="97">
        <v>0</v>
      </c>
      <c r="U151" s="97">
        <v>0</v>
      </c>
      <c r="V151" s="97">
        <v>0</v>
      </c>
      <c r="W151" s="97">
        <v>0</v>
      </c>
      <c r="DA151" s="175" t="s">
        <v>561</v>
      </c>
    </row>
    <row r="152" spans="1:105" ht="11.45" customHeight="1" x14ac:dyDescent="0.25">
      <c r="A152" s="111" t="s">
        <v>111</v>
      </c>
      <c r="B152" s="97">
        <v>18.70624940387772</v>
      </c>
      <c r="C152" s="97">
        <v>18.709292192286636</v>
      </c>
      <c r="D152" s="97">
        <v>18.715379254019446</v>
      </c>
      <c r="E152" s="97">
        <v>18.727559319399667</v>
      </c>
      <c r="F152" s="97">
        <v>18.751943235867127</v>
      </c>
      <c r="G152" s="97">
        <v>18.800806356195025</v>
      </c>
      <c r="H152" s="97">
        <v>18.183811413856787</v>
      </c>
      <c r="I152" s="97">
        <v>19.096670560747665</v>
      </c>
      <c r="J152" s="97">
        <v>19.299544764795144</v>
      </c>
      <c r="K152" s="97">
        <v>18.551321377153659</v>
      </c>
      <c r="L152" s="97">
        <v>17.522876280126432</v>
      </c>
      <c r="M152" s="97">
        <v>16.656452017535781</v>
      </c>
      <c r="N152" s="97">
        <v>15.300801751807121</v>
      </c>
      <c r="O152" s="97">
        <v>14.648910411622275</v>
      </c>
      <c r="P152" s="97">
        <v>14.669811320754716</v>
      </c>
      <c r="Q152" s="97">
        <v>14.869803563270899</v>
      </c>
      <c r="R152" s="97">
        <v>14.26356589147287</v>
      </c>
      <c r="S152" s="97">
        <v>13.960241232968505</v>
      </c>
      <c r="T152" s="97">
        <v>13.932233615693269</v>
      </c>
      <c r="U152" s="97">
        <v>13.502202643171806</v>
      </c>
      <c r="V152" s="97">
        <v>8.1652257444764658</v>
      </c>
      <c r="W152" s="97">
        <v>8.5132787292132033</v>
      </c>
      <c r="DA152" s="175" t="s">
        <v>562</v>
      </c>
    </row>
    <row r="153" spans="1:105" ht="11.45" customHeight="1" x14ac:dyDescent="0.25">
      <c r="A153" s="111" t="s">
        <v>112</v>
      </c>
      <c r="B153" s="97">
        <v>0</v>
      </c>
      <c r="C153" s="97">
        <v>0</v>
      </c>
      <c r="D153" s="97">
        <v>0</v>
      </c>
      <c r="E153" s="97">
        <v>0</v>
      </c>
      <c r="F153" s="97">
        <v>18.751943235867127</v>
      </c>
      <c r="G153" s="97">
        <v>18.800806356195025</v>
      </c>
      <c r="H153" s="97">
        <v>18.183811413856787</v>
      </c>
      <c r="I153" s="97">
        <v>19.096670560747665</v>
      </c>
      <c r="J153" s="97">
        <v>19.299544764795144</v>
      </c>
      <c r="K153" s="97">
        <v>18.551321377153659</v>
      </c>
      <c r="L153" s="97">
        <v>17.522876280126432</v>
      </c>
      <c r="M153" s="97">
        <v>16.656452017535777</v>
      </c>
      <c r="N153" s="97">
        <v>15.30080175180712</v>
      </c>
      <c r="O153" s="97">
        <v>14.648910411622277</v>
      </c>
      <c r="P153" s="97">
        <v>14.669811320754716</v>
      </c>
      <c r="Q153" s="97">
        <v>14.869803563270898</v>
      </c>
      <c r="R153" s="97">
        <v>14.26356589147287</v>
      </c>
      <c r="S153" s="97">
        <v>13.960241232968505</v>
      </c>
      <c r="T153" s="97">
        <v>13.932233615693267</v>
      </c>
      <c r="U153" s="97">
        <v>13.502202643171806</v>
      </c>
      <c r="V153" s="97">
        <v>8.1652257444764658</v>
      </c>
      <c r="W153" s="97">
        <v>8.5132787292132051</v>
      </c>
      <c r="DA153" s="175" t="s">
        <v>563</v>
      </c>
    </row>
    <row r="154" spans="1:105" ht="11.45" customHeight="1" x14ac:dyDescent="0.25">
      <c r="A154" s="111" t="s">
        <v>113</v>
      </c>
      <c r="B154" s="97">
        <v>18.70624940387772</v>
      </c>
      <c r="C154" s="97">
        <v>18.709292192286636</v>
      </c>
      <c r="D154" s="97">
        <v>18.715379254019446</v>
      </c>
      <c r="E154" s="97">
        <v>18.727559319399671</v>
      </c>
      <c r="F154" s="97">
        <v>18.751943235867131</v>
      </c>
      <c r="G154" s="97">
        <v>18.800806356195025</v>
      </c>
      <c r="H154" s="97">
        <v>18.183811413856787</v>
      </c>
      <c r="I154" s="97">
        <v>19.096670560747665</v>
      </c>
      <c r="J154" s="97">
        <v>19.299544764795144</v>
      </c>
      <c r="K154" s="97">
        <v>18.551321377153659</v>
      </c>
      <c r="L154" s="97">
        <v>17.522876280126432</v>
      </c>
      <c r="M154" s="97">
        <v>16.656452017535777</v>
      </c>
      <c r="N154" s="97">
        <v>15.30080175180712</v>
      </c>
      <c r="O154" s="97">
        <v>14.648910411622277</v>
      </c>
      <c r="P154" s="97">
        <v>14.669811320754716</v>
      </c>
      <c r="Q154" s="97">
        <v>14.869803563270898</v>
      </c>
      <c r="R154" s="97">
        <v>14.26356589147287</v>
      </c>
      <c r="S154" s="97">
        <v>13.960241232968505</v>
      </c>
      <c r="T154" s="97">
        <v>13.932233615693267</v>
      </c>
      <c r="U154" s="97">
        <v>13.502202643171806</v>
      </c>
      <c r="V154" s="97">
        <v>8.1652257444764658</v>
      </c>
      <c r="W154" s="97">
        <v>8.5132787292132051</v>
      </c>
      <c r="DA154" s="175" t="s">
        <v>564</v>
      </c>
    </row>
    <row r="155" spans="1:105" ht="11.45" customHeight="1" x14ac:dyDescent="0.25">
      <c r="A155" s="111" t="s">
        <v>115</v>
      </c>
      <c r="B155" s="97">
        <v>18.70624940387772</v>
      </c>
      <c r="C155" s="97">
        <v>18.709292192286636</v>
      </c>
      <c r="D155" s="97">
        <v>18.715379254019446</v>
      </c>
      <c r="E155" s="97">
        <v>18.727559319399671</v>
      </c>
      <c r="F155" s="97">
        <v>18.751943235867131</v>
      </c>
      <c r="G155" s="97">
        <v>18.800806356195025</v>
      </c>
      <c r="H155" s="97">
        <v>18.183811413856784</v>
      </c>
      <c r="I155" s="97">
        <v>19.096670560747665</v>
      </c>
      <c r="J155" s="97">
        <v>19.299544764795144</v>
      </c>
      <c r="K155" s="97">
        <v>18.551321377153659</v>
      </c>
      <c r="L155" s="97">
        <v>17.522876280126432</v>
      </c>
      <c r="M155" s="97">
        <v>16.656452017535777</v>
      </c>
      <c r="N155" s="97">
        <v>15.300801751807121</v>
      </c>
      <c r="O155" s="97">
        <v>14.648910411622277</v>
      </c>
      <c r="P155" s="97">
        <v>14.669811320754715</v>
      </c>
      <c r="Q155" s="97">
        <v>14.869803563270898</v>
      </c>
      <c r="R155" s="97">
        <v>14.26356589147287</v>
      </c>
      <c r="S155" s="97">
        <v>13.960241232968505</v>
      </c>
      <c r="T155" s="97">
        <v>13.932233615693267</v>
      </c>
      <c r="U155" s="97">
        <v>13.502202643171806</v>
      </c>
      <c r="V155" s="97">
        <v>8.1652257444764658</v>
      </c>
      <c r="W155" s="97">
        <v>8.5132787292132051</v>
      </c>
      <c r="DA155" s="175" t="s">
        <v>565</v>
      </c>
    </row>
    <row r="156" spans="1:105" ht="11.45" customHeight="1" x14ac:dyDescent="0.25">
      <c r="A156" s="27" t="s">
        <v>101</v>
      </c>
      <c r="B156" s="32">
        <f t="shared" ref="B156:K156" si="207">IF(B19=0,0,B19/B46)</f>
        <v>5.3653552261066926</v>
      </c>
      <c r="C156" s="32">
        <f t="shared" si="207"/>
        <v>5.3079610446176586</v>
      </c>
      <c r="D156" s="32">
        <f t="shared" si="207"/>
        <v>5.3631750134157672</v>
      </c>
      <c r="E156" s="32">
        <f t="shared" si="207"/>
        <v>5.4384252895504295</v>
      </c>
      <c r="F156" s="32">
        <f t="shared" si="207"/>
        <v>5.6666979722075794</v>
      </c>
      <c r="G156" s="32">
        <f t="shared" si="207"/>
        <v>5.7692433721151586</v>
      </c>
      <c r="H156" s="32">
        <f t="shared" si="207"/>
        <v>5.9545807657173437</v>
      </c>
      <c r="I156" s="32">
        <f t="shared" si="207"/>
        <v>6.1294300963663648</v>
      </c>
      <c r="J156" s="32">
        <f t="shared" si="207"/>
        <v>6.2165209278285678</v>
      </c>
      <c r="K156" s="32">
        <f t="shared" si="207"/>
        <v>5.9615825480715667</v>
      </c>
      <c r="L156" s="32">
        <f t="shared" ref="L156" si="208">IF(L19=0,0,L19/L46)</f>
        <v>6.2380567429118567</v>
      </c>
      <c r="M156" s="32">
        <f t="shared" ref="M156:V156" si="209">IF(M19=0,0,M19/M46)</f>
        <v>6.2871327200850606</v>
      </c>
      <c r="N156" s="32">
        <f t="shared" si="209"/>
        <v>6.2503524184449955</v>
      </c>
      <c r="O156" s="32">
        <f t="shared" si="209"/>
        <v>6.2310093683990555</v>
      </c>
      <c r="P156" s="32">
        <f t="shared" si="209"/>
        <v>6.031099021370645</v>
      </c>
      <c r="Q156" s="32">
        <f t="shared" si="209"/>
        <v>5.9657709456568435</v>
      </c>
      <c r="R156" s="32">
        <f t="shared" si="209"/>
        <v>5.8565258926463715</v>
      </c>
      <c r="S156" s="32">
        <f t="shared" si="209"/>
        <v>5.8114466885403768</v>
      </c>
      <c r="T156" s="32">
        <f t="shared" si="209"/>
        <v>5.7877527641022528</v>
      </c>
      <c r="U156" s="32">
        <f t="shared" si="209"/>
        <v>5.7623762395451577</v>
      </c>
      <c r="V156" s="32">
        <f t="shared" si="209"/>
        <v>5.7972468178432779</v>
      </c>
      <c r="W156" s="32">
        <f t="shared" ref="W156" si="210">IF(W19=0,0,W19/W46)</f>
        <v>5.7723128348686368</v>
      </c>
      <c r="DA156" s="173" t="s">
        <v>566</v>
      </c>
    </row>
    <row r="157" spans="1:105" ht="11.45" customHeight="1" x14ac:dyDescent="0.25">
      <c r="A157" s="136" t="s">
        <v>156</v>
      </c>
      <c r="B157" s="141">
        <f t="shared" ref="B157:K157" si="211">IF(B20=0,0,B20/B47)</f>
        <v>0.42689903889007808</v>
      </c>
      <c r="C157" s="141">
        <f t="shared" si="211"/>
        <v>0.42246554488409455</v>
      </c>
      <c r="D157" s="141">
        <f t="shared" si="211"/>
        <v>0.42256299267196906</v>
      </c>
      <c r="E157" s="141">
        <f t="shared" si="211"/>
        <v>0.42315925306482893</v>
      </c>
      <c r="F157" s="141">
        <f t="shared" si="211"/>
        <v>0.42491787091573474</v>
      </c>
      <c r="G157" s="141">
        <f t="shared" si="211"/>
        <v>0.42540008386302869</v>
      </c>
      <c r="H157" s="141">
        <f t="shared" si="211"/>
        <v>0.42738210833004225</v>
      </c>
      <c r="I157" s="141">
        <f t="shared" si="211"/>
        <v>0.42996225200069571</v>
      </c>
      <c r="J157" s="141">
        <f t="shared" si="211"/>
        <v>0.4342245961866561</v>
      </c>
      <c r="K157" s="141">
        <f t="shared" si="211"/>
        <v>0.43693075941959353</v>
      </c>
      <c r="L157" s="141">
        <f t="shared" ref="L157" si="212">IF(L20=0,0,L20/L47)</f>
        <v>0.44231657724049656</v>
      </c>
      <c r="M157" s="141">
        <f t="shared" ref="M157:V157" si="213">IF(M20=0,0,M20/M47)</f>
        <v>0.44532700466148301</v>
      </c>
      <c r="N157" s="141">
        <f t="shared" si="213"/>
        <v>0.44920187780155874</v>
      </c>
      <c r="O157" s="141">
        <f t="shared" si="213"/>
        <v>0.44814857629056531</v>
      </c>
      <c r="P157" s="141">
        <f t="shared" si="213"/>
        <v>0.44245316958766434</v>
      </c>
      <c r="Q157" s="141">
        <f t="shared" si="213"/>
        <v>0.44288745263015067</v>
      </c>
      <c r="R157" s="141">
        <f t="shared" si="213"/>
        <v>0.44077938097733926</v>
      </c>
      <c r="S157" s="141">
        <f t="shared" si="213"/>
        <v>0.43964435478685887</v>
      </c>
      <c r="T157" s="141">
        <f t="shared" si="213"/>
        <v>0.4435090340396074</v>
      </c>
      <c r="U157" s="141">
        <f t="shared" si="213"/>
        <v>0.44469350815058772</v>
      </c>
      <c r="V157" s="141">
        <f t="shared" si="213"/>
        <v>0.45095746390335567</v>
      </c>
      <c r="W157" s="141">
        <f t="shared" ref="W157" si="214">IF(W20=0,0,W20/W47)</f>
        <v>0.45023208884487509</v>
      </c>
      <c r="DA157" s="174" t="s">
        <v>567</v>
      </c>
    </row>
    <row r="158" spans="1:105" ht="11.45" customHeight="1" x14ac:dyDescent="0.25">
      <c r="A158" s="111" t="s">
        <v>110</v>
      </c>
      <c r="B158" s="96">
        <v>0.34491601598429705</v>
      </c>
      <c r="C158" s="96">
        <v>0.34457847189498075</v>
      </c>
      <c r="D158" s="96">
        <v>0.34138259315741398</v>
      </c>
      <c r="E158" s="96">
        <v>0.34086300619802196</v>
      </c>
      <c r="F158" s="96">
        <v>0.3395316601800617</v>
      </c>
      <c r="G158" s="96">
        <v>0.3395728361167682</v>
      </c>
      <c r="H158" s="96">
        <v>0.34201316299507406</v>
      </c>
      <c r="I158" s="96">
        <v>0.34393271842144557</v>
      </c>
      <c r="J158" s="96">
        <v>0.35015700607057937</v>
      </c>
      <c r="K158" s="96">
        <v>0.35251678345780491</v>
      </c>
      <c r="L158" s="96">
        <v>0.35436939343029084</v>
      </c>
      <c r="M158" s="96">
        <v>0.35412710052899965</v>
      </c>
      <c r="N158" s="96">
        <v>0.35640436334214187</v>
      </c>
      <c r="O158" s="96">
        <v>0.35608685814350766</v>
      </c>
      <c r="P158" s="96">
        <v>0.35440523713148819</v>
      </c>
      <c r="Q158" s="96">
        <v>0.35464660391566266</v>
      </c>
      <c r="R158" s="96">
        <v>0.35049684774339612</v>
      </c>
      <c r="S158" s="96">
        <v>0.34638694504550938</v>
      </c>
      <c r="T158" s="96">
        <v>0.34669464634081926</v>
      </c>
      <c r="U158" s="96">
        <v>0.34497392442559499</v>
      </c>
      <c r="V158" s="96">
        <v>0.34751521102012722</v>
      </c>
      <c r="W158" s="96">
        <v>0.34067975893516006</v>
      </c>
      <c r="DA158" s="171" t="s">
        <v>568</v>
      </c>
    </row>
    <row r="159" spans="1:105" ht="11.45" customHeight="1" x14ac:dyDescent="0.25">
      <c r="A159" s="111" t="s">
        <v>111</v>
      </c>
      <c r="B159" s="96">
        <v>0.43656157830002157</v>
      </c>
      <c r="C159" s="96">
        <v>0.43047108742689716</v>
      </c>
      <c r="D159" s="96">
        <v>0.43042033450765982</v>
      </c>
      <c r="E159" s="96">
        <v>0.4303643784443198</v>
      </c>
      <c r="F159" s="96">
        <v>0.43185045272763317</v>
      </c>
      <c r="G159" s="96">
        <v>0.431699314041667</v>
      </c>
      <c r="H159" s="96">
        <v>0.43345689425473416</v>
      </c>
      <c r="I159" s="96">
        <v>0.43609027749256579</v>
      </c>
      <c r="J159" s="96">
        <v>0.43995016366946543</v>
      </c>
      <c r="K159" s="96">
        <v>0.44254099503691585</v>
      </c>
      <c r="L159" s="96">
        <v>0.44807190038014511</v>
      </c>
      <c r="M159" s="96">
        <v>0.45107683981157076</v>
      </c>
      <c r="N159" s="96">
        <v>0.45479785430516301</v>
      </c>
      <c r="O159" s="96">
        <v>0.45341290223047387</v>
      </c>
      <c r="P159" s="96">
        <v>0.44705018497844212</v>
      </c>
      <c r="Q159" s="96">
        <v>0.44725043361053535</v>
      </c>
      <c r="R159" s="96">
        <v>0.44522461924349749</v>
      </c>
      <c r="S159" s="96">
        <v>0.44436987132591399</v>
      </c>
      <c r="T159" s="96">
        <v>0.4485082679991193</v>
      </c>
      <c r="U159" s="96">
        <v>0.44992141975928629</v>
      </c>
      <c r="V159" s="96">
        <v>0.45643476426304525</v>
      </c>
      <c r="W159" s="96">
        <v>0.45681392512056279</v>
      </c>
      <c r="DA159" s="171" t="s">
        <v>569</v>
      </c>
    </row>
    <row r="160" spans="1:105" ht="11.45" customHeight="1" x14ac:dyDescent="0.25">
      <c r="A160" s="111" t="s">
        <v>112</v>
      </c>
      <c r="B160" s="96">
        <v>0</v>
      </c>
      <c r="C160" s="96">
        <v>0</v>
      </c>
      <c r="D160" s="96">
        <v>0</v>
      </c>
      <c r="E160" s="96">
        <v>0</v>
      </c>
      <c r="F160" s="96">
        <v>0</v>
      </c>
      <c r="G160" s="96">
        <v>0</v>
      </c>
      <c r="H160" s="96">
        <v>0.33734000125956781</v>
      </c>
      <c r="I160" s="96">
        <v>0.33727231075266256</v>
      </c>
      <c r="J160" s="96">
        <v>0.34139109657926764</v>
      </c>
      <c r="K160" s="96">
        <v>0.3443485090605492</v>
      </c>
      <c r="L160" s="96">
        <v>0.34880951813775918</v>
      </c>
      <c r="M160" s="96">
        <v>0.35187391539516588</v>
      </c>
      <c r="N160" s="96">
        <v>0.35307216567446942</v>
      </c>
      <c r="O160" s="96">
        <v>0.35209238298571011</v>
      </c>
      <c r="P160" s="96">
        <v>0.35274708827970375</v>
      </c>
      <c r="Q160" s="96">
        <v>0.35464660391566266</v>
      </c>
      <c r="R160" s="96">
        <v>0.35536672595740815</v>
      </c>
      <c r="S160" s="96">
        <v>0.35607936345497815</v>
      </c>
      <c r="T160" s="96">
        <v>0.36134751246507374</v>
      </c>
      <c r="U160" s="96">
        <v>0.36454978627787826</v>
      </c>
      <c r="V160" s="96">
        <v>0.37233772609299354</v>
      </c>
      <c r="W160" s="96">
        <v>0.37008561044600313</v>
      </c>
      <c r="DA160" s="171" t="s">
        <v>570</v>
      </c>
    </row>
    <row r="161" spans="1:105" ht="11.45" customHeight="1" x14ac:dyDescent="0.25">
      <c r="A161" s="111" t="s">
        <v>113</v>
      </c>
      <c r="B161" s="96">
        <v>0</v>
      </c>
      <c r="C161" s="96">
        <v>0</v>
      </c>
      <c r="D161" s="96">
        <v>0</v>
      </c>
      <c r="E161" s="96">
        <v>0</v>
      </c>
      <c r="F161" s="96">
        <v>0</v>
      </c>
      <c r="G161" s="96">
        <v>0</v>
      </c>
      <c r="H161" s="96">
        <v>0.34206232783199975</v>
      </c>
      <c r="I161" s="96">
        <v>0.33957086439265916</v>
      </c>
      <c r="J161" s="96">
        <v>0.34097858440275852</v>
      </c>
      <c r="K161" s="96">
        <v>0.34282744226502027</v>
      </c>
      <c r="L161" s="96">
        <v>0.34450131153679131</v>
      </c>
      <c r="M161" s="96">
        <v>0.34752785989442364</v>
      </c>
      <c r="N161" s="96">
        <v>0.35117937745189176</v>
      </c>
      <c r="O161" s="96">
        <v>0.35301809921055965</v>
      </c>
      <c r="P161" s="96">
        <v>0.35322179216894267</v>
      </c>
      <c r="Q161" s="96">
        <v>0.35464660391566266</v>
      </c>
      <c r="R161" s="96">
        <v>0.35253475749335461</v>
      </c>
      <c r="S161" s="96">
        <v>0.35042668192675053</v>
      </c>
      <c r="T161" s="96">
        <v>0.35277728351609489</v>
      </c>
      <c r="U161" s="96">
        <v>0.35306736072009132</v>
      </c>
      <c r="V161" s="96">
        <v>0.3577362466383664</v>
      </c>
      <c r="W161" s="96">
        <v>0.35273884134951522</v>
      </c>
      <c r="DA161" s="171" t="s">
        <v>571</v>
      </c>
    </row>
    <row r="162" spans="1:105" ht="11.45" customHeight="1" x14ac:dyDescent="0.25">
      <c r="A162" s="111" t="s">
        <v>115</v>
      </c>
      <c r="B162" s="96">
        <v>0.35615167099428191</v>
      </c>
      <c r="C162" s="96">
        <v>0.35596961992179454</v>
      </c>
      <c r="D162" s="96">
        <v>0.35578111429435338</v>
      </c>
      <c r="E162" s="96">
        <v>0.35564721632511409</v>
      </c>
      <c r="F162" s="96">
        <v>0.35559385520218506</v>
      </c>
      <c r="G162" s="96">
        <v>0.35543071286201672</v>
      </c>
      <c r="H162" s="96">
        <v>0.35538675605225239</v>
      </c>
      <c r="I162" s="96">
        <v>0.355316342209197</v>
      </c>
      <c r="J162" s="96">
        <v>0.35517800629563484</v>
      </c>
      <c r="K162" s="96">
        <v>0.3550991148702996</v>
      </c>
      <c r="L162" s="96">
        <v>0.35494846302671557</v>
      </c>
      <c r="M162" s="96">
        <v>0.35486757085103465</v>
      </c>
      <c r="N162" s="96">
        <v>0.35475788674507153</v>
      </c>
      <c r="O162" s="96">
        <v>0.3547365738201208</v>
      </c>
      <c r="P162" s="96">
        <v>0.35467041585543452</v>
      </c>
      <c r="Q162" s="96">
        <v>0.35464660391566266</v>
      </c>
      <c r="R162" s="96">
        <v>0.35468058518137685</v>
      </c>
      <c r="S162" s="96">
        <v>0.35471499410205504</v>
      </c>
      <c r="T162" s="96">
        <v>0.3548948625440953</v>
      </c>
      <c r="U162" s="96">
        <v>0.3549756940644237</v>
      </c>
      <c r="V162" s="96">
        <v>0.35933744938412049</v>
      </c>
      <c r="W162" s="96">
        <v>0.35509387238747764</v>
      </c>
      <c r="DA162" s="171" t="s">
        <v>572</v>
      </c>
    </row>
    <row r="163" spans="1:105" ht="11.45" customHeight="1" x14ac:dyDescent="0.25">
      <c r="A163" s="109" t="s">
        <v>158</v>
      </c>
      <c r="B163" s="130">
        <f t="shared" ref="B163:K163" si="215">IF(B26=0,0,B26/B53)</f>
        <v>10.291685198304663</v>
      </c>
      <c r="C163" s="130">
        <f t="shared" si="215"/>
        <v>10.4612664516749</v>
      </c>
      <c r="D163" s="130">
        <f t="shared" si="215"/>
        <v>10.737919554634042</v>
      </c>
      <c r="E163" s="130">
        <f t="shared" si="215"/>
        <v>10.925157847258234</v>
      </c>
      <c r="F163" s="130">
        <f t="shared" si="215"/>
        <v>11.018521120529416</v>
      </c>
      <c r="G163" s="130">
        <f t="shared" si="215"/>
        <v>11.219858419372441</v>
      </c>
      <c r="H163" s="130">
        <f t="shared" si="215"/>
        <v>11.344330053620492</v>
      </c>
      <c r="I163" s="130">
        <f t="shared" si="215"/>
        <v>11.389455007438576</v>
      </c>
      <c r="J163" s="130">
        <f t="shared" si="215"/>
        <v>11.282822235262294</v>
      </c>
      <c r="K163" s="130">
        <f t="shared" si="215"/>
        <v>11.117878802352172</v>
      </c>
      <c r="L163" s="130">
        <f t="shared" ref="L163" si="216">IF(L26=0,0,L26/L53)</f>
        <v>11.393156212611027</v>
      </c>
      <c r="M163" s="130">
        <f t="shared" ref="M163:V163" si="217">IF(M26=0,0,M26/M53)</f>
        <v>11.362933644161094</v>
      </c>
      <c r="N163" s="130">
        <f t="shared" si="217"/>
        <v>11.323969649596052</v>
      </c>
      <c r="O163" s="130">
        <f t="shared" si="217"/>
        <v>11.379366996931234</v>
      </c>
      <c r="P163" s="130">
        <f t="shared" si="217"/>
        <v>11.366939340895462</v>
      </c>
      <c r="Q163" s="130">
        <f t="shared" si="217"/>
        <v>11.328676794931356</v>
      </c>
      <c r="R163" s="130">
        <f t="shared" si="217"/>
        <v>11.350720825896893</v>
      </c>
      <c r="S163" s="130">
        <f t="shared" si="217"/>
        <v>11.439702829962167</v>
      </c>
      <c r="T163" s="130">
        <f t="shared" si="217"/>
        <v>11.448123281433373</v>
      </c>
      <c r="U163" s="130">
        <f t="shared" si="217"/>
        <v>11.455685190010213</v>
      </c>
      <c r="V163" s="130">
        <f t="shared" si="217"/>
        <v>11.408749978700763</v>
      </c>
      <c r="W163" s="130">
        <f t="shared" ref="W163" si="218">IF(W26=0,0,W26/W53)</f>
        <v>11.504837597092726</v>
      </c>
      <c r="DA163" s="176" t="s">
        <v>573</v>
      </c>
    </row>
    <row r="164" spans="1:105" ht="11.45" customHeight="1" x14ac:dyDescent="0.25">
      <c r="A164" s="128" t="s">
        <v>27</v>
      </c>
      <c r="B164" s="97">
        <v>9.2051282051282044</v>
      </c>
      <c r="C164" s="97">
        <v>9.3494837818063576</v>
      </c>
      <c r="D164" s="97">
        <v>9.5750806862578557</v>
      </c>
      <c r="E164" s="97">
        <v>9.8081156917763863</v>
      </c>
      <c r="F164" s="97">
        <v>9.8583856730606012</v>
      </c>
      <c r="G164" s="97">
        <v>10.096324622902062</v>
      </c>
      <c r="H164" s="97">
        <v>10.212016574585636</v>
      </c>
      <c r="I164" s="97">
        <v>10.241704861519176</v>
      </c>
      <c r="J164" s="97">
        <v>10.154108931792884</v>
      </c>
      <c r="K164" s="97">
        <v>10.031372549019608</v>
      </c>
      <c r="L164" s="97">
        <v>10.184847506858157</v>
      </c>
      <c r="M164" s="97">
        <v>10.210942015026006</v>
      </c>
      <c r="N164" s="97">
        <v>10.124477861319967</v>
      </c>
      <c r="O164" s="97">
        <v>10.157111770524233</v>
      </c>
      <c r="P164" s="97">
        <v>10.129862127397367</v>
      </c>
      <c r="Q164" s="97">
        <v>10.152484939759036</v>
      </c>
      <c r="R164" s="97">
        <v>10.137654390089182</v>
      </c>
      <c r="S164" s="97">
        <v>10.116030534351145</v>
      </c>
      <c r="T164" s="97">
        <v>10.163820390136179</v>
      </c>
      <c r="U164" s="97">
        <v>10.104609144542772</v>
      </c>
      <c r="V164" s="97">
        <v>10.097183256649085</v>
      </c>
      <c r="W164" s="97">
        <v>10.107766629505759</v>
      </c>
      <c r="DA164" s="175" t="s">
        <v>574</v>
      </c>
    </row>
    <row r="165" spans="1:105" ht="11.45" customHeight="1" x14ac:dyDescent="0.25">
      <c r="A165" s="138" t="s">
        <v>116</v>
      </c>
      <c r="B165" s="98">
        <v>14.257421972058397</v>
      </c>
      <c r="C165" s="98">
        <v>14.245058387803748</v>
      </c>
      <c r="D165" s="98">
        <v>14.338603689647607</v>
      </c>
      <c r="E165" s="98">
        <v>14.254152494203543</v>
      </c>
      <c r="F165" s="98">
        <v>13.993137904941619</v>
      </c>
      <c r="G165" s="98">
        <v>13.999403714336371</v>
      </c>
      <c r="H165" s="98">
        <v>14.088849058887035</v>
      </c>
      <c r="I165" s="98">
        <v>14.115262081857328</v>
      </c>
      <c r="J165" s="98">
        <v>13.915448013039786</v>
      </c>
      <c r="K165" s="98">
        <v>13.731801555818866</v>
      </c>
      <c r="L165" s="98">
        <v>14.178700182725073</v>
      </c>
      <c r="M165" s="98">
        <v>14.133203670456812</v>
      </c>
      <c r="N165" s="98">
        <v>14.086426180736334</v>
      </c>
      <c r="O165" s="98">
        <v>14.105166269382361</v>
      </c>
      <c r="P165" s="98">
        <v>14.138211571635043</v>
      </c>
      <c r="Q165" s="98">
        <v>14.005556317739059</v>
      </c>
      <c r="R165" s="98">
        <v>13.931044885469865</v>
      </c>
      <c r="S165" s="98">
        <v>14.049661034098957</v>
      </c>
      <c r="T165" s="98">
        <v>14.155971572922999</v>
      </c>
      <c r="U165" s="98">
        <v>14.102032210128922</v>
      </c>
      <c r="V165" s="98">
        <v>13.886790192476639</v>
      </c>
      <c r="W165" s="98">
        <v>14.040774681152575</v>
      </c>
      <c r="DA165" s="178" t="s">
        <v>575</v>
      </c>
    </row>
    <row r="166" spans="1:105" ht="11.45" customHeight="1" x14ac:dyDescent="0.25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DA166" s="171"/>
    </row>
    <row r="167" spans="1:105" ht="11.45" customHeight="1" x14ac:dyDescent="0.25">
      <c r="A167" s="53" t="s">
        <v>137</v>
      </c>
      <c r="B167" s="54">
        <f t="shared" ref="B167:V180" si="219">IF(B30=0,0,B30*1000000/B57)</f>
        <v>12544.137495216122</v>
      </c>
      <c r="C167" s="54">
        <f t="shared" si="219"/>
        <v>12632.771050777215</v>
      </c>
      <c r="D167" s="54">
        <f t="shared" si="219"/>
        <v>12584.595432682088</v>
      </c>
      <c r="E167" s="54">
        <f t="shared" si="219"/>
        <v>12122.565659756956</v>
      </c>
      <c r="F167" s="54">
        <f t="shared" si="219"/>
        <v>12289.251039075802</v>
      </c>
      <c r="G167" s="54">
        <f t="shared" si="219"/>
        <v>11823.528902858354</v>
      </c>
      <c r="H167" s="54">
        <f t="shared" si="219"/>
        <v>11597.618811922175</v>
      </c>
      <c r="I167" s="54">
        <f t="shared" si="219"/>
        <v>11423.776463337723</v>
      </c>
      <c r="J167" s="54">
        <f t="shared" si="219"/>
        <v>11392.472610839297</v>
      </c>
      <c r="K167" s="54">
        <f t="shared" si="219"/>
        <v>11252.338764344557</v>
      </c>
      <c r="L167" s="54">
        <f t="shared" si="219"/>
        <v>11022.791868472541</v>
      </c>
      <c r="M167" s="54">
        <f>IF(M30=0,0,M30*1000000/M57)</f>
        <v>11153.862632882045</v>
      </c>
      <c r="N167" s="54">
        <f t="shared" ref="N167:V167" si="220">IF(N30=0,0,N30*1000000/N57)</f>
        <v>10823.757039267915</v>
      </c>
      <c r="O167" s="54">
        <f t="shared" si="220"/>
        <v>11103.808405626018</v>
      </c>
      <c r="P167" s="54">
        <f t="shared" si="220"/>
        <v>11584.120971795492</v>
      </c>
      <c r="Q167" s="54">
        <f t="shared" si="220"/>
        <v>11433.669308632429</v>
      </c>
      <c r="R167" s="54">
        <f t="shared" si="220"/>
        <v>11714.285724844864</v>
      </c>
      <c r="S167" s="54">
        <f t="shared" si="220"/>
        <v>11932.117345063241</v>
      </c>
      <c r="T167" s="54">
        <f t="shared" si="220"/>
        <v>11444.352047473292</v>
      </c>
      <c r="U167" s="54">
        <f t="shared" si="220"/>
        <v>11430.441569312256</v>
      </c>
      <c r="V167" s="54">
        <f t="shared" si="220"/>
        <v>10204.847911723291</v>
      </c>
      <c r="W167" s="54">
        <f t="shared" ref="W167:W191" si="221">IF(W30=0,0,W30*1000000/W57)</f>
        <v>10209.844769926049</v>
      </c>
      <c r="DA167" s="172" t="s">
        <v>576</v>
      </c>
    </row>
    <row r="168" spans="1:105" ht="11.45" customHeight="1" x14ac:dyDescent="0.25">
      <c r="A168" s="27" t="s">
        <v>33</v>
      </c>
      <c r="B168" s="28">
        <f t="shared" si="219"/>
        <v>11859.905349115688</v>
      </c>
      <c r="C168" s="28">
        <f t="shared" si="219"/>
        <v>11896.624590579926</v>
      </c>
      <c r="D168" s="28">
        <f t="shared" si="219"/>
        <v>11850.814255729585</v>
      </c>
      <c r="E168" s="28">
        <f t="shared" si="219"/>
        <v>11361.478931430409</v>
      </c>
      <c r="F168" s="28">
        <f t="shared" si="219"/>
        <v>11508.192601312661</v>
      </c>
      <c r="G168" s="28">
        <f t="shared" si="219"/>
        <v>11012.754989876279</v>
      </c>
      <c r="H168" s="28">
        <f t="shared" si="219"/>
        <v>10753.06724013309</v>
      </c>
      <c r="I168" s="28">
        <f t="shared" si="219"/>
        <v>10524.926765418913</v>
      </c>
      <c r="J168" s="28">
        <f t="shared" si="219"/>
        <v>10496.2622424826</v>
      </c>
      <c r="K168" s="28">
        <f t="shared" si="219"/>
        <v>10429.10766013588</v>
      </c>
      <c r="L168" s="28">
        <f t="shared" si="219"/>
        <v>10211.460744362088</v>
      </c>
      <c r="M168" s="28">
        <f t="shared" ref="M168:M192" si="222">IF(M31=0,0,M31*1000000/M58)</f>
        <v>10352.571583124067</v>
      </c>
      <c r="N168" s="28">
        <f t="shared" si="219"/>
        <v>10048.324998747183</v>
      </c>
      <c r="O168" s="28">
        <f t="shared" si="219"/>
        <v>10331.212956565483</v>
      </c>
      <c r="P168" s="28">
        <f t="shared" si="219"/>
        <v>10780.780302317802</v>
      </c>
      <c r="Q168" s="28">
        <f t="shared" si="219"/>
        <v>10616.644625959896</v>
      </c>
      <c r="R168" s="28">
        <f t="shared" si="219"/>
        <v>10881.430886641174</v>
      </c>
      <c r="S168" s="28">
        <f t="shared" si="219"/>
        <v>11091.415994788331</v>
      </c>
      <c r="T168" s="28">
        <f t="shared" si="219"/>
        <v>10619.343902953078</v>
      </c>
      <c r="U168" s="28">
        <f t="shared" si="219"/>
        <v>10606.333334824947</v>
      </c>
      <c r="V168" s="28">
        <f t="shared" si="219"/>
        <v>9358.7189766786396</v>
      </c>
      <c r="W168" s="28">
        <f t="shared" si="221"/>
        <v>9348.6445422687593</v>
      </c>
      <c r="DA168" s="173" t="s">
        <v>577</v>
      </c>
    </row>
    <row r="169" spans="1:105" ht="11.45" customHeight="1" x14ac:dyDescent="0.25">
      <c r="A169" s="136" t="s">
        <v>180</v>
      </c>
      <c r="B169" s="137">
        <f t="shared" si="219"/>
        <v>2851.9413102636795</v>
      </c>
      <c r="C169" s="137">
        <f t="shared" si="219"/>
        <v>2777.3581189529527</v>
      </c>
      <c r="D169" s="137">
        <f t="shared" si="219"/>
        <v>2811.3266655155589</v>
      </c>
      <c r="E169" s="137">
        <f t="shared" si="219"/>
        <v>2716.1713071113386</v>
      </c>
      <c r="F169" s="137">
        <f t="shared" si="219"/>
        <v>2766.8814753305783</v>
      </c>
      <c r="G169" s="137">
        <f t="shared" si="219"/>
        <v>2754.6417736170638</v>
      </c>
      <c r="H169" s="137">
        <f t="shared" si="219"/>
        <v>2778.9871504157218</v>
      </c>
      <c r="I169" s="137">
        <f t="shared" si="219"/>
        <v>2503.5430588167428</v>
      </c>
      <c r="J169" s="137">
        <f t="shared" si="219"/>
        <v>2680.9235251831992</v>
      </c>
      <c r="K169" s="137">
        <f t="shared" si="219"/>
        <v>2675.1705519170032</v>
      </c>
      <c r="L169" s="137">
        <f t="shared" si="219"/>
        <v>2620.7843033924637</v>
      </c>
      <c r="M169" s="137">
        <f t="shared" si="222"/>
        <v>2681.5081756620607</v>
      </c>
      <c r="N169" s="137">
        <f t="shared" si="219"/>
        <v>2621.4947204950354</v>
      </c>
      <c r="O169" s="137">
        <f t="shared" si="219"/>
        <v>2706.5649757349884</v>
      </c>
      <c r="P169" s="137">
        <f t="shared" si="219"/>
        <v>2771.2690242805888</v>
      </c>
      <c r="Q169" s="137">
        <f t="shared" si="219"/>
        <v>2682.365190483104</v>
      </c>
      <c r="R169" s="137">
        <f t="shared" si="219"/>
        <v>2703.5014388659679</v>
      </c>
      <c r="S169" s="137">
        <f t="shared" si="219"/>
        <v>2516.1002609054281</v>
      </c>
      <c r="T169" s="137">
        <f t="shared" si="219"/>
        <v>2362.4140666617459</v>
      </c>
      <c r="U169" s="137">
        <f t="shared" si="219"/>
        <v>2475.2904808190492</v>
      </c>
      <c r="V169" s="137">
        <f t="shared" si="219"/>
        <v>2153.6545296754025</v>
      </c>
      <c r="W169" s="137">
        <f t="shared" si="221"/>
        <v>2186.1136573070871</v>
      </c>
      <c r="DA169" s="174" t="s">
        <v>578</v>
      </c>
    </row>
    <row r="170" spans="1:105" ht="11.45" customHeight="1" x14ac:dyDescent="0.25">
      <c r="A170" s="109" t="s">
        <v>20</v>
      </c>
      <c r="B170" s="110">
        <f t="shared" si="219"/>
        <v>12578.211698922143</v>
      </c>
      <c r="C170" s="110">
        <f t="shared" si="219"/>
        <v>12653.059748390584</v>
      </c>
      <c r="D170" s="110">
        <f t="shared" si="219"/>
        <v>12617.887673559106</v>
      </c>
      <c r="E170" s="110">
        <f t="shared" si="219"/>
        <v>12105.026563375592</v>
      </c>
      <c r="F170" s="110">
        <f t="shared" si="219"/>
        <v>12275.495676886598</v>
      </c>
      <c r="G170" s="110">
        <f t="shared" si="219"/>
        <v>11740.468203523516</v>
      </c>
      <c r="H170" s="110">
        <f t="shared" si="219"/>
        <v>11457.797184657318</v>
      </c>
      <c r="I170" s="110">
        <f t="shared" si="219"/>
        <v>11203.789282268397</v>
      </c>
      <c r="J170" s="110">
        <f t="shared" si="219"/>
        <v>11127.613511223655</v>
      </c>
      <c r="K170" s="110">
        <f t="shared" si="219"/>
        <v>11067.008818617136</v>
      </c>
      <c r="L170" s="110">
        <f t="shared" si="219"/>
        <v>10833.474846336196</v>
      </c>
      <c r="M170" s="110">
        <f t="shared" si="222"/>
        <v>10983.383176762403</v>
      </c>
      <c r="N170" s="110">
        <f t="shared" si="219"/>
        <v>10657.628397492786</v>
      </c>
      <c r="O170" s="110">
        <f t="shared" si="219"/>
        <v>10960.178461046502</v>
      </c>
      <c r="P170" s="110">
        <f t="shared" si="219"/>
        <v>11451.861130551761</v>
      </c>
      <c r="Q170" s="110">
        <f t="shared" si="219"/>
        <v>11282.297567173928</v>
      </c>
      <c r="R170" s="110">
        <f t="shared" si="219"/>
        <v>11571.938293576126</v>
      </c>
      <c r="S170" s="110">
        <f t="shared" si="219"/>
        <v>11820.93218549325</v>
      </c>
      <c r="T170" s="110">
        <f t="shared" si="219"/>
        <v>11320.441372191859</v>
      </c>
      <c r="U170" s="110">
        <f t="shared" si="219"/>
        <v>11294.79823190864</v>
      </c>
      <c r="V170" s="110">
        <f t="shared" si="219"/>
        <v>9980.5777942132554</v>
      </c>
      <c r="W170" s="110">
        <f t="shared" si="221"/>
        <v>9983.215481979134</v>
      </c>
      <c r="DA170" s="176" t="s">
        <v>579</v>
      </c>
    </row>
    <row r="171" spans="1:105" ht="11.45" customHeight="1" x14ac:dyDescent="0.25">
      <c r="A171" s="111" t="s">
        <v>110</v>
      </c>
      <c r="B171" s="84">
        <f t="shared" si="219"/>
        <v>11147.114200044634</v>
      </c>
      <c r="C171" s="84">
        <f t="shared" si="219"/>
        <v>10963.042567007862</v>
      </c>
      <c r="D171" s="84">
        <f t="shared" si="219"/>
        <v>10760.81980728399</v>
      </c>
      <c r="E171" s="84">
        <f t="shared" si="219"/>
        <v>10106.125981339561</v>
      </c>
      <c r="F171" s="84">
        <f t="shared" si="219"/>
        <v>9963.0271608299245</v>
      </c>
      <c r="G171" s="84">
        <f t="shared" si="219"/>
        <v>9423.0504012776164</v>
      </c>
      <c r="H171" s="84">
        <f t="shared" si="219"/>
        <v>9180.5725408782982</v>
      </c>
      <c r="I171" s="84">
        <f t="shared" si="219"/>
        <v>8816.2860090794456</v>
      </c>
      <c r="J171" s="84">
        <f t="shared" si="219"/>
        <v>8820.3289406169406</v>
      </c>
      <c r="K171" s="84">
        <f t="shared" si="219"/>
        <v>8688.9191366646482</v>
      </c>
      <c r="L171" s="84">
        <f t="shared" si="219"/>
        <v>8463.4928595315123</v>
      </c>
      <c r="M171" s="84">
        <f t="shared" si="222"/>
        <v>8553.9408082101527</v>
      </c>
      <c r="N171" s="84">
        <f t="shared" si="219"/>
        <v>8219.826627314942</v>
      </c>
      <c r="O171" s="84">
        <f t="shared" si="219"/>
        <v>8372.1538111271657</v>
      </c>
      <c r="P171" s="84">
        <f t="shared" si="219"/>
        <v>8594.0755038179032</v>
      </c>
      <c r="Q171" s="84">
        <f t="shared" si="219"/>
        <v>8356.8410167228249</v>
      </c>
      <c r="R171" s="84">
        <f t="shared" si="219"/>
        <v>8444.0790258200195</v>
      </c>
      <c r="S171" s="84">
        <f t="shared" si="219"/>
        <v>8570.165903078303</v>
      </c>
      <c r="T171" s="84">
        <f t="shared" si="219"/>
        <v>8194.3628480552197</v>
      </c>
      <c r="U171" s="84">
        <f t="shared" si="219"/>
        <v>8204.7061689209368</v>
      </c>
      <c r="V171" s="84">
        <f t="shared" si="219"/>
        <v>7444.8757763764179</v>
      </c>
      <c r="W171" s="84">
        <f t="shared" si="221"/>
        <v>7529.2588080895403</v>
      </c>
      <c r="DA171" s="171" t="s">
        <v>580</v>
      </c>
    </row>
    <row r="172" spans="1:105" ht="11.45" customHeight="1" x14ac:dyDescent="0.25">
      <c r="A172" s="111" t="s">
        <v>111</v>
      </c>
      <c r="B172" s="84">
        <f t="shared" si="219"/>
        <v>20964.484768790899</v>
      </c>
      <c r="C172" s="84">
        <f t="shared" si="219"/>
        <v>21682.913339387258</v>
      </c>
      <c r="D172" s="84">
        <f t="shared" si="219"/>
        <v>21622.814454247626</v>
      </c>
      <c r="E172" s="84">
        <f t="shared" si="219"/>
        <v>20920.085903958166</v>
      </c>
      <c r="F172" s="84">
        <f t="shared" si="219"/>
        <v>21482.308223485274</v>
      </c>
      <c r="G172" s="84">
        <f t="shared" si="219"/>
        <v>19932.030626430089</v>
      </c>
      <c r="H172" s="84">
        <f t="shared" si="219"/>
        <v>18872.757077260496</v>
      </c>
      <c r="I172" s="84">
        <f t="shared" si="219"/>
        <v>18569.03973961333</v>
      </c>
      <c r="J172" s="84">
        <f t="shared" si="219"/>
        <v>17893.148505956022</v>
      </c>
      <c r="K172" s="84">
        <f t="shared" si="219"/>
        <v>17625.129386106502</v>
      </c>
      <c r="L172" s="84">
        <f t="shared" si="219"/>
        <v>17105.564247391078</v>
      </c>
      <c r="M172" s="84">
        <f t="shared" si="222"/>
        <v>17060.010195227882</v>
      </c>
      <c r="N172" s="84">
        <f t="shared" si="219"/>
        <v>16370.983535383997</v>
      </c>
      <c r="O172" s="84">
        <f t="shared" si="219"/>
        <v>16686.442796533571</v>
      </c>
      <c r="P172" s="84">
        <f t="shared" si="219"/>
        <v>17461.241811145392</v>
      </c>
      <c r="Q172" s="84">
        <f t="shared" si="219"/>
        <v>17168.998076929554</v>
      </c>
      <c r="R172" s="84">
        <f t="shared" si="219"/>
        <v>17674.210603604304</v>
      </c>
      <c r="S172" s="84">
        <f t="shared" si="219"/>
        <v>18242.682014283961</v>
      </c>
      <c r="T172" s="84">
        <f t="shared" si="219"/>
        <v>17645.304769823702</v>
      </c>
      <c r="U172" s="84">
        <f t="shared" si="219"/>
        <v>17634.019302883229</v>
      </c>
      <c r="V172" s="84">
        <f t="shared" si="219"/>
        <v>15135.787094379863</v>
      </c>
      <c r="W172" s="84">
        <f t="shared" si="221"/>
        <v>14838.586942027076</v>
      </c>
      <c r="DA172" s="171" t="s">
        <v>581</v>
      </c>
    </row>
    <row r="173" spans="1:105" ht="11.45" customHeight="1" x14ac:dyDescent="0.25">
      <c r="A173" s="111" t="s">
        <v>112</v>
      </c>
      <c r="B173" s="84">
        <f t="shared" si="219"/>
        <v>15847.081353401307</v>
      </c>
      <c r="C173" s="84">
        <f t="shared" si="219"/>
        <v>15911.459669399967</v>
      </c>
      <c r="D173" s="84">
        <f t="shared" si="219"/>
        <v>15795.024826927181</v>
      </c>
      <c r="E173" s="84">
        <f t="shared" si="219"/>
        <v>14994.532609929385</v>
      </c>
      <c r="F173" s="84">
        <f t="shared" si="219"/>
        <v>15357.66911403529</v>
      </c>
      <c r="G173" s="84">
        <f t="shared" si="219"/>
        <v>14639.116604700977</v>
      </c>
      <c r="H173" s="84">
        <f t="shared" si="219"/>
        <v>14561.057993885039</v>
      </c>
      <c r="I173" s="84">
        <f t="shared" si="219"/>
        <v>14181.275762704901</v>
      </c>
      <c r="J173" s="84">
        <f t="shared" si="219"/>
        <v>14018.843785571042</v>
      </c>
      <c r="K173" s="84">
        <f t="shared" si="219"/>
        <v>13923.928336768568</v>
      </c>
      <c r="L173" s="84">
        <f t="shared" si="219"/>
        <v>13590.405816875669</v>
      </c>
      <c r="M173" s="84">
        <f t="shared" si="222"/>
        <v>13720.568421376336</v>
      </c>
      <c r="N173" s="84">
        <f t="shared" si="219"/>
        <v>13242.649279478801</v>
      </c>
      <c r="O173" s="84">
        <f t="shared" si="219"/>
        <v>13538.506164991681</v>
      </c>
      <c r="P173" s="84">
        <f t="shared" si="219"/>
        <v>14230.70909777411</v>
      </c>
      <c r="Q173" s="84">
        <f t="shared" si="219"/>
        <v>13724.314862853764</v>
      </c>
      <c r="R173" s="84">
        <f t="shared" si="219"/>
        <v>14094.499555057952</v>
      </c>
      <c r="S173" s="84">
        <f t="shared" si="219"/>
        <v>14413.105242933683</v>
      </c>
      <c r="T173" s="84">
        <f t="shared" si="219"/>
        <v>13773.038881678291</v>
      </c>
      <c r="U173" s="84">
        <f t="shared" si="219"/>
        <v>13740.282018372904</v>
      </c>
      <c r="V173" s="84">
        <f t="shared" si="219"/>
        <v>12066.649945177436</v>
      </c>
      <c r="W173" s="84">
        <f t="shared" si="221"/>
        <v>12069.998416494127</v>
      </c>
      <c r="DA173" s="171" t="s">
        <v>582</v>
      </c>
    </row>
    <row r="174" spans="1:105" ht="11.45" customHeight="1" x14ac:dyDescent="0.25">
      <c r="A174" s="111" t="s">
        <v>113</v>
      </c>
      <c r="B174" s="84">
        <f t="shared" si="219"/>
        <v>0</v>
      </c>
      <c r="C174" s="84">
        <f t="shared" si="219"/>
        <v>0</v>
      </c>
      <c r="D174" s="84">
        <f t="shared" si="219"/>
        <v>0</v>
      </c>
      <c r="E174" s="84">
        <f t="shared" si="219"/>
        <v>0</v>
      </c>
      <c r="F174" s="84">
        <f t="shared" si="219"/>
        <v>0</v>
      </c>
      <c r="G174" s="84">
        <f t="shared" si="219"/>
        <v>18549.041647535803</v>
      </c>
      <c r="H174" s="84">
        <f t="shared" si="219"/>
        <v>18088.367213308444</v>
      </c>
      <c r="I174" s="84">
        <f t="shared" si="219"/>
        <v>17271.162283804111</v>
      </c>
      <c r="J174" s="84">
        <f t="shared" si="219"/>
        <v>16738.567474416916</v>
      </c>
      <c r="K174" s="84">
        <f t="shared" si="219"/>
        <v>16964.528538965475</v>
      </c>
      <c r="L174" s="84">
        <f t="shared" si="219"/>
        <v>16793.635374867605</v>
      </c>
      <c r="M174" s="84">
        <f t="shared" si="222"/>
        <v>17154.265869868777</v>
      </c>
      <c r="N174" s="84">
        <f t="shared" si="219"/>
        <v>16795.657857821825</v>
      </c>
      <c r="O174" s="84">
        <f t="shared" si="219"/>
        <v>17521.319668138156</v>
      </c>
      <c r="P174" s="84">
        <f t="shared" si="219"/>
        <v>18056.036971161982</v>
      </c>
      <c r="Q174" s="84">
        <f t="shared" si="219"/>
        <v>17072.078367941926</v>
      </c>
      <c r="R174" s="84">
        <f t="shared" si="219"/>
        <v>17883.213219217479</v>
      </c>
      <c r="S174" s="84">
        <f t="shared" si="219"/>
        <v>18653.211904942411</v>
      </c>
      <c r="T174" s="84">
        <f t="shared" si="219"/>
        <v>18181.345149070527</v>
      </c>
      <c r="U174" s="84">
        <f t="shared" si="219"/>
        <v>18500.865945931862</v>
      </c>
      <c r="V174" s="84">
        <f t="shared" si="219"/>
        <v>16572.319418828265</v>
      </c>
      <c r="W174" s="84">
        <f t="shared" si="221"/>
        <v>16245.379840357311</v>
      </c>
      <c r="DA174" s="171" t="s">
        <v>583</v>
      </c>
    </row>
    <row r="175" spans="1:105" ht="11.45" customHeight="1" x14ac:dyDescent="0.25">
      <c r="A175" s="111" t="s">
        <v>114</v>
      </c>
      <c r="B175" s="84">
        <f t="shared" si="219"/>
        <v>0</v>
      </c>
      <c r="C175" s="84">
        <f t="shared" si="219"/>
        <v>0</v>
      </c>
      <c r="D175" s="84">
        <f t="shared" si="219"/>
        <v>0</v>
      </c>
      <c r="E175" s="84">
        <f t="shared" si="219"/>
        <v>0</v>
      </c>
      <c r="F175" s="84">
        <f t="shared" si="219"/>
        <v>0</v>
      </c>
      <c r="G175" s="84">
        <f t="shared" si="219"/>
        <v>0</v>
      </c>
      <c r="H175" s="84">
        <f t="shared" si="219"/>
        <v>0</v>
      </c>
      <c r="I175" s="84">
        <f t="shared" si="219"/>
        <v>0</v>
      </c>
      <c r="J175" s="84">
        <f t="shared" si="219"/>
        <v>0</v>
      </c>
      <c r="K175" s="84">
        <f t="shared" si="219"/>
        <v>0</v>
      </c>
      <c r="L175" s="84">
        <f t="shared" si="219"/>
        <v>0</v>
      </c>
      <c r="M175" s="84">
        <f t="shared" si="222"/>
        <v>8930.6063266381698</v>
      </c>
      <c r="N175" s="84">
        <f t="shared" si="219"/>
        <v>8584.3034424226516</v>
      </c>
      <c r="O175" s="84">
        <f t="shared" si="219"/>
        <v>9164.3588749106784</v>
      </c>
      <c r="P175" s="84">
        <f t="shared" si="219"/>
        <v>9366.5282692060009</v>
      </c>
      <c r="Q175" s="84">
        <f t="shared" si="219"/>
        <v>9036.4363722602811</v>
      </c>
      <c r="R175" s="84">
        <f t="shared" si="219"/>
        <v>8879.6181505407458</v>
      </c>
      <c r="S175" s="84">
        <f t="shared" si="219"/>
        <v>9035.9288122983071</v>
      </c>
      <c r="T175" s="84">
        <f t="shared" si="219"/>
        <v>8631.4735694208284</v>
      </c>
      <c r="U175" s="84">
        <f t="shared" si="219"/>
        <v>8653.957890320873</v>
      </c>
      <c r="V175" s="84">
        <f t="shared" si="219"/>
        <v>7836.6886480811963</v>
      </c>
      <c r="W175" s="84">
        <f t="shared" si="221"/>
        <v>7949.5265319727805</v>
      </c>
      <c r="DA175" s="171" t="s">
        <v>584</v>
      </c>
    </row>
    <row r="176" spans="1:105" ht="11.45" customHeight="1" x14ac:dyDescent="0.25">
      <c r="A176" s="111" t="s">
        <v>115</v>
      </c>
      <c r="B176" s="84">
        <f t="shared" si="219"/>
        <v>0</v>
      </c>
      <c r="C176" s="84">
        <f t="shared" si="219"/>
        <v>0</v>
      </c>
      <c r="D176" s="84">
        <f t="shared" si="219"/>
        <v>0</v>
      </c>
      <c r="E176" s="84">
        <f t="shared" si="219"/>
        <v>0</v>
      </c>
      <c r="F176" s="84">
        <f t="shared" si="219"/>
        <v>0</v>
      </c>
      <c r="G176" s="84">
        <f t="shared" si="219"/>
        <v>0</v>
      </c>
      <c r="H176" s="84">
        <f t="shared" si="219"/>
        <v>16453.136319334986</v>
      </c>
      <c r="I176" s="84">
        <f t="shared" si="219"/>
        <v>16489.748360446934</v>
      </c>
      <c r="J176" s="84">
        <f t="shared" si="219"/>
        <v>16495.301845591184</v>
      </c>
      <c r="K176" s="84">
        <f t="shared" si="219"/>
        <v>16514.517227830231</v>
      </c>
      <c r="L176" s="84">
        <f t="shared" si="219"/>
        <v>16540.382803134838</v>
      </c>
      <c r="M176" s="84">
        <f t="shared" si="222"/>
        <v>16544.437735229545</v>
      </c>
      <c r="N176" s="84">
        <f t="shared" si="219"/>
        <v>16583.801105002807</v>
      </c>
      <c r="O176" s="84">
        <f t="shared" si="219"/>
        <v>16594.266326144756</v>
      </c>
      <c r="P176" s="84">
        <f t="shared" si="219"/>
        <v>16608.890444728167</v>
      </c>
      <c r="Q176" s="84">
        <f t="shared" si="219"/>
        <v>16637.243534902111</v>
      </c>
      <c r="R176" s="84">
        <f t="shared" si="219"/>
        <v>16623.344568589961</v>
      </c>
      <c r="S176" s="84">
        <f t="shared" si="219"/>
        <v>16610.244885146796</v>
      </c>
      <c r="T176" s="84">
        <f t="shared" si="219"/>
        <v>16571.287472119635</v>
      </c>
      <c r="U176" s="84">
        <f t="shared" si="219"/>
        <v>16568.971871032976</v>
      </c>
      <c r="V176" s="84">
        <f t="shared" si="219"/>
        <v>15444.668758292806</v>
      </c>
      <c r="W176" s="84">
        <f t="shared" si="221"/>
        <v>16505.77424703211</v>
      </c>
      <c r="DA176" s="171" t="s">
        <v>585</v>
      </c>
    </row>
    <row r="177" spans="1:105" ht="11.45" customHeight="1" x14ac:dyDescent="0.25">
      <c r="A177" s="109" t="s">
        <v>21</v>
      </c>
      <c r="B177" s="110">
        <f t="shared" si="219"/>
        <v>42566.087364152947</v>
      </c>
      <c r="C177" s="110">
        <f t="shared" si="219"/>
        <v>42434.35633356381</v>
      </c>
      <c r="D177" s="110">
        <f t="shared" si="219"/>
        <v>41980.369438341935</v>
      </c>
      <c r="E177" s="110">
        <f t="shared" si="219"/>
        <v>41678.003857030984</v>
      </c>
      <c r="F177" s="110">
        <f t="shared" si="219"/>
        <v>42287.800511767527</v>
      </c>
      <c r="G177" s="110">
        <f t="shared" si="219"/>
        <v>42512.56993040134</v>
      </c>
      <c r="H177" s="110">
        <f t="shared" si="219"/>
        <v>43563.908431382821</v>
      </c>
      <c r="I177" s="110">
        <f t="shared" si="219"/>
        <v>45611.97847285129</v>
      </c>
      <c r="J177" s="110">
        <f t="shared" si="219"/>
        <v>43775.740666932375</v>
      </c>
      <c r="K177" s="110">
        <f t="shared" si="219"/>
        <v>43794.02522556555</v>
      </c>
      <c r="L177" s="110">
        <f t="shared" si="219"/>
        <v>46099.8784468175</v>
      </c>
      <c r="M177" s="110">
        <f t="shared" si="222"/>
        <v>48511.070572706391</v>
      </c>
      <c r="N177" s="110">
        <f t="shared" si="219"/>
        <v>51065.460564192923</v>
      </c>
      <c r="O177" s="110">
        <f t="shared" si="219"/>
        <v>53780.243248170431</v>
      </c>
      <c r="P177" s="110">
        <f t="shared" si="219"/>
        <v>54708.971497141974</v>
      </c>
      <c r="Q177" s="110">
        <f t="shared" si="219"/>
        <v>55881.038994192342</v>
      </c>
      <c r="R177" s="110">
        <f t="shared" si="219"/>
        <v>57188.818097759315</v>
      </c>
      <c r="S177" s="110">
        <f t="shared" si="219"/>
        <v>56344.232172971882</v>
      </c>
      <c r="T177" s="110">
        <f t="shared" si="219"/>
        <v>55683.129972816292</v>
      </c>
      <c r="U177" s="110">
        <f t="shared" si="219"/>
        <v>55773.270598641291</v>
      </c>
      <c r="V177" s="110">
        <f t="shared" si="219"/>
        <v>55072.808792604053</v>
      </c>
      <c r="W177" s="110">
        <f t="shared" si="221"/>
        <v>50147.492625368737</v>
      </c>
      <c r="DA177" s="176" t="s">
        <v>586</v>
      </c>
    </row>
    <row r="178" spans="1:105" ht="11.45" customHeight="1" x14ac:dyDescent="0.25">
      <c r="A178" s="111" t="s">
        <v>110</v>
      </c>
      <c r="B178" s="102">
        <f t="shared" si="219"/>
        <v>0</v>
      </c>
      <c r="C178" s="102">
        <f t="shared" si="219"/>
        <v>0</v>
      </c>
      <c r="D178" s="102">
        <f t="shared" si="219"/>
        <v>0</v>
      </c>
      <c r="E178" s="102">
        <f t="shared" si="219"/>
        <v>0</v>
      </c>
      <c r="F178" s="102">
        <f t="shared" si="219"/>
        <v>0</v>
      </c>
      <c r="G178" s="102">
        <f t="shared" si="219"/>
        <v>0</v>
      </c>
      <c r="H178" s="102">
        <f t="shared" si="219"/>
        <v>0</v>
      </c>
      <c r="I178" s="102">
        <f t="shared" si="219"/>
        <v>0</v>
      </c>
      <c r="J178" s="102">
        <f t="shared" si="219"/>
        <v>0</v>
      </c>
      <c r="K178" s="102">
        <f t="shared" si="219"/>
        <v>0</v>
      </c>
      <c r="L178" s="102">
        <f t="shared" si="219"/>
        <v>0</v>
      </c>
      <c r="M178" s="102">
        <f t="shared" si="222"/>
        <v>0</v>
      </c>
      <c r="N178" s="102">
        <f t="shared" si="219"/>
        <v>0</v>
      </c>
      <c r="O178" s="102">
        <f t="shared" si="219"/>
        <v>0</v>
      </c>
      <c r="P178" s="102">
        <f t="shared" si="219"/>
        <v>0</v>
      </c>
      <c r="Q178" s="102">
        <f t="shared" si="219"/>
        <v>0</v>
      </c>
      <c r="R178" s="102">
        <f t="shared" si="219"/>
        <v>0</v>
      </c>
      <c r="S178" s="102">
        <f t="shared" si="219"/>
        <v>0</v>
      </c>
      <c r="T178" s="102">
        <f t="shared" si="219"/>
        <v>0</v>
      </c>
      <c r="U178" s="102">
        <f t="shared" si="219"/>
        <v>0</v>
      </c>
      <c r="V178" s="102">
        <f t="shared" si="219"/>
        <v>0</v>
      </c>
      <c r="W178" s="102">
        <f t="shared" si="221"/>
        <v>0</v>
      </c>
      <c r="DA178" s="175" t="s">
        <v>587</v>
      </c>
    </row>
    <row r="179" spans="1:105" ht="11.45" customHeight="1" x14ac:dyDescent="0.25">
      <c r="A179" s="111" t="s">
        <v>111</v>
      </c>
      <c r="B179" s="102">
        <f t="shared" si="219"/>
        <v>42623.74053064888</v>
      </c>
      <c r="C179" s="102">
        <f t="shared" si="219"/>
        <v>42415.832467992404</v>
      </c>
      <c r="D179" s="102">
        <f t="shared" si="219"/>
        <v>41810.704840125254</v>
      </c>
      <c r="E179" s="102">
        <f t="shared" si="219"/>
        <v>41333.393498315563</v>
      </c>
      <c r="F179" s="102">
        <f t="shared" si="219"/>
        <v>41946.415527351011</v>
      </c>
      <c r="G179" s="102">
        <f t="shared" si="219"/>
        <v>42309.935148420671</v>
      </c>
      <c r="H179" s="102">
        <f t="shared" si="219"/>
        <v>43166.125493535706</v>
      </c>
      <c r="I179" s="102">
        <f t="shared" si="219"/>
        <v>45312.986413163468</v>
      </c>
      <c r="J179" s="102">
        <f t="shared" si="219"/>
        <v>43763.389172850322</v>
      </c>
      <c r="K179" s="102">
        <f t="shared" si="219"/>
        <v>43730.316496912594</v>
      </c>
      <c r="L179" s="102">
        <f t="shared" si="219"/>
        <v>46028.605300409072</v>
      </c>
      <c r="M179" s="102">
        <f t="shared" si="222"/>
        <v>48550.47174856018</v>
      </c>
      <c r="N179" s="102">
        <f t="shared" si="219"/>
        <v>51186.421361537999</v>
      </c>
      <c r="O179" s="102">
        <f t="shared" si="219"/>
        <v>53906.179209522496</v>
      </c>
      <c r="P179" s="102">
        <f t="shared" si="219"/>
        <v>54910.083310734823</v>
      </c>
      <c r="Q179" s="102">
        <f t="shared" si="219"/>
        <v>56264.315725031629</v>
      </c>
      <c r="R179" s="102">
        <f t="shared" si="219"/>
        <v>57361.029436499754</v>
      </c>
      <c r="S179" s="102">
        <f t="shared" si="219"/>
        <v>56281.658371259495</v>
      </c>
      <c r="T179" s="102">
        <f t="shared" si="219"/>
        <v>55604.298867444828</v>
      </c>
      <c r="U179" s="102">
        <f t="shared" si="219"/>
        <v>55732.523000596484</v>
      </c>
      <c r="V179" s="102">
        <f t="shared" si="219"/>
        <v>55115.491642389017</v>
      </c>
      <c r="W179" s="102">
        <f t="shared" si="221"/>
        <v>50242.412823016792</v>
      </c>
      <c r="DA179" s="175" t="s">
        <v>588</v>
      </c>
    </row>
    <row r="180" spans="1:105" ht="11.45" customHeight="1" x14ac:dyDescent="0.25">
      <c r="A180" s="111" t="s">
        <v>112</v>
      </c>
      <c r="B180" s="102">
        <f t="shared" si="219"/>
        <v>0</v>
      </c>
      <c r="C180" s="102">
        <f t="shared" si="219"/>
        <v>0</v>
      </c>
      <c r="D180" s="102">
        <f t="shared" si="219"/>
        <v>0</v>
      </c>
      <c r="E180" s="102">
        <f t="shared" si="219"/>
        <v>0</v>
      </c>
      <c r="F180" s="102">
        <f t="shared" ref="B180:V192" si="223">IF(F43=0,0,F43*1000000/F70)</f>
        <v>22309.712345890843</v>
      </c>
      <c r="G180" s="102">
        <f t="shared" si="223"/>
        <v>22660.847672968252</v>
      </c>
      <c r="H180" s="102">
        <f t="shared" si="223"/>
        <v>23484.477812676796</v>
      </c>
      <c r="I180" s="102">
        <f t="shared" si="223"/>
        <v>24894.040466701004</v>
      </c>
      <c r="J180" s="102">
        <f t="shared" si="223"/>
        <v>24083.661717298408</v>
      </c>
      <c r="K180" s="102">
        <f t="shared" si="223"/>
        <v>23218.677891785417</v>
      </c>
      <c r="L180" s="102">
        <f t="shared" si="223"/>
        <v>23248.171835296103</v>
      </c>
      <c r="M180" s="102">
        <f t="shared" si="222"/>
        <v>23457.155332605136</v>
      </c>
      <c r="N180" s="102">
        <f t="shared" si="223"/>
        <v>22857.459433356576</v>
      </c>
      <c r="O180" s="102">
        <f t="shared" si="223"/>
        <v>23281.349425113109</v>
      </c>
      <c r="P180" s="102">
        <f t="shared" si="223"/>
        <v>23974.822605172732</v>
      </c>
      <c r="Q180" s="102">
        <f t="shared" si="223"/>
        <v>25114.441047007876</v>
      </c>
      <c r="R180" s="102">
        <f t="shared" si="223"/>
        <v>25474.618728561436</v>
      </c>
      <c r="S180" s="102">
        <f t="shared" si="223"/>
        <v>24828.938243550838</v>
      </c>
      <c r="T180" s="102">
        <f t="shared" si="223"/>
        <v>24277.9060130668</v>
      </c>
      <c r="U180" s="102">
        <f t="shared" si="223"/>
        <v>24075.982423403719</v>
      </c>
      <c r="V180" s="102">
        <f t="shared" si="223"/>
        <v>23521.005415102471</v>
      </c>
      <c r="W180" s="102">
        <f t="shared" si="221"/>
        <v>21104.18925420069</v>
      </c>
      <c r="DA180" s="175" t="s">
        <v>589</v>
      </c>
    </row>
    <row r="181" spans="1:105" ht="11.45" customHeight="1" x14ac:dyDescent="0.25">
      <c r="A181" s="111" t="s">
        <v>113</v>
      </c>
      <c r="B181" s="102">
        <f t="shared" si="223"/>
        <v>38107.858894104545</v>
      </c>
      <c r="C181" s="102">
        <f t="shared" si="223"/>
        <v>44168.826260546812</v>
      </c>
      <c r="D181" s="102">
        <f t="shared" si="223"/>
        <v>53231.942910269623</v>
      </c>
      <c r="E181" s="102">
        <f t="shared" si="223"/>
        <v>63961.868825342986</v>
      </c>
      <c r="F181" s="102">
        <f t="shared" si="223"/>
        <v>64944.853317844885</v>
      </c>
      <c r="G181" s="102">
        <f t="shared" si="223"/>
        <v>56127.216439200143</v>
      </c>
      <c r="H181" s="102">
        <f t="shared" si="223"/>
        <v>67004.206234271667</v>
      </c>
      <c r="I181" s="102">
        <f t="shared" si="223"/>
        <v>61119.458331544054</v>
      </c>
      <c r="J181" s="102">
        <f t="shared" si="223"/>
        <v>45029.639095988045</v>
      </c>
      <c r="K181" s="102">
        <f t="shared" si="223"/>
        <v>47536.790149299879</v>
      </c>
      <c r="L181" s="102">
        <f t="shared" si="223"/>
        <v>50395.273641346706</v>
      </c>
      <c r="M181" s="102">
        <f t="shared" si="222"/>
        <v>47591.066194402854</v>
      </c>
      <c r="N181" s="102">
        <f t="shared" si="223"/>
        <v>46706.061512052809</v>
      </c>
      <c r="O181" s="102">
        <f t="shared" si="223"/>
        <v>49635.228068193188</v>
      </c>
      <c r="P181" s="102">
        <f t="shared" si="223"/>
        <v>46888.184966387256</v>
      </c>
      <c r="Q181" s="102">
        <f t="shared" si="223"/>
        <v>37404.459052954437</v>
      </c>
      <c r="R181" s="102">
        <f t="shared" si="223"/>
        <v>49821.375305411835</v>
      </c>
      <c r="S181" s="102">
        <f t="shared" si="223"/>
        <v>63763.819711419514</v>
      </c>
      <c r="T181" s="102">
        <f t="shared" si="223"/>
        <v>65214.407392636458</v>
      </c>
      <c r="U181" s="102">
        <f t="shared" si="223"/>
        <v>65325.260366307375</v>
      </c>
      <c r="V181" s="102">
        <f t="shared" si="223"/>
        <v>64464.084462648163</v>
      </c>
      <c r="W181" s="102">
        <f t="shared" si="221"/>
        <v>58424.555292618403</v>
      </c>
      <c r="DA181" s="175" t="s">
        <v>590</v>
      </c>
    </row>
    <row r="182" spans="1:105" ht="11.45" customHeight="1" x14ac:dyDescent="0.25">
      <c r="A182" s="111" t="s">
        <v>115</v>
      </c>
      <c r="B182" s="102">
        <f t="shared" si="223"/>
        <v>38137.27009204145</v>
      </c>
      <c r="C182" s="102">
        <f t="shared" si="223"/>
        <v>38143.180949689406</v>
      </c>
      <c r="D182" s="102">
        <f t="shared" si="223"/>
        <v>38163.700270776622</v>
      </c>
      <c r="E182" s="102">
        <f t="shared" si="223"/>
        <v>38177.496290008086</v>
      </c>
      <c r="F182" s="102">
        <f t="shared" si="223"/>
        <v>38205.233027620234</v>
      </c>
      <c r="G182" s="102">
        <f t="shared" si="223"/>
        <v>38215.360962509381</v>
      </c>
      <c r="H182" s="102">
        <f t="shared" si="223"/>
        <v>38262.068062833969</v>
      </c>
      <c r="I182" s="102">
        <f t="shared" si="223"/>
        <v>38350.059635695819</v>
      </c>
      <c r="J182" s="102">
        <f t="shared" si="223"/>
        <v>38428.931921018702</v>
      </c>
      <c r="K182" s="102">
        <f t="shared" si="223"/>
        <v>38514.351705342473</v>
      </c>
      <c r="L182" s="102">
        <f t="shared" si="223"/>
        <v>38530.459342613598</v>
      </c>
      <c r="M182" s="102">
        <f t="shared" si="222"/>
        <v>38532.479959031327</v>
      </c>
      <c r="N182" s="102">
        <f t="shared" si="223"/>
        <v>38598.497447177171</v>
      </c>
      <c r="O182" s="102">
        <f t="shared" si="223"/>
        <v>38613.801538720152</v>
      </c>
      <c r="P182" s="102">
        <f t="shared" si="223"/>
        <v>38649.308165377661</v>
      </c>
      <c r="Q182" s="102">
        <f t="shared" si="223"/>
        <v>38716.337124343874</v>
      </c>
      <c r="R182" s="102">
        <f t="shared" si="223"/>
        <v>38671.581250780349</v>
      </c>
      <c r="S182" s="102">
        <f t="shared" si="223"/>
        <v>38642.823167041395</v>
      </c>
      <c r="T182" s="102">
        <f t="shared" si="223"/>
        <v>38620.025508622799</v>
      </c>
      <c r="U182" s="102">
        <f t="shared" si="223"/>
        <v>38616.902230604814</v>
      </c>
      <c r="V182" s="102">
        <f t="shared" si="223"/>
        <v>38252.583173688989</v>
      </c>
      <c r="W182" s="102">
        <f t="shared" si="221"/>
        <v>38412.147525531742</v>
      </c>
      <c r="DA182" s="175" t="s">
        <v>591</v>
      </c>
    </row>
    <row r="183" spans="1:105" ht="11.45" customHeight="1" x14ac:dyDescent="0.25">
      <c r="A183" s="27" t="s">
        <v>34</v>
      </c>
      <c r="B183" s="28">
        <f t="shared" si="223"/>
        <v>23444.734910018771</v>
      </c>
      <c r="C183" s="28">
        <f t="shared" si="223"/>
        <v>24497.401831697636</v>
      </c>
      <c r="D183" s="28">
        <f t="shared" si="223"/>
        <v>24691.964517392251</v>
      </c>
      <c r="E183" s="28">
        <f t="shared" si="223"/>
        <v>25002.072532777165</v>
      </c>
      <c r="F183" s="28">
        <f t="shared" si="223"/>
        <v>25616.495122327968</v>
      </c>
      <c r="G183" s="28">
        <f t="shared" si="223"/>
        <v>25829.083308202444</v>
      </c>
      <c r="H183" s="28">
        <f t="shared" si="223"/>
        <v>26018.605644473831</v>
      </c>
      <c r="I183" s="28">
        <f t="shared" si="223"/>
        <v>27251.454808374583</v>
      </c>
      <c r="J183" s="28">
        <f t="shared" si="223"/>
        <v>27008.398212458196</v>
      </c>
      <c r="K183" s="28">
        <f t="shared" si="223"/>
        <v>25573.514789537254</v>
      </c>
      <c r="L183" s="28">
        <f t="shared" si="223"/>
        <v>24952.919955714115</v>
      </c>
      <c r="M183" s="28">
        <f t="shared" si="222"/>
        <v>24640.82971995743</v>
      </c>
      <c r="N183" s="28">
        <f t="shared" si="223"/>
        <v>23783.017706874041</v>
      </c>
      <c r="O183" s="28">
        <f t="shared" si="223"/>
        <v>23915.880893667472</v>
      </c>
      <c r="P183" s="28">
        <f t="shared" si="223"/>
        <v>24756.993271957312</v>
      </c>
      <c r="Q183" s="28">
        <f t="shared" si="223"/>
        <v>24608.93085677873</v>
      </c>
      <c r="R183" s="28">
        <f t="shared" si="223"/>
        <v>24753.265600065399</v>
      </c>
      <c r="S183" s="28">
        <f t="shared" si="223"/>
        <v>24682.250055584984</v>
      </c>
      <c r="T183" s="28">
        <f t="shared" si="223"/>
        <v>23658.319487214572</v>
      </c>
      <c r="U183" s="28">
        <f t="shared" si="223"/>
        <v>23233.147408936708</v>
      </c>
      <c r="V183" s="28">
        <f t="shared" si="223"/>
        <v>21939.729629554189</v>
      </c>
      <c r="W183" s="28">
        <f t="shared" si="221"/>
        <v>21736.624667544169</v>
      </c>
      <c r="DA183" s="173" t="s">
        <v>592</v>
      </c>
    </row>
    <row r="184" spans="1:105" ht="11.45" customHeight="1" x14ac:dyDescent="0.25">
      <c r="A184" s="136" t="s">
        <v>156</v>
      </c>
      <c r="B184" s="137">
        <f t="shared" si="223"/>
        <v>18056.676449787232</v>
      </c>
      <c r="C184" s="137">
        <f t="shared" si="223"/>
        <v>19297.567185571079</v>
      </c>
      <c r="D184" s="137">
        <f t="shared" si="223"/>
        <v>19463.913976721095</v>
      </c>
      <c r="E184" s="137">
        <f t="shared" si="223"/>
        <v>19553.422631670735</v>
      </c>
      <c r="F184" s="137">
        <f t="shared" si="223"/>
        <v>19332.857494113454</v>
      </c>
      <c r="G184" s="137">
        <f t="shared" si="223"/>
        <v>19408.737542799779</v>
      </c>
      <c r="H184" s="137">
        <f t="shared" si="223"/>
        <v>19017.154642160011</v>
      </c>
      <c r="I184" s="137">
        <f t="shared" si="223"/>
        <v>18467.930880191121</v>
      </c>
      <c r="J184" s="137">
        <f t="shared" si="223"/>
        <v>17645.577745166411</v>
      </c>
      <c r="K184" s="137">
        <f t="shared" si="223"/>
        <v>17147.543252438219</v>
      </c>
      <c r="L184" s="137">
        <f t="shared" si="223"/>
        <v>16171.099410316532</v>
      </c>
      <c r="M184" s="137">
        <f t="shared" si="222"/>
        <v>15685.130893361185</v>
      </c>
      <c r="N184" s="137">
        <f t="shared" si="223"/>
        <v>15075.678047970494</v>
      </c>
      <c r="O184" s="137">
        <f t="shared" si="223"/>
        <v>15306.168429267624</v>
      </c>
      <c r="P184" s="137">
        <f t="shared" si="223"/>
        <v>16393.728264357014</v>
      </c>
      <c r="Q184" s="137">
        <f t="shared" si="223"/>
        <v>16368.101374178841</v>
      </c>
      <c r="R184" s="137">
        <f t="shared" si="223"/>
        <v>16769.564421850864</v>
      </c>
      <c r="S184" s="137">
        <f t="shared" si="223"/>
        <v>16959.32897189325</v>
      </c>
      <c r="T184" s="137">
        <f t="shared" si="223"/>
        <v>16217.113783079873</v>
      </c>
      <c r="U184" s="137">
        <f t="shared" si="223"/>
        <v>15986.611206546168</v>
      </c>
      <c r="V184" s="137">
        <f t="shared" si="223"/>
        <v>14894.866182669235</v>
      </c>
      <c r="W184" s="137">
        <f t="shared" si="221"/>
        <v>14892.213669743891</v>
      </c>
      <c r="DA184" s="174" t="s">
        <v>593</v>
      </c>
    </row>
    <row r="185" spans="1:105" ht="11.45" customHeight="1" x14ac:dyDescent="0.25">
      <c r="A185" s="111" t="s">
        <v>110</v>
      </c>
      <c r="B185" s="84">
        <f t="shared" si="223"/>
        <v>13476.453202871302</v>
      </c>
      <c r="C185" s="84">
        <f t="shared" si="223"/>
        <v>13542.589341624167</v>
      </c>
      <c r="D185" s="84">
        <f t="shared" si="223"/>
        <v>14188.469399677824</v>
      </c>
      <c r="E185" s="84">
        <f t="shared" si="223"/>
        <v>14296.93897472929</v>
      </c>
      <c r="F185" s="84">
        <f t="shared" si="223"/>
        <v>14579.446207704659</v>
      </c>
      <c r="G185" s="84">
        <f t="shared" si="223"/>
        <v>14570.608975743527</v>
      </c>
      <c r="H185" s="84">
        <f t="shared" si="223"/>
        <v>14058.154369980015</v>
      </c>
      <c r="I185" s="84">
        <f t="shared" si="223"/>
        <v>13670.202599807173</v>
      </c>
      <c r="J185" s="84">
        <f t="shared" si="223"/>
        <v>12497.648658988301</v>
      </c>
      <c r="K185" s="84">
        <f t="shared" si="223"/>
        <v>12084.909963522938</v>
      </c>
      <c r="L185" s="84">
        <f t="shared" si="223"/>
        <v>11772.301785807318</v>
      </c>
      <c r="M185" s="84">
        <f t="shared" si="222"/>
        <v>11812.629834083822</v>
      </c>
      <c r="N185" s="84">
        <f t="shared" si="223"/>
        <v>11440.034949376584</v>
      </c>
      <c r="O185" s="84">
        <f t="shared" si="223"/>
        <v>11491.128575822397</v>
      </c>
      <c r="P185" s="84">
        <f t="shared" si="223"/>
        <v>11766.3498770965</v>
      </c>
      <c r="Q185" s="84">
        <f t="shared" si="223"/>
        <v>11726.364397113895</v>
      </c>
      <c r="R185" s="84">
        <f t="shared" si="223"/>
        <v>12437.177450403344</v>
      </c>
      <c r="S185" s="84">
        <f t="shared" si="223"/>
        <v>13192.734882192284</v>
      </c>
      <c r="T185" s="84">
        <f t="shared" si="223"/>
        <v>13134.294085018919</v>
      </c>
      <c r="U185" s="84">
        <f t="shared" si="223"/>
        <v>13465.1459940236</v>
      </c>
      <c r="V185" s="84">
        <f t="shared" si="223"/>
        <v>12979.958951816716</v>
      </c>
      <c r="W185" s="84">
        <f t="shared" si="221"/>
        <v>14335.431059687646</v>
      </c>
      <c r="DA185" s="171" t="s">
        <v>594</v>
      </c>
    </row>
    <row r="186" spans="1:105" ht="11.45" customHeight="1" x14ac:dyDescent="0.25">
      <c r="A186" s="111" t="s">
        <v>111</v>
      </c>
      <c r="B186" s="84">
        <f t="shared" si="223"/>
        <v>18812.064109010429</v>
      </c>
      <c r="C186" s="84">
        <f t="shared" si="223"/>
        <v>20181.064364074136</v>
      </c>
      <c r="D186" s="84">
        <f t="shared" si="223"/>
        <v>20192.965399226061</v>
      </c>
      <c r="E186" s="84">
        <f t="shared" si="223"/>
        <v>20206.096280524231</v>
      </c>
      <c r="F186" s="84">
        <f t="shared" si="223"/>
        <v>19860.816935997151</v>
      </c>
      <c r="G186" s="84">
        <f t="shared" si="223"/>
        <v>19895.607822147573</v>
      </c>
      <c r="H186" s="84">
        <f t="shared" si="223"/>
        <v>19495.502330410593</v>
      </c>
      <c r="I186" s="84">
        <f t="shared" si="223"/>
        <v>18913.938952322762</v>
      </c>
      <c r="J186" s="84">
        <f t="shared" si="223"/>
        <v>18098.66687631244</v>
      </c>
      <c r="K186" s="84">
        <f t="shared" si="223"/>
        <v>17575.045758843946</v>
      </c>
      <c r="L186" s="84">
        <f t="shared" si="223"/>
        <v>16516.782836564798</v>
      </c>
      <c r="M186" s="84">
        <f t="shared" si="222"/>
        <v>15973.914616129998</v>
      </c>
      <c r="N186" s="84">
        <f t="shared" si="223"/>
        <v>15331.052441991376</v>
      </c>
      <c r="O186" s="84">
        <f t="shared" si="223"/>
        <v>15566.631103535477</v>
      </c>
      <c r="P186" s="84">
        <f t="shared" si="223"/>
        <v>16706.389784719428</v>
      </c>
      <c r="Q186" s="84">
        <f t="shared" si="223"/>
        <v>16669.023277352971</v>
      </c>
      <c r="R186" s="84">
        <f t="shared" si="223"/>
        <v>17051.718271834063</v>
      </c>
      <c r="S186" s="84">
        <f t="shared" si="223"/>
        <v>17216.345752954869</v>
      </c>
      <c r="T186" s="84">
        <f t="shared" si="223"/>
        <v>16436.590577406794</v>
      </c>
      <c r="U186" s="84">
        <f t="shared" si="223"/>
        <v>16180.079726194779</v>
      </c>
      <c r="V186" s="84">
        <f t="shared" si="223"/>
        <v>15058.108764167679</v>
      </c>
      <c r="W186" s="84">
        <f t="shared" si="221"/>
        <v>14995.720391465933</v>
      </c>
      <c r="DA186" s="171" t="s">
        <v>595</v>
      </c>
    </row>
    <row r="187" spans="1:105" ht="11.45" customHeight="1" x14ac:dyDescent="0.25">
      <c r="A187" s="111" t="s">
        <v>112</v>
      </c>
      <c r="B187" s="84">
        <f t="shared" si="223"/>
        <v>0</v>
      </c>
      <c r="C187" s="84">
        <f t="shared" si="223"/>
        <v>0</v>
      </c>
      <c r="D187" s="84">
        <f t="shared" si="223"/>
        <v>0</v>
      </c>
      <c r="E187" s="84">
        <f t="shared" si="223"/>
        <v>0</v>
      </c>
      <c r="F187" s="84">
        <f t="shared" si="223"/>
        <v>0</v>
      </c>
      <c r="G187" s="84">
        <f t="shared" si="223"/>
        <v>0</v>
      </c>
      <c r="H187" s="84">
        <f t="shared" si="223"/>
        <v>17930.898990918449</v>
      </c>
      <c r="I187" s="84">
        <f t="shared" si="223"/>
        <v>17948.899859958397</v>
      </c>
      <c r="J187" s="84">
        <f t="shared" si="223"/>
        <v>16891.970804979574</v>
      </c>
      <c r="K187" s="84">
        <f t="shared" si="223"/>
        <v>16178.946557270709</v>
      </c>
      <c r="L187" s="84">
        <f t="shared" si="223"/>
        <v>15170.491064417165</v>
      </c>
      <c r="M187" s="84">
        <f t="shared" si="222"/>
        <v>14521.313699101996</v>
      </c>
      <c r="N187" s="84">
        <f t="shared" si="223"/>
        <v>14276.569632142644</v>
      </c>
      <c r="O187" s="84">
        <f t="shared" si="223"/>
        <v>14476.318377984122</v>
      </c>
      <c r="P187" s="84">
        <f t="shared" si="223"/>
        <v>14342.474525468151</v>
      </c>
      <c r="Q187" s="84">
        <f t="shared" si="223"/>
        <v>13962.469842085895</v>
      </c>
      <c r="R187" s="84">
        <f t="shared" si="223"/>
        <v>13821.57293130763</v>
      </c>
      <c r="S187" s="84">
        <f t="shared" si="223"/>
        <v>13683.816781885593</v>
      </c>
      <c r="T187" s="84">
        <f t="shared" si="223"/>
        <v>12714.98723063408</v>
      </c>
      <c r="U187" s="84">
        <f t="shared" si="223"/>
        <v>12166.258375219557</v>
      </c>
      <c r="V187" s="84">
        <f t="shared" si="223"/>
        <v>10946.01564308778</v>
      </c>
      <c r="W187" s="84">
        <f t="shared" si="221"/>
        <v>11283.147838249979</v>
      </c>
      <c r="DA187" s="171" t="s">
        <v>596</v>
      </c>
    </row>
    <row r="188" spans="1:105" ht="11.45" customHeight="1" x14ac:dyDescent="0.25">
      <c r="A188" s="111" t="s">
        <v>113</v>
      </c>
      <c r="B188" s="84">
        <f t="shared" si="223"/>
        <v>0</v>
      </c>
      <c r="C188" s="84">
        <f t="shared" si="223"/>
        <v>0</v>
      </c>
      <c r="D188" s="84">
        <f t="shared" si="223"/>
        <v>0</v>
      </c>
      <c r="E188" s="84">
        <f t="shared" si="223"/>
        <v>0</v>
      </c>
      <c r="F188" s="84">
        <f t="shared" si="223"/>
        <v>0</v>
      </c>
      <c r="G188" s="84">
        <f t="shared" si="223"/>
        <v>0</v>
      </c>
      <c r="H188" s="84">
        <f t="shared" si="223"/>
        <v>14954.322649359281</v>
      </c>
      <c r="I188" s="84">
        <f t="shared" si="223"/>
        <v>15511.038660141334</v>
      </c>
      <c r="J188" s="84">
        <f t="shared" si="223"/>
        <v>15193.487187221363</v>
      </c>
      <c r="K188" s="84">
        <f t="shared" si="223"/>
        <v>14788.19226435055</v>
      </c>
      <c r="L188" s="84">
        <f t="shared" si="223"/>
        <v>14432.400860908871</v>
      </c>
      <c r="M188" s="84">
        <f t="shared" si="222"/>
        <v>13814.807934860952</v>
      </c>
      <c r="N188" s="84">
        <f t="shared" si="223"/>
        <v>13111.366521408263</v>
      </c>
      <c r="O188" s="84">
        <f t="shared" si="223"/>
        <v>12773.447285873439</v>
      </c>
      <c r="P188" s="84">
        <f t="shared" si="223"/>
        <v>12736.65932126752</v>
      </c>
      <c r="Q188" s="84">
        <f t="shared" si="223"/>
        <v>12482.855810593534</v>
      </c>
      <c r="R188" s="84">
        <f t="shared" si="223"/>
        <v>12861.252708811244</v>
      </c>
      <c r="S188" s="84">
        <f t="shared" si="223"/>
        <v>13252.784884381414</v>
      </c>
      <c r="T188" s="84">
        <f t="shared" si="223"/>
        <v>12817.104420024651</v>
      </c>
      <c r="U188" s="84">
        <f t="shared" si="223"/>
        <v>12764.538734683998</v>
      </c>
      <c r="V188" s="84">
        <f t="shared" si="223"/>
        <v>11953.036639319953</v>
      </c>
      <c r="W188" s="84">
        <f t="shared" si="221"/>
        <v>12824.090107616903</v>
      </c>
      <c r="DA188" s="171" t="s">
        <v>597</v>
      </c>
    </row>
    <row r="189" spans="1:105" ht="11.45" customHeight="1" x14ac:dyDescent="0.25">
      <c r="A189" s="111" t="s">
        <v>115</v>
      </c>
      <c r="B189" s="84">
        <f t="shared" si="223"/>
        <v>11668.494973432329</v>
      </c>
      <c r="C189" s="84">
        <f t="shared" si="223"/>
        <v>11698.363195464404</v>
      </c>
      <c r="D189" s="84">
        <f t="shared" si="223"/>
        <v>11729.38712057154</v>
      </c>
      <c r="E189" s="84">
        <f t="shared" si="223"/>
        <v>11751.483795002949</v>
      </c>
      <c r="F189" s="84">
        <f t="shared" si="223"/>
        <v>11760.303697117561</v>
      </c>
      <c r="G189" s="84">
        <f t="shared" si="223"/>
        <v>11787.318323027506</v>
      </c>
      <c r="H189" s="84">
        <f t="shared" si="223"/>
        <v>11794.609831349813</v>
      </c>
      <c r="I189" s="84">
        <f t="shared" si="223"/>
        <v>11806.301286790202</v>
      </c>
      <c r="J189" s="84">
        <f t="shared" si="223"/>
        <v>11829.310991458398</v>
      </c>
      <c r="K189" s="84">
        <f t="shared" si="223"/>
        <v>11842.457264215409</v>
      </c>
      <c r="L189" s="84">
        <f t="shared" si="223"/>
        <v>11867.610255424328</v>
      </c>
      <c r="M189" s="84">
        <f t="shared" si="222"/>
        <v>11881.142551068107</v>
      </c>
      <c r="N189" s="84">
        <f t="shared" si="223"/>
        <v>11899.520980789428</v>
      </c>
      <c r="O189" s="84">
        <f t="shared" si="223"/>
        <v>11903.096085428691</v>
      </c>
      <c r="P189" s="84">
        <f t="shared" si="223"/>
        <v>11914.201867230775</v>
      </c>
      <c r="Q189" s="84">
        <f t="shared" si="223"/>
        <v>11918.202164336892</v>
      </c>
      <c r="R189" s="84">
        <f t="shared" si="223"/>
        <v>11912.493957921975</v>
      </c>
      <c r="S189" s="84">
        <f t="shared" si="223"/>
        <v>11906.717256193129</v>
      </c>
      <c r="T189" s="84">
        <f t="shared" si="223"/>
        <v>11876.574907765709</v>
      </c>
      <c r="U189" s="84">
        <f t="shared" si="223"/>
        <v>11863.058989384257</v>
      </c>
      <c r="V189" s="84">
        <f t="shared" si="223"/>
        <v>11160.338596094774</v>
      </c>
      <c r="W189" s="84">
        <f t="shared" si="221"/>
        <v>11843.331479694783</v>
      </c>
      <c r="DA189" s="171" t="s">
        <v>598</v>
      </c>
    </row>
    <row r="190" spans="1:105" ht="11.45" customHeight="1" x14ac:dyDescent="0.25">
      <c r="A190" s="109" t="s">
        <v>158</v>
      </c>
      <c r="B190" s="110">
        <f t="shared" si="223"/>
        <v>33381.096070952211</v>
      </c>
      <c r="C190" s="110">
        <f t="shared" si="223"/>
        <v>34225.06477876292</v>
      </c>
      <c r="D190" s="110">
        <f t="shared" si="223"/>
        <v>34885.72517982174</v>
      </c>
      <c r="E190" s="110">
        <f t="shared" si="223"/>
        <v>35966.432855854589</v>
      </c>
      <c r="F190" s="110">
        <f t="shared" si="223"/>
        <v>38339.271518527654</v>
      </c>
      <c r="G190" s="110">
        <f t="shared" si="223"/>
        <v>38981.770324711775</v>
      </c>
      <c r="H190" s="110">
        <f t="shared" si="223"/>
        <v>40591.25339603021</v>
      </c>
      <c r="I190" s="110">
        <f t="shared" si="223"/>
        <v>48571.275679430837</v>
      </c>
      <c r="J190" s="110">
        <f t="shared" si="223"/>
        <v>50473.748640301324</v>
      </c>
      <c r="K190" s="110">
        <f t="shared" si="223"/>
        <v>47237.461915710453</v>
      </c>
      <c r="L190" s="110">
        <f t="shared" si="223"/>
        <v>48267.537592603352</v>
      </c>
      <c r="M190" s="110">
        <f t="shared" si="222"/>
        <v>48900.19070129891</v>
      </c>
      <c r="N190" s="110">
        <f t="shared" si="223"/>
        <v>48060.142403048936</v>
      </c>
      <c r="O190" s="110">
        <f t="shared" si="223"/>
        <v>47906.623546241433</v>
      </c>
      <c r="P190" s="110">
        <f t="shared" si="223"/>
        <v>48266.146642428066</v>
      </c>
      <c r="Q190" s="110">
        <f t="shared" si="223"/>
        <v>48147.563088443414</v>
      </c>
      <c r="R190" s="110">
        <f t="shared" si="223"/>
        <v>47876.709958438347</v>
      </c>
      <c r="S190" s="110">
        <f t="shared" si="223"/>
        <v>47204.340406260482</v>
      </c>
      <c r="T190" s="110">
        <f t="shared" si="223"/>
        <v>46027.065390015341</v>
      </c>
      <c r="U190" s="110">
        <f t="shared" si="223"/>
        <v>45139.799201609727</v>
      </c>
      <c r="V190" s="110">
        <f t="shared" si="223"/>
        <v>43568.846509287258</v>
      </c>
      <c r="W190" s="110">
        <f t="shared" si="221"/>
        <v>43046.328844736076</v>
      </c>
      <c r="DA190" s="176" t="s">
        <v>599</v>
      </c>
    </row>
    <row r="191" spans="1:105" ht="11.45" customHeight="1" x14ac:dyDescent="0.25">
      <c r="A191" s="128" t="s">
        <v>27</v>
      </c>
      <c r="B191" s="102">
        <f t="shared" si="223"/>
        <v>28619.242774539583</v>
      </c>
      <c r="C191" s="102">
        <f t="shared" si="223"/>
        <v>29114.861810323811</v>
      </c>
      <c r="D191" s="102">
        <f t="shared" si="223"/>
        <v>29305.761591382005</v>
      </c>
      <c r="E191" s="102">
        <f t="shared" si="223"/>
        <v>30133.568522160822</v>
      </c>
      <c r="F191" s="102">
        <f t="shared" si="223"/>
        <v>31578.411323414715</v>
      </c>
      <c r="G191" s="102">
        <f t="shared" si="223"/>
        <v>31982.725115714002</v>
      </c>
      <c r="H191" s="102">
        <f t="shared" si="223"/>
        <v>33393.293667266269</v>
      </c>
      <c r="I191" s="102">
        <f t="shared" si="223"/>
        <v>41146.101138138518</v>
      </c>
      <c r="J191" s="102">
        <f t="shared" si="223"/>
        <v>42987.42205817566</v>
      </c>
      <c r="K191" s="102">
        <f t="shared" si="223"/>
        <v>39874.122867027618</v>
      </c>
      <c r="L191" s="102">
        <f t="shared" si="223"/>
        <v>40647.860116787982</v>
      </c>
      <c r="M191" s="102">
        <f t="shared" si="222"/>
        <v>41560.250754585555</v>
      </c>
      <c r="N191" s="102">
        <f t="shared" si="223"/>
        <v>40430.73359818571</v>
      </c>
      <c r="O191" s="102">
        <f t="shared" si="223"/>
        <v>40066.452450513374</v>
      </c>
      <c r="P191" s="102">
        <f t="shared" si="223"/>
        <v>40460.671373521836</v>
      </c>
      <c r="Q191" s="102">
        <f t="shared" si="223"/>
        <v>40443.107845749742</v>
      </c>
      <c r="R191" s="102">
        <f t="shared" si="223"/>
        <v>39721.052943617717</v>
      </c>
      <c r="S191" s="102">
        <f t="shared" si="223"/>
        <v>38518.027670444601</v>
      </c>
      <c r="T191" s="102">
        <f t="shared" si="223"/>
        <v>37805.684071381358</v>
      </c>
      <c r="U191" s="102">
        <f t="shared" si="223"/>
        <v>36420.234717132145</v>
      </c>
      <c r="V191" s="102">
        <f t="shared" si="223"/>
        <v>34633.891023664481</v>
      </c>
      <c r="W191" s="102">
        <f t="shared" si="221"/>
        <v>33843.735261751295</v>
      </c>
      <c r="DA191" s="175" t="s">
        <v>600</v>
      </c>
    </row>
    <row r="192" spans="1:105" ht="11.45" customHeight="1" x14ac:dyDescent="0.25">
      <c r="A192" s="138" t="s">
        <v>116</v>
      </c>
      <c r="B192" s="86">
        <f t="shared" si="223"/>
        <v>84999.816320890473</v>
      </c>
      <c r="C192" s="86">
        <f t="shared" si="223"/>
        <v>85000.090505740838</v>
      </c>
      <c r="D192" s="86">
        <f t="shared" si="223"/>
        <v>85000.369324005136</v>
      </c>
      <c r="E192" s="86">
        <f t="shared" si="223"/>
        <v>85000.074848933422</v>
      </c>
      <c r="F192" s="86">
        <f t="shared" si="223"/>
        <v>85000.337396759685</v>
      </c>
      <c r="G192" s="86">
        <f t="shared" si="223"/>
        <v>84999.992284722073</v>
      </c>
      <c r="H192" s="86">
        <f t="shared" si="223"/>
        <v>85000.028062272133</v>
      </c>
      <c r="I192" s="86">
        <f t="shared" si="223"/>
        <v>85000.102448399877</v>
      </c>
      <c r="J192" s="86">
        <f t="shared" si="223"/>
        <v>85000.314716882873</v>
      </c>
      <c r="K192" s="86">
        <f t="shared" si="223"/>
        <v>85000.301017171878</v>
      </c>
      <c r="L192" s="86">
        <f t="shared" si="223"/>
        <v>84999.984844256731</v>
      </c>
      <c r="M192" s="86">
        <f t="shared" si="222"/>
        <v>85000.165467177168</v>
      </c>
      <c r="N192" s="86">
        <f t="shared" si="223"/>
        <v>85000.172589777372</v>
      </c>
      <c r="O192" s="86">
        <f t="shared" si="223"/>
        <v>84999.875168519633</v>
      </c>
      <c r="P192" s="86">
        <f t="shared" si="223"/>
        <v>85000.161991659872</v>
      </c>
      <c r="Q192" s="86">
        <f t="shared" si="223"/>
        <v>85000.117928045438</v>
      </c>
      <c r="R192" s="86">
        <f t="shared" si="223"/>
        <v>85000.050610297258</v>
      </c>
      <c r="S192" s="86">
        <f t="shared" si="223"/>
        <v>85000.233619813516</v>
      </c>
      <c r="T192" s="86">
        <f t="shared" si="223"/>
        <v>85000.062449276433</v>
      </c>
      <c r="U192" s="86">
        <f t="shared" si="223"/>
        <v>84999.740128137841</v>
      </c>
      <c r="V192" s="86">
        <f t="shared" ref="V192:W192" si="224">IF(V55=0,0,V55*1000000/V82)</f>
        <v>85000.180346302703</v>
      </c>
      <c r="W192" s="86">
        <f t="shared" si="224"/>
        <v>85000.174775731095</v>
      </c>
      <c r="DA192" s="178" t="s">
        <v>601</v>
      </c>
    </row>
    <row r="193" spans="1:105" ht="11.45" customHeight="1" x14ac:dyDescent="0.25">
      <c r="A193" s="106"/>
      <c r="B193" s="106"/>
      <c r="C193" s="106"/>
      <c r="D193" s="106"/>
      <c r="E193" s="106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DA193" s="171"/>
    </row>
    <row r="194" spans="1:105" ht="11.45" customHeight="1" x14ac:dyDescent="0.25">
      <c r="A194" s="53" t="s">
        <v>138</v>
      </c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DA194" s="172"/>
    </row>
    <row r="195" spans="1:105" ht="11.45" customHeight="1" x14ac:dyDescent="0.25">
      <c r="A195" s="27" t="s">
        <v>107</v>
      </c>
      <c r="B195" s="28">
        <f t="shared" ref="B195:L195" si="225">IF(B4=0,0,B4*1000000/B58)</f>
        <v>21430.73363753203</v>
      </c>
      <c r="C195" s="28">
        <f t="shared" si="225"/>
        <v>21687.284649449175</v>
      </c>
      <c r="D195" s="28">
        <f t="shared" si="225"/>
        <v>21693.469194064375</v>
      </c>
      <c r="E195" s="28">
        <f t="shared" si="225"/>
        <v>21383.423344607836</v>
      </c>
      <c r="F195" s="28">
        <f t="shared" si="225"/>
        <v>21528.890709896034</v>
      </c>
      <c r="G195" s="28">
        <f t="shared" si="225"/>
        <v>20990.63358774548</v>
      </c>
      <c r="H195" s="28">
        <f t="shared" si="225"/>
        <v>20920.856922352308</v>
      </c>
      <c r="I195" s="28">
        <f t="shared" si="225"/>
        <v>20934.906458954581</v>
      </c>
      <c r="J195" s="28">
        <f t="shared" si="225"/>
        <v>21016.660957172338</v>
      </c>
      <c r="K195" s="28">
        <f t="shared" si="225"/>
        <v>20962.147156987143</v>
      </c>
      <c r="L195" s="28">
        <f t="shared" si="225"/>
        <v>20794.370033355539</v>
      </c>
      <c r="M195" s="28">
        <f>IF(M4=0,0,M4*1000000/M58)</f>
        <v>20650.349757610005</v>
      </c>
      <c r="N195" s="28">
        <f t="shared" ref="N195:V195" si="226">IF(N4=0,0,N4*1000000/N58)</f>
        <v>20386.265648015757</v>
      </c>
      <c r="O195" s="28">
        <f t="shared" si="226"/>
        <v>20351.259807847928</v>
      </c>
      <c r="P195" s="28">
        <f t="shared" si="226"/>
        <v>20402.786476782683</v>
      </c>
      <c r="Q195" s="28">
        <f t="shared" si="226"/>
        <v>20360.636396908551</v>
      </c>
      <c r="R195" s="28">
        <f t="shared" si="226"/>
        <v>20406.697311620832</v>
      </c>
      <c r="S195" s="28">
        <f t="shared" si="226"/>
        <v>19107.018410224897</v>
      </c>
      <c r="T195" s="28">
        <f t="shared" si="226"/>
        <v>18857.819478740923</v>
      </c>
      <c r="U195" s="28">
        <f t="shared" si="226"/>
        <v>18682.391868359129</v>
      </c>
      <c r="V195" s="28">
        <f t="shared" si="226"/>
        <v>15690.10782374048</v>
      </c>
      <c r="W195" s="28">
        <f t="shared" ref="W195" si="227">IF(W4=0,0,W4*1000000/W58)</f>
        <v>15692.278973484832</v>
      </c>
      <c r="DA195" s="173" t="s">
        <v>602</v>
      </c>
    </row>
    <row r="196" spans="1:105" ht="11.45" customHeight="1" x14ac:dyDescent="0.25">
      <c r="A196" s="136" t="s">
        <v>180</v>
      </c>
      <c r="B196" s="137">
        <f t="shared" ref="B196:L196" si="228">IF(B5=0,0,B5*1000000/B59)</f>
        <v>3440.1857854657483</v>
      </c>
      <c r="C196" s="137">
        <f t="shared" si="228"/>
        <v>3349.6161222993655</v>
      </c>
      <c r="D196" s="137">
        <f t="shared" si="228"/>
        <v>3389.3887719451759</v>
      </c>
      <c r="E196" s="137">
        <f t="shared" si="228"/>
        <v>3312.3945707935986</v>
      </c>
      <c r="F196" s="137">
        <f t="shared" si="228"/>
        <v>3348.2380193534855</v>
      </c>
      <c r="G196" s="137">
        <f t="shared" si="228"/>
        <v>3386.9606391119928</v>
      </c>
      <c r="H196" s="137">
        <f t="shared" si="228"/>
        <v>3385.7577469480616</v>
      </c>
      <c r="I196" s="137">
        <f t="shared" si="228"/>
        <v>3059.8580076413546</v>
      </c>
      <c r="J196" s="137">
        <f t="shared" si="228"/>
        <v>3276.2104914432534</v>
      </c>
      <c r="K196" s="137">
        <f t="shared" si="228"/>
        <v>3238.9737522476125</v>
      </c>
      <c r="L196" s="137">
        <f t="shared" si="228"/>
        <v>3149.5120323664764</v>
      </c>
      <c r="M196" s="137">
        <f>IF(M5=0,0,M5*1000000/M59)</f>
        <v>3313.7687458128225</v>
      </c>
      <c r="N196" s="137">
        <f t="shared" ref="N196:V196" si="229">IF(N5=0,0,N5*1000000/N59)</f>
        <v>3124.2392025599493</v>
      </c>
      <c r="O196" s="137">
        <f t="shared" si="229"/>
        <v>3184.725227456297</v>
      </c>
      <c r="P196" s="137">
        <f t="shared" si="229"/>
        <v>3258.133867051642</v>
      </c>
      <c r="Q196" s="137">
        <f t="shared" si="229"/>
        <v>3136.8312271399582</v>
      </c>
      <c r="R196" s="137">
        <f t="shared" si="229"/>
        <v>3164.9201342604188</v>
      </c>
      <c r="S196" s="137">
        <f t="shared" si="229"/>
        <v>2941.6337763591418</v>
      </c>
      <c r="T196" s="137">
        <f t="shared" si="229"/>
        <v>2758.8322738657052</v>
      </c>
      <c r="U196" s="137">
        <f t="shared" si="229"/>
        <v>2893.1475271221684</v>
      </c>
      <c r="V196" s="137">
        <f t="shared" si="229"/>
        <v>2514.3084810306736</v>
      </c>
      <c r="W196" s="137">
        <f t="shared" ref="W196" si="230">IF(W5=0,0,W5*1000000/W59)</f>
        <v>2552.3009616611876</v>
      </c>
      <c r="DA196" s="174" t="s">
        <v>603</v>
      </c>
    </row>
    <row r="197" spans="1:105" ht="11.45" customHeight="1" x14ac:dyDescent="0.25">
      <c r="A197" s="109" t="s">
        <v>20</v>
      </c>
      <c r="B197" s="110">
        <f t="shared" ref="B197:V210" si="231">IF(B6=0,0,B6*1000000/B60)</f>
        <v>21282.364772031164</v>
      </c>
      <c r="C197" s="110">
        <f t="shared" si="231"/>
        <v>21646.758745148527</v>
      </c>
      <c r="D197" s="110">
        <f t="shared" si="231"/>
        <v>21726.242153668474</v>
      </c>
      <c r="E197" s="110">
        <f t="shared" si="231"/>
        <v>21434.032256202427</v>
      </c>
      <c r="F197" s="110">
        <f t="shared" si="231"/>
        <v>21619.246064352705</v>
      </c>
      <c r="G197" s="110">
        <f t="shared" si="231"/>
        <v>21074.410654336625</v>
      </c>
      <c r="H197" s="110">
        <f t="shared" si="231"/>
        <v>21046.667820583767</v>
      </c>
      <c r="I197" s="110">
        <f t="shared" si="231"/>
        <v>21040.684307445343</v>
      </c>
      <c r="J197" s="110">
        <f t="shared" si="231"/>
        <v>21086.720896656097</v>
      </c>
      <c r="K197" s="110">
        <f t="shared" si="231"/>
        <v>21110.447893935128</v>
      </c>
      <c r="L197" s="110">
        <f t="shared" si="231"/>
        <v>20968.492346252075</v>
      </c>
      <c r="M197" s="110">
        <f>IF(M6=0,0,M6*1000000/M60)</f>
        <v>20834.886321282145</v>
      </c>
      <c r="N197" s="110">
        <f t="shared" ref="N197:V197" si="232">IF(N6=0,0,N6*1000000/N60)</f>
        <v>20637.33278073266</v>
      </c>
      <c r="O197" s="110">
        <f t="shared" si="232"/>
        <v>20594.633263422711</v>
      </c>
      <c r="P197" s="110">
        <f t="shared" si="232"/>
        <v>20638.18752932789</v>
      </c>
      <c r="Q197" s="110">
        <f t="shared" si="232"/>
        <v>20567.453604361934</v>
      </c>
      <c r="R197" s="110">
        <f t="shared" si="232"/>
        <v>20659.966168568553</v>
      </c>
      <c r="S197" s="110">
        <f t="shared" si="232"/>
        <v>19315.929903551176</v>
      </c>
      <c r="T197" s="110">
        <f t="shared" si="232"/>
        <v>19080.264169718463</v>
      </c>
      <c r="U197" s="110">
        <f t="shared" si="232"/>
        <v>18916.095965089429</v>
      </c>
      <c r="V197" s="110">
        <f t="shared" si="232"/>
        <v>16278.197925974364</v>
      </c>
      <c r="W197" s="110">
        <f t="shared" ref="W197:W209" si="233">IF(W6=0,0,W6*1000000/W60)</f>
        <v>16299.663965699177</v>
      </c>
      <c r="DA197" s="176" t="s">
        <v>604</v>
      </c>
    </row>
    <row r="198" spans="1:105" ht="11.45" customHeight="1" x14ac:dyDescent="0.25">
      <c r="A198" s="111" t="s">
        <v>110</v>
      </c>
      <c r="B198" s="84">
        <f t="shared" si="231"/>
        <v>18743.722492372111</v>
      </c>
      <c r="C198" s="84">
        <f t="shared" si="231"/>
        <v>18625.734272093701</v>
      </c>
      <c r="D198" s="84">
        <f t="shared" si="231"/>
        <v>18389.833952706496</v>
      </c>
      <c r="E198" s="84">
        <f t="shared" si="231"/>
        <v>17748.499215169806</v>
      </c>
      <c r="F198" s="84">
        <f t="shared" si="231"/>
        <v>17389.438062777728</v>
      </c>
      <c r="G198" s="84">
        <f t="shared" si="231"/>
        <v>16754.107214992706</v>
      </c>
      <c r="H198" s="84">
        <f t="shared" si="231"/>
        <v>16699.518968231328</v>
      </c>
      <c r="I198" s="84">
        <f t="shared" si="231"/>
        <v>16389.888484510422</v>
      </c>
      <c r="J198" s="84">
        <f t="shared" si="231"/>
        <v>16545.071544635117</v>
      </c>
      <c r="K198" s="84">
        <f t="shared" si="231"/>
        <v>16402.092122334972</v>
      </c>
      <c r="L198" s="84">
        <f t="shared" si="231"/>
        <v>16208.270189056255</v>
      </c>
      <c r="M198" s="84">
        <f t="shared" ref="M198:M219" si="234">IF(M7=0,0,M7*1000000/M61)</f>
        <v>16051.236702050028</v>
      </c>
      <c r="N198" s="84">
        <f t="shared" si="231"/>
        <v>15739.224600140047</v>
      </c>
      <c r="O198" s="84">
        <f t="shared" si="231"/>
        <v>15550.453966071873</v>
      </c>
      <c r="P198" s="84">
        <f t="shared" si="231"/>
        <v>15302.655186616241</v>
      </c>
      <c r="Q198" s="84">
        <f t="shared" si="231"/>
        <v>15046.060440431978</v>
      </c>
      <c r="R198" s="84">
        <f t="shared" si="231"/>
        <v>14884.135392811328</v>
      </c>
      <c r="S198" s="84">
        <f t="shared" si="231"/>
        <v>13825.677868474157</v>
      </c>
      <c r="T198" s="84">
        <f t="shared" si="231"/>
        <v>13636.955055817678</v>
      </c>
      <c r="U198" s="84">
        <f t="shared" si="231"/>
        <v>13569.706953900146</v>
      </c>
      <c r="V198" s="84">
        <f t="shared" si="231"/>
        <v>11999.014908488023</v>
      </c>
      <c r="W198" s="84">
        <f t="shared" si="233"/>
        <v>12157.939273647427</v>
      </c>
      <c r="DA198" s="171" t="s">
        <v>605</v>
      </c>
    </row>
    <row r="199" spans="1:105" ht="11.45" customHeight="1" x14ac:dyDescent="0.25">
      <c r="A199" s="111" t="s">
        <v>111</v>
      </c>
      <c r="B199" s="84">
        <f t="shared" si="231"/>
        <v>36170.238156196079</v>
      </c>
      <c r="C199" s="84">
        <f t="shared" si="231"/>
        <v>37798.42604589554</v>
      </c>
      <c r="D199" s="84">
        <f t="shared" si="231"/>
        <v>37915.645136488427</v>
      </c>
      <c r="E199" s="84">
        <f t="shared" si="231"/>
        <v>37697.640710510896</v>
      </c>
      <c r="F199" s="84">
        <f t="shared" si="231"/>
        <v>38472.371409005958</v>
      </c>
      <c r="G199" s="84">
        <f t="shared" si="231"/>
        <v>36362.614481467092</v>
      </c>
      <c r="H199" s="84">
        <f t="shared" si="231"/>
        <v>35224.377289335695</v>
      </c>
      <c r="I199" s="84">
        <f t="shared" si="231"/>
        <v>35420.407487107041</v>
      </c>
      <c r="J199" s="84">
        <f t="shared" si="231"/>
        <v>34438.514789440822</v>
      </c>
      <c r="K199" s="84">
        <f t="shared" si="231"/>
        <v>34138.118738230332</v>
      </c>
      <c r="L199" s="84">
        <f t="shared" si="231"/>
        <v>33612.299103603422</v>
      </c>
      <c r="M199" s="84">
        <f t="shared" si="234"/>
        <v>32846.970795135407</v>
      </c>
      <c r="N199" s="84">
        <f t="shared" si="231"/>
        <v>32163.938760578563</v>
      </c>
      <c r="O199" s="84">
        <f t="shared" si="231"/>
        <v>31801.193319934155</v>
      </c>
      <c r="P199" s="84">
        <f t="shared" si="231"/>
        <v>31901.898851801867</v>
      </c>
      <c r="Q199" s="84">
        <f t="shared" si="231"/>
        <v>31717.532492327624</v>
      </c>
      <c r="R199" s="84">
        <f t="shared" si="231"/>
        <v>31965.76688516554</v>
      </c>
      <c r="S199" s="84">
        <f t="shared" si="231"/>
        <v>30196.7130617984</v>
      </c>
      <c r="T199" s="84">
        <f t="shared" si="231"/>
        <v>30130.418358677329</v>
      </c>
      <c r="U199" s="84">
        <f t="shared" si="231"/>
        <v>29924.887593712036</v>
      </c>
      <c r="V199" s="84">
        <f t="shared" si="231"/>
        <v>25030.350263235323</v>
      </c>
      <c r="W199" s="84">
        <f t="shared" si="233"/>
        <v>24585.218323603796</v>
      </c>
      <c r="DA199" s="171" t="s">
        <v>606</v>
      </c>
    </row>
    <row r="200" spans="1:105" ht="11.45" customHeight="1" x14ac:dyDescent="0.25">
      <c r="A200" s="111" t="s">
        <v>112</v>
      </c>
      <c r="B200" s="84">
        <f t="shared" si="231"/>
        <v>26008.901168766268</v>
      </c>
      <c r="C200" s="84">
        <f t="shared" si="231"/>
        <v>26404.568501840666</v>
      </c>
      <c r="D200" s="84">
        <f t="shared" si="231"/>
        <v>26380.924192578601</v>
      </c>
      <c r="E200" s="84">
        <f t="shared" si="231"/>
        <v>25753.887868556136</v>
      </c>
      <c r="F200" s="84">
        <f t="shared" si="231"/>
        <v>26236.055895576243</v>
      </c>
      <c r="G200" s="84">
        <f t="shared" si="231"/>
        <v>25489.224714739157</v>
      </c>
      <c r="H200" s="84">
        <f t="shared" si="231"/>
        <v>25944.594183444551</v>
      </c>
      <c r="I200" s="84">
        <f t="shared" si="231"/>
        <v>25833.423560185212</v>
      </c>
      <c r="J200" s="84">
        <f t="shared" si="231"/>
        <v>25768.607305145499</v>
      </c>
      <c r="K200" s="84">
        <f t="shared" si="231"/>
        <v>25763.253413481918</v>
      </c>
      <c r="L200" s="84">
        <f t="shared" si="231"/>
        <v>25515.470766657327</v>
      </c>
      <c r="M200" s="84">
        <f t="shared" si="234"/>
        <v>25246.363926347574</v>
      </c>
      <c r="N200" s="84">
        <f t="shared" si="231"/>
        <v>24873.654943638601</v>
      </c>
      <c r="O200" s="84">
        <f t="shared" si="231"/>
        <v>24676.236183720834</v>
      </c>
      <c r="P200" s="84">
        <f t="shared" si="231"/>
        <v>24876.756580997186</v>
      </c>
      <c r="Q200" s="84">
        <f t="shared" si="231"/>
        <v>24268.636887777331</v>
      </c>
      <c r="R200" s="84">
        <f t="shared" si="231"/>
        <v>24408.713586736656</v>
      </c>
      <c r="S200" s="84">
        <f t="shared" si="231"/>
        <v>22845.106495025055</v>
      </c>
      <c r="T200" s="84">
        <f t="shared" si="231"/>
        <v>22517.622351716065</v>
      </c>
      <c r="U200" s="84">
        <f t="shared" si="231"/>
        <v>22321.347692363597</v>
      </c>
      <c r="V200" s="84">
        <f t="shared" si="231"/>
        <v>19090.138923438324</v>
      </c>
      <c r="W200" s="84">
        <f t="shared" si="233"/>
        <v>19115.565626344865</v>
      </c>
      <c r="DA200" s="171" t="s">
        <v>607</v>
      </c>
    </row>
    <row r="201" spans="1:105" ht="11.45" customHeight="1" x14ac:dyDescent="0.25">
      <c r="A201" s="111" t="s">
        <v>113</v>
      </c>
      <c r="B201" s="84">
        <f t="shared" si="231"/>
        <v>0</v>
      </c>
      <c r="C201" s="84">
        <f t="shared" si="231"/>
        <v>0</v>
      </c>
      <c r="D201" s="84">
        <f t="shared" si="231"/>
        <v>0</v>
      </c>
      <c r="E201" s="84">
        <f t="shared" si="231"/>
        <v>0</v>
      </c>
      <c r="F201" s="84">
        <f t="shared" si="231"/>
        <v>0</v>
      </c>
      <c r="G201" s="84">
        <f t="shared" si="231"/>
        <v>32297.077997538985</v>
      </c>
      <c r="H201" s="84">
        <f t="shared" si="231"/>
        <v>32229.481332159612</v>
      </c>
      <c r="I201" s="84">
        <f t="shared" si="231"/>
        <v>31462.137689162701</v>
      </c>
      <c r="J201" s="84">
        <f t="shared" si="231"/>
        <v>30767.842105700511</v>
      </c>
      <c r="K201" s="84">
        <f t="shared" si="231"/>
        <v>31389.234217435362</v>
      </c>
      <c r="L201" s="84">
        <f t="shared" si="231"/>
        <v>31529.412605270161</v>
      </c>
      <c r="M201" s="84">
        <f t="shared" si="234"/>
        <v>31564.496873562264</v>
      </c>
      <c r="N201" s="84">
        <f t="shared" si="231"/>
        <v>31547.267415309412</v>
      </c>
      <c r="O201" s="84">
        <f t="shared" si="231"/>
        <v>31935.59297549841</v>
      </c>
      <c r="P201" s="84">
        <f t="shared" si="231"/>
        <v>31563.8267540259</v>
      </c>
      <c r="Q201" s="84">
        <f t="shared" si="231"/>
        <v>30188.470242157509</v>
      </c>
      <c r="R201" s="84">
        <f t="shared" si="231"/>
        <v>30969.970077566726</v>
      </c>
      <c r="S201" s="84">
        <f t="shared" si="231"/>
        <v>29565.774013313308</v>
      </c>
      <c r="T201" s="84">
        <f t="shared" si="231"/>
        <v>29724.788220672486</v>
      </c>
      <c r="U201" s="84">
        <f t="shared" si="231"/>
        <v>30055.006209971296</v>
      </c>
      <c r="V201" s="84">
        <f t="shared" si="231"/>
        <v>26218.368928110493</v>
      </c>
      <c r="W201" s="84">
        <f t="shared" si="233"/>
        <v>25728.224126267109</v>
      </c>
      <c r="DA201" s="171" t="s">
        <v>608</v>
      </c>
    </row>
    <row r="202" spans="1:105" ht="11.45" customHeight="1" x14ac:dyDescent="0.25">
      <c r="A202" s="111" t="s">
        <v>114</v>
      </c>
      <c r="B202" s="84">
        <f t="shared" si="231"/>
        <v>0</v>
      </c>
      <c r="C202" s="84">
        <f t="shared" si="231"/>
        <v>0</v>
      </c>
      <c r="D202" s="84">
        <f t="shared" si="231"/>
        <v>0</v>
      </c>
      <c r="E202" s="84">
        <f t="shared" si="231"/>
        <v>0</v>
      </c>
      <c r="F202" s="84">
        <f t="shared" si="231"/>
        <v>0</v>
      </c>
      <c r="G202" s="84">
        <f t="shared" si="231"/>
        <v>0</v>
      </c>
      <c r="H202" s="84">
        <f t="shared" si="231"/>
        <v>0</v>
      </c>
      <c r="I202" s="84">
        <f t="shared" si="231"/>
        <v>0</v>
      </c>
      <c r="J202" s="84">
        <f t="shared" si="231"/>
        <v>0</v>
      </c>
      <c r="K202" s="84">
        <f t="shared" si="231"/>
        <v>0</v>
      </c>
      <c r="L202" s="84">
        <f t="shared" si="231"/>
        <v>0</v>
      </c>
      <c r="M202" s="84">
        <f t="shared" si="234"/>
        <v>16432.652823186203</v>
      </c>
      <c r="N202" s="84">
        <f t="shared" si="231"/>
        <v>16123.888600537925</v>
      </c>
      <c r="O202" s="84">
        <f t="shared" si="231"/>
        <v>16703.60683178173</v>
      </c>
      <c r="P202" s="84">
        <f t="shared" si="231"/>
        <v>16373.663614451407</v>
      </c>
      <c r="Q202" s="84">
        <f t="shared" si="231"/>
        <v>15979.084950276936</v>
      </c>
      <c r="R202" s="84">
        <f t="shared" si="231"/>
        <v>15377.634044364349</v>
      </c>
      <c r="S202" s="84">
        <f t="shared" si="231"/>
        <v>14322.156989703864</v>
      </c>
      <c r="T202" s="84">
        <f t="shared" si="231"/>
        <v>14111.646953497417</v>
      </c>
      <c r="U202" s="84">
        <f t="shared" si="231"/>
        <v>14058.518065832259</v>
      </c>
      <c r="V202" s="84">
        <f t="shared" si="231"/>
        <v>12398.095218747329</v>
      </c>
      <c r="W202" s="84">
        <f t="shared" si="233"/>
        <v>12589.868770209321</v>
      </c>
      <c r="DA202" s="171" t="s">
        <v>609</v>
      </c>
    </row>
    <row r="203" spans="1:105" ht="11.45" customHeight="1" x14ac:dyDescent="0.25">
      <c r="A203" s="111" t="s">
        <v>115</v>
      </c>
      <c r="B203" s="84">
        <f t="shared" si="231"/>
        <v>0</v>
      </c>
      <c r="C203" s="84">
        <f t="shared" si="231"/>
        <v>0</v>
      </c>
      <c r="D203" s="84">
        <f t="shared" si="231"/>
        <v>0</v>
      </c>
      <c r="E203" s="84">
        <f t="shared" si="231"/>
        <v>0</v>
      </c>
      <c r="F203" s="84">
        <f t="shared" si="231"/>
        <v>0</v>
      </c>
      <c r="G203" s="84">
        <f t="shared" si="231"/>
        <v>0</v>
      </c>
      <c r="H203" s="84">
        <f t="shared" si="231"/>
        <v>29150.529850531675</v>
      </c>
      <c r="I203" s="84">
        <f t="shared" si="231"/>
        <v>29869.262341140206</v>
      </c>
      <c r="J203" s="84">
        <f t="shared" si="231"/>
        <v>30149.68816203616</v>
      </c>
      <c r="K203" s="84">
        <f t="shared" si="231"/>
        <v>30384.25659431332</v>
      </c>
      <c r="L203" s="84">
        <f t="shared" si="231"/>
        <v>30878.807742206329</v>
      </c>
      <c r="M203" s="84">
        <f t="shared" si="234"/>
        <v>30270.70622233607</v>
      </c>
      <c r="N203" s="84">
        <f t="shared" si="231"/>
        <v>30973.666308156135</v>
      </c>
      <c r="O203" s="84">
        <f t="shared" si="231"/>
        <v>30075.304555432274</v>
      </c>
      <c r="P203" s="84">
        <f t="shared" si="231"/>
        <v>28870.322997761068</v>
      </c>
      <c r="Q203" s="84">
        <f t="shared" si="231"/>
        <v>29253.638555286721</v>
      </c>
      <c r="R203" s="84">
        <f t="shared" si="231"/>
        <v>28625.787618765255</v>
      </c>
      <c r="S203" s="84">
        <f t="shared" si="231"/>
        <v>26179.145753354082</v>
      </c>
      <c r="T203" s="84">
        <f t="shared" si="231"/>
        <v>26939.703757985506</v>
      </c>
      <c r="U203" s="84">
        <f t="shared" si="231"/>
        <v>26764.808045437698</v>
      </c>
      <c r="V203" s="84">
        <f t="shared" si="231"/>
        <v>24296.559501917083</v>
      </c>
      <c r="W203" s="84">
        <f t="shared" si="233"/>
        <v>25993.193970524579</v>
      </c>
      <c r="DA203" s="171" t="s">
        <v>610</v>
      </c>
    </row>
    <row r="204" spans="1:105" ht="11.45" customHeight="1" x14ac:dyDescent="0.25">
      <c r="A204" s="109" t="s">
        <v>21</v>
      </c>
      <c r="B204" s="110">
        <f t="shared" si="231"/>
        <v>796251.84638109303</v>
      </c>
      <c r="C204" s="110">
        <f t="shared" si="231"/>
        <v>793916.77163625439</v>
      </c>
      <c r="D204" s="110">
        <f t="shared" si="231"/>
        <v>785678.53526241658</v>
      </c>
      <c r="E204" s="110">
        <f t="shared" si="231"/>
        <v>780527.28954671603</v>
      </c>
      <c r="F204" s="110">
        <f t="shared" si="231"/>
        <v>792978.43476633762</v>
      </c>
      <c r="G204" s="110">
        <f t="shared" si="231"/>
        <v>799270.59496567503</v>
      </c>
      <c r="H204" s="110">
        <f t="shared" si="231"/>
        <v>792157.89536679094</v>
      </c>
      <c r="I204" s="110">
        <f t="shared" si="231"/>
        <v>871036.92651995539</v>
      </c>
      <c r="J204" s="110">
        <f t="shared" si="231"/>
        <v>844851.86661352462</v>
      </c>
      <c r="K204" s="110">
        <f t="shared" si="231"/>
        <v>812437.03635864088</v>
      </c>
      <c r="L204" s="110">
        <f t="shared" si="231"/>
        <v>807802.46655244997</v>
      </c>
      <c r="M204" s="110">
        <f t="shared" si="234"/>
        <v>808022.31931357598</v>
      </c>
      <c r="N204" s="110">
        <f t="shared" si="231"/>
        <v>781342.48845744063</v>
      </c>
      <c r="O204" s="110">
        <f t="shared" si="231"/>
        <v>787821.9652577024</v>
      </c>
      <c r="P204" s="110">
        <f t="shared" si="231"/>
        <v>802570.28941562038</v>
      </c>
      <c r="Q204" s="110">
        <f t="shared" si="231"/>
        <v>830940.07275512139</v>
      </c>
      <c r="R204" s="110">
        <f t="shared" si="231"/>
        <v>815716.47519284603</v>
      </c>
      <c r="S204" s="110">
        <f t="shared" si="231"/>
        <v>786579.0732210729</v>
      </c>
      <c r="T204" s="110">
        <f t="shared" si="231"/>
        <v>775790.37523428875</v>
      </c>
      <c r="U204" s="110">
        <f t="shared" si="231"/>
        <v>753062.00169531081</v>
      </c>
      <c r="V204" s="110">
        <f t="shared" si="231"/>
        <v>449681.91617400048</v>
      </c>
      <c r="W204" s="110">
        <f t="shared" si="233"/>
        <v>426919.58229092753</v>
      </c>
      <c r="DA204" s="176" t="s">
        <v>611</v>
      </c>
    </row>
    <row r="205" spans="1:105" ht="11.45" customHeight="1" x14ac:dyDescent="0.25">
      <c r="A205" s="111" t="s">
        <v>110</v>
      </c>
      <c r="B205" s="102">
        <f t="shared" si="231"/>
        <v>0</v>
      </c>
      <c r="C205" s="102">
        <f t="shared" si="231"/>
        <v>0</v>
      </c>
      <c r="D205" s="102">
        <f t="shared" si="231"/>
        <v>0</v>
      </c>
      <c r="E205" s="102">
        <f t="shared" si="231"/>
        <v>0</v>
      </c>
      <c r="F205" s="102">
        <f t="shared" si="231"/>
        <v>0</v>
      </c>
      <c r="G205" s="102">
        <f t="shared" si="231"/>
        <v>0</v>
      </c>
      <c r="H205" s="102">
        <f t="shared" si="231"/>
        <v>0</v>
      </c>
      <c r="I205" s="102">
        <f t="shared" si="231"/>
        <v>0</v>
      </c>
      <c r="J205" s="102">
        <f t="shared" si="231"/>
        <v>0</v>
      </c>
      <c r="K205" s="102">
        <f t="shared" si="231"/>
        <v>0</v>
      </c>
      <c r="L205" s="102">
        <f t="shared" si="231"/>
        <v>0</v>
      </c>
      <c r="M205" s="102">
        <f t="shared" si="234"/>
        <v>0</v>
      </c>
      <c r="N205" s="102">
        <f t="shared" si="231"/>
        <v>0</v>
      </c>
      <c r="O205" s="102">
        <f t="shared" si="231"/>
        <v>0</v>
      </c>
      <c r="P205" s="102">
        <f t="shared" si="231"/>
        <v>0</v>
      </c>
      <c r="Q205" s="102">
        <f t="shared" si="231"/>
        <v>0</v>
      </c>
      <c r="R205" s="102">
        <f t="shared" si="231"/>
        <v>0</v>
      </c>
      <c r="S205" s="102">
        <f t="shared" si="231"/>
        <v>0</v>
      </c>
      <c r="T205" s="102">
        <f t="shared" si="231"/>
        <v>0</v>
      </c>
      <c r="U205" s="102">
        <f t="shared" si="231"/>
        <v>0</v>
      </c>
      <c r="V205" s="102">
        <f t="shared" si="231"/>
        <v>0</v>
      </c>
      <c r="W205" s="102">
        <f t="shared" si="233"/>
        <v>0</v>
      </c>
      <c r="DA205" s="175" t="s">
        <v>612</v>
      </c>
    </row>
    <row r="206" spans="1:105" ht="11.45" customHeight="1" x14ac:dyDescent="0.25">
      <c r="A206" s="111" t="s">
        <v>111</v>
      </c>
      <c r="B206" s="102">
        <f t="shared" si="231"/>
        <v>797330.32089248917</v>
      </c>
      <c r="C206" s="102">
        <f t="shared" si="231"/>
        <v>793570.20322274824</v>
      </c>
      <c r="D206" s="102">
        <f t="shared" si="231"/>
        <v>782503.19796081062</v>
      </c>
      <c r="E206" s="102">
        <f t="shared" si="231"/>
        <v>774073.57861179311</v>
      </c>
      <c r="F206" s="102">
        <f t="shared" si="231"/>
        <v>786576.80291698163</v>
      </c>
      <c r="G206" s="102">
        <f t="shared" si="231"/>
        <v>795460.89766862651</v>
      </c>
      <c r="H206" s="102">
        <f t="shared" si="231"/>
        <v>784924.68544132891</v>
      </c>
      <c r="I206" s="102">
        <f t="shared" si="231"/>
        <v>865327.17365581763</v>
      </c>
      <c r="J206" s="102">
        <f t="shared" si="231"/>
        <v>844613.48840057605</v>
      </c>
      <c r="K206" s="102">
        <f t="shared" si="231"/>
        <v>811255.15525886987</v>
      </c>
      <c r="L206" s="102">
        <f t="shared" si="231"/>
        <v>806553.55602583976</v>
      </c>
      <c r="M206" s="102">
        <f t="shared" si="234"/>
        <v>808678.60310861911</v>
      </c>
      <c r="N206" s="102">
        <f t="shared" si="231"/>
        <v>783193.2856373582</v>
      </c>
      <c r="O206" s="102">
        <f t="shared" si="231"/>
        <v>789666.78987315041</v>
      </c>
      <c r="P206" s="102">
        <f t="shared" si="231"/>
        <v>805520.5617754024</v>
      </c>
      <c r="Q206" s="102">
        <f t="shared" si="231"/>
        <v>836639.32245307416</v>
      </c>
      <c r="R206" s="102">
        <f t="shared" si="231"/>
        <v>818172.82297022932</v>
      </c>
      <c r="S206" s="102">
        <f t="shared" si="231"/>
        <v>785705.52785430395</v>
      </c>
      <c r="T206" s="102">
        <f t="shared" si="231"/>
        <v>774692.08185806987</v>
      </c>
      <c r="U206" s="102">
        <f t="shared" si="231"/>
        <v>752511.81936928723</v>
      </c>
      <c r="V206" s="102">
        <f t="shared" si="231"/>
        <v>450030.43127791228</v>
      </c>
      <c r="W206" s="102">
        <f t="shared" si="233"/>
        <v>427727.66439053754</v>
      </c>
      <c r="DA206" s="175" t="s">
        <v>613</v>
      </c>
    </row>
    <row r="207" spans="1:105" ht="11.45" customHeight="1" x14ac:dyDescent="0.25">
      <c r="A207" s="111" t="s">
        <v>112</v>
      </c>
      <c r="B207" s="102">
        <f t="shared" si="231"/>
        <v>0</v>
      </c>
      <c r="C207" s="102">
        <f t="shared" si="231"/>
        <v>0</v>
      </c>
      <c r="D207" s="102">
        <f t="shared" si="231"/>
        <v>0</v>
      </c>
      <c r="E207" s="102">
        <f t="shared" si="231"/>
        <v>0</v>
      </c>
      <c r="F207" s="102">
        <f t="shared" si="231"/>
        <v>418350.45951866923</v>
      </c>
      <c r="G207" s="102">
        <f t="shared" si="231"/>
        <v>426042.20896670886</v>
      </c>
      <c r="H207" s="102">
        <f t="shared" si="231"/>
        <v>427037.31569861883</v>
      </c>
      <c r="I207" s="102">
        <f t="shared" si="231"/>
        <v>475393.28971851012</v>
      </c>
      <c r="J207" s="102">
        <f t="shared" si="231"/>
        <v>464803.7074131837</v>
      </c>
      <c r="K207" s="102">
        <f t="shared" si="231"/>
        <v>430737.15552312386</v>
      </c>
      <c r="L207" s="102">
        <f t="shared" si="231"/>
        <v>407374.83880901342</v>
      </c>
      <c r="M207" s="102">
        <f t="shared" si="234"/>
        <v>390712.98226542096</v>
      </c>
      <c r="N207" s="102">
        <f t="shared" si="231"/>
        <v>349737.45533976256</v>
      </c>
      <c r="O207" s="102">
        <f t="shared" si="231"/>
        <v>341046.40199015569</v>
      </c>
      <c r="P207" s="102">
        <f t="shared" si="231"/>
        <v>351706.124066449</v>
      </c>
      <c r="Q207" s="102">
        <f t="shared" si="231"/>
        <v>373446.80497035466</v>
      </c>
      <c r="R207" s="102">
        <f t="shared" si="231"/>
        <v>363358.90279498487</v>
      </c>
      <c r="S207" s="102">
        <f t="shared" si="231"/>
        <v>346617.967438447</v>
      </c>
      <c r="T207" s="102">
        <f t="shared" si="231"/>
        <v>338245.45827389101</v>
      </c>
      <c r="U207" s="102">
        <f t="shared" si="231"/>
        <v>325078.79351423966</v>
      </c>
      <c r="V207" s="102">
        <f t="shared" si="231"/>
        <v>192054.31895136504</v>
      </c>
      <c r="W207" s="102">
        <f t="shared" si="233"/>
        <v>179665.84547507664</v>
      </c>
      <c r="DA207" s="175" t="s">
        <v>614</v>
      </c>
    </row>
    <row r="208" spans="1:105" ht="11.45" customHeight="1" x14ac:dyDescent="0.25">
      <c r="A208" s="111" t="s">
        <v>113</v>
      </c>
      <c r="B208" s="102">
        <f t="shared" si="231"/>
        <v>712855.11272089952</v>
      </c>
      <c r="C208" s="102">
        <f t="shared" si="231"/>
        <v>826367.47629891348</v>
      </c>
      <c r="D208" s="102">
        <f t="shared" si="231"/>
        <v>996255.99999400752</v>
      </c>
      <c r="E208" s="102">
        <f t="shared" si="231"/>
        <v>1197849.6926062712</v>
      </c>
      <c r="F208" s="102">
        <f t="shared" si="231"/>
        <v>1217842.2028779446</v>
      </c>
      <c r="G208" s="102">
        <f t="shared" si="231"/>
        <v>1055236.9275856479</v>
      </c>
      <c r="H208" s="102">
        <f t="shared" si="231"/>
        <v>1218391.8500991634</v>
      </c>
      <c r="I208" s="102">
        <f t="shared" si="231"/>
        <v>1167178.1606088409</v>
      </c>
      <c r="J208" s="102">
        <f t="shared" si="231"/>
        <v>869051.53547559073</v>
      </c>
      <c r="K208" s="102">
        <f t="shared" si="231"/>
        <v>881870.27129797428</v>
      </c>
      <c r="L208" s="102">
        <f t="shared" si="231"/>
        <v>883070.14512043505</v>
      </c>
      <c r="M208" s="102">
        <f t="shared" si="234"/>
        <v>792698.31053044018</v>
      </c>
      <c r="N208" s="102">
        <f t="shared" si="231"/>
        <v>714640.18780362874</v>
      </c>
      <c r="O208" s="102">
        <f t="shared" si="231"/>
        <v>727102.00923140137</v>
      </c>
      <c r="P208" s="102">
        <f t="shared" si="231"/>
        <v>687840.8266295488</v>
      </c>
      <c r="Q208" s="102">
        <f t="shared" si="231"/>
        <v>556196.95850784227</v>
      </c>
      <c r="R208" s="102">
        <f t="shared" si="231"/>
        <v>710630.46947254112</v>
      </c>
      <c r="S208" s="102">
        <f t="shared" si="231"/>
        <v>890158.30510692857</v>
      </c>
      <c r="T208" s="102">
        <f t="shared" si="231"/>
        <v>908582.35890320526</v>
      </c>
      <c r="U208" s="102">
        <f t="shared" si="231"/>
        <v>882034.90318384173</v>
      </c>
      <c r="V208" s="102">
        <f t="shared" si="231"/>
        <v>526363.80204852007</v>
      </c>
      <c r="W208" s="102">
        <f t="shared" si="233"/>
        <v>497384.52383638901</v>
      </c>
      <c r="DA208" s="175" t="s">
        <v>615</v>
      </c>
    </row>
    <row r="209" spans="1:105" ht="11.45" customHeight="1" x14ac:dyDescent="0.25">
      <c r="A209" s="111" t="s">
        <v>115</v>
      </c>
      <c r="B209" s="102">
        <f t="shared" si="231"/>
        <v>713405.28592477401</v>
      </c>
      <c r="C209" s="102">
        <f t="shared" si="231"/>
        <v>713631.91753100022</v>
      </c>
      <c r="D209" s="102">
        <f t="shared" si="231"/>
        <v>714248.12430430914</v>
      </c>
      <c r="E209" s="102">
        <f t="shared" si="231"/>
        <v>714971.32643728727</v>
      </c>
      <c r="F209" s="102">
        <f t="shared" si="231"/>
        <v>716422.36104701075</v>
      </c>
      <c r="G209" s="102">
        <f t="shared" si="231"/>
        <v>718479.60128823342</v>
      </c>
      <c r="H209" s="102">
        <f t="shared" si="231"/>
        <v>695750.22995872539</v>
      </c>
      <c r="I209" s="102">
        <f t="shared" si="231"/>
        <v>732358.45484790963</v>
      </c>
      <c r="J209" s="102">
        <f t="shared" si="231"/>
        <v>741660.8918729655</v>
      </c>
      <c r="K209" s="102">
        <f t="shared" si="231"/>
        <v>714492.11611853424</v>
      </c>
      <c r="L209" s="102">
        <f t="shared" si="231"/>
        <v>675164.47207705968</v>
      </c>
      <c r="M209" s="102">
        <f t="shared" si="234"/>
        <v>641814.40355426422</v>
      </c>
      <c r="N209" s="102">
        <f t="shared" si="231"/>
        <v>590587.95735689113</v>
      </c>
      <c r="O209" s="102">
        <f t="shared" si="231"/>
        <v>565650.11939287384</v>
      </c>
      <c r="P209" s="102">
        <f t="shared" si="231"/>
        <v>566978.05846379488</v>
      </c>
      <c r="Q209" s="102">
        <f t="shared" si="231"/>
        <v>575704.3277283659</v>
      </c>
      <c r="R209" s="102">
        <f t="shared" si="231"/>
        <v>551594.64729795232</v>
      </c>
      <c r="S209" s="102">
        <f t="shared" si="231"/>
        <v>539463.13333484193</v>
      </c>
      <c r="T209" s="102">
        <f t="shared" si="231"/>
        <v>538063.21763016609</v>
      </c>
      <c r="U209" s="102">
        <f t="shared" si="231"/>
        <v>521413.23936917953</v>
      </c>
      <c r="V209" s="102">
        <f t="shared" si="231"/>
        <v>312340.9769225326</v>
      </c>
      <c r="W209" s="102">
        <f t="shared" si="233"/>
        <v>327013.31847250904</v>
      </c>
      <c r="DA209" s="175" t="s">
        <v>616</v>
      </c>
    </row>
    <row r="210" spans="1:105" ht="11.45" customHeight="1" x14ac:dyDescent="0.25">
      <c r="A210" s="27" t="s">
        <v>108</v>
      </c>
      <c r="B210" s="28">
        <f t="shared" si="231"/>
        <v>125789.33097415522</v>
      </c>
      <c r="C210" s="28">
        <f t="shared" si="231"/>
        <v>130031.25461699633</v>
      </c>
      <c r="D210" s="28">
        <f t="shared" si="231"/>
        <v>132427.32713182681</v>
      </c>
      <c r="E210" s="28">
        <f t="shared" si="231"/>
        <v>135971.90355342947</v>
      </c>
      <c r="F210" s="28">
        <f t="shared" ref="B210:V219" si="235">IF(F19=0,0,F19*1000000/F73)</f>
        <v>145160.94096476122</v>
      </c>
      <c r="G210" s="28">
        <f t="shared" si="235"/>
        <v>149014.26768365721</v>
      </c>
      <c r="H210" s="28">
        <f t="shared" si="235"/>
        <v>154929.8887213686</v>
      </c>
      <c r="I210" s="28">
        <f t="shared" si="235"/>
        <v>167035.88727221906</v>
      </c>
      <c r="J210" s="28">
        <f t="shared" si="235"/>
        <v>167898.27271487407</v>
      </c>
      <c r="K210" s="28">
        <f t="shared" si="235"/>
        <v>152458.61946215542</v>
      </c>
      <c r="L210" s="28">
        <f t="shared" si="235"/>
        <v>155657.73058508229</v>
      </c>
      <c r="M210" s="28">
        <f t="shared" si="234"/>
        <v>154920.16678238875</v>
      </c>
      <c r="N210" s="28">
        <f t="shared" si="235"/>
        <v>148652.24224208033</v>
      </c>
      <c r="O210" s="28">
        <f t="shared" si="235"/>
        <v>149020.07790195799</v>
      </c>
      <c r="P210" s="28">
        <f t="shared" si="235"/>
        <v>149311.87789458141</v>
      </c>
      <c r="Q210" s="28">
        <f t="shared" si="235"/>
        <v>146811.24470904871</v>
      </c>
      <c r="R210" s="28">
        <f t="shared" si="235"/>
        <v>144968.14091433573</v>
      </c>
      <c r="S210" s="28">
        <f t="shared" si="235"/>
        <v>143439.5803512549</v>
      </c>
      <c r="T210" s="28">
        <f t="shared" si="235"/>
        <v>136928.50400614034</v>
      </c>
      <c r="U210" s="28">
        <f t="shared" si="235"/>
        <v>133878.13659910703</v>
      </c>
      <c r="V210" s="28">
        <f t="shared" si="235"/>
        <v>127190.02777927491</v>
      </c>
      <c r="W210" s="28">
        <f t="shared" ref="W210" si="236">IF(W19=0,0,W19*1000000/W73)</f>
        <v>125470.59755518743</v>
      </c>
      <c r="DA210" s="173" t="s">
        <v>617</v>
      </c>
    </row>
    <row r="211" spans="1:105" ht="11.45" customHeight="1" x14ac:dyDescent="0.25">
      <c r="A211" s="136" t="s">
        <v>156</v>
      </c>
      <c r="B211" s="137">
        <f t="shared" si="235"/>
        <v>7708.3778219632759</v>
      </c>
      <c r="C211" s="137">
        <f t="shared" si="235"/>
        <v>8152.5572359897096</v>
      </c>
      <c r="D211" s="137">
        <f t="shared" si="235"/>
        <v>8224.7297391130323</v>
      </c>
      <c r="E211" s="137">
        <f t="shared" si="235"/>
        <v>8274.2117156787099</v>
      </c>
      <c r="F211" s="137">
        <f t="shared" si="235"/>
        <v>8214.8766451159954</v>
      </c>
      <c r="G211" s="137">
        <f t="shared" si="235"/>
        <v>8256.4785783825391</v>
      </c>
      <c r="H211" s="137">
        <f t="shared" si="235"/>
        <v>8127.5916454047947</v>
      </c>
      <c r="I211" s="137">
        <f t="shared" si="235"/>
        <v>7940.5131510401652</v>
      </c>
      <c r="J211" s="137">
        <f t="shared" si="235"/>
        <v>7662.1438708751302</v>
      </c>
      <c r="K211" s="137">
        <f t="shared" si="235"/>
        <v>7492.2890954681598</v>
      </c>
      <c r="L211" s="137">
        <f t="shared" si="235"/>
        <v>7152.7453413870217</v>
      </c>
      <c r="M211" s="137">
        <f t="shared" si="234"/>
        <v>6985.0123584638277</v>
      </c>
      <c r="N211" s="137">
        <f t="shared" si="235"/>
        <v>6772.0228882800839</v>
      </c>
      <c r="O211" s="137">
        <f t="shared" si="235"/>
        <v>6859.4375900398845</v>
      </c>
      <c r="P211" s="137">
        <f t="shared" si="235"/>
        <v>7253.4570319236418</v>
      </c>
      <c r="Q211" s="137">
        <f t="shared" si="235"/>
        <v>7249.2267220021358</v>
      </c>
      <c r="R211" s="137">
        <f t="shared" si="235"/>
        <v>7391.6782251230352</v>
      </c>
      <c r="S211" s="137">
        <f t="shared" si="235"/>
        <v>7456.0732434660904</v>
      </c>
      <c r="T211" s="137">
        <f t="shared" si="235"/>
        <v>7192.4364688441583</v>
      </c>
      <c r="U211" s="137">
        <f t="shared" si="235"/>
        <v>7109.1422208785152</v>
      </c>
      <c r="V211" s="137">
        <f t="shared" si="235"/>
        <v>6716.951078916376</v>
      </c>
      <c r="W211" s="137">
        <f t="shared" ref="W211" si="237">IF(W20=0,0,W20*1000000/W74)</f>
        <v>6704.9524680529939</v>
      </c>
      <c r="DA211" s="174" t="s">
        <v>618</v>
      </c>
    </row>
    <row r="212" spans="1:105" ht="11.45" customHeight="1" x14ac:dyDescent="0.25">
      <c r="A212" s="111" t="s">
        <v>110</v>
      </c>
      <c r="B212" s="84">
        <f t="shared" si="235"/>
        <v>4648.2445483331894</v>
      </c>
      <c r="C212" s="84">
        <f t="shared" si="235"/>
        <v>4666.4847408381102</v>
      </c>
      <c r="D212" s="84">
        <f t="shared" si="235"/>
        <v>4843.6964765966322</v>
      </c>
      <c r="E212" s="84">
        <f t="shared" si="235"/>
        <v>4873.2975983558918</v>
      </c>
      <c r="F212" s="84">
        <f t="shared" si="235"/>
        <v>4950.1835754078666</v>
      </c>
      <c r="G212" s="84">
        <f t="shared" si="235"/>
        <v>4947.7830138416684</v>
      </c>
      <c r="H212" s="84">
        <f t="shared" si="235"/>
        <v>4808.0738419498875</v>
      </c>
      <c r="I212" s="84">
        <f t="shared" si="235"/>
        <v>4701.6299415235944</v>
      </c>
      <c r="J212" s="84">
        <f t="shared" si="235"/>
        <v>4376.1392373533345</v>
      </c>
      <c r="K212" s="84">
        <f t="shared" si="235"/>
        <v>4260.133588718284</v>
      </c>
      <c r="L212" s="84">
        <f t="shared" si="235"/>
        <v>4171.7434431148686</v>
      </c>
      <c r="M212" s="84">
        <f t="shared" si="234"/>
        <v>4183.1723527664626</v>
      </c>
      <c r="N212" s="84">
        <f t="shared" si="235"/>
        <v>4077.2783727444144</v>
      </c>
      <c r="O212" s="84">
        <f t="shared" si="235"/>
        <v>4091.8398710876768</v>
      </c>
      <c r="P212" s="84">
        <f t="shared" si="235"/>
        <v>4170.056018364442</v>
      </c>
      <c r="Q212" s="84">
        <f t="shared" si="235"/>
        <v>4158.7153097139799</v>
      </c>
      <c r="R212" s="84">
        <f t="shared" si="235"/>
        <v>4359.1914911916201</v>
      </c>
      <c r="S212" s="84">
        <f t="shared" si="235"/>
        <v>4569.7911326379126</v>
      </c>
      <c r="T212" s="84">
        <f t="shared" si="235"/>
        <v>4553.589442741948</v>
      </c>
      <c r="U212" s="84">
        <f t="shared" si="235"/>
        <v>4645.1242565219</v>
      </c>
      <c r="V212" s="84">
        <f t="shared" si="235"/>
        <v>4510.7331741731759</v>
      </c>
      <c r="W212" s="84">
        <f t="shared" ref="W212" si="238">IF(W21=0,0,W21*1000000/W75)</f>
        <v>4883.7911976459945</v>
      </c>
      <c r="DA212" s="171" t="s">
        <v>619</v>
      </c>
    </row>
    <row r="213" spans="1:105" ht="11.45" customHeight="1" x14ac:dyDescent="0.25">
      <c r="A213" s="111" t="s">
        <v>111</v>
      </c>
      <c r="B213" s="84">
        <f t="shared" si="235"/>
        <v>8212.6243985107831</v>
      </c>
      <c r="C213" s="84">
        <f t="shared" si="235"/>
        <v>8687.3647222351974</v>
      </c>
      <c r="D213" s="84">
        <f t="shared" si="235"/>
        <v>8691.4629218364807</v>
      </c>
      <c r="E213" s="84">
        <f t="shared" si="235"/>
        <v>8695.9840665538941</v>
      </c>
      <c r="F213" s="84">
        <f t="shared" si="235"/>
        <v>8576.9027853510161</v>
      </c>
      <c r="G213" s="84">
        <f t="shared" si="235"/>
        <v>8588.9202492631302</v>
      </c>
      <c r="H213" s="84">
        <f t="shared" si="235"/>
        <v>8450.4598920757071</v>
      </c>
      <c r="I213" s="84">
        <f t="shared" si="235"/>
        <v>8248.1848861958824</v>
      </c>
      <c r="J213" s="84">
        <f t="shared" si="235"/>
        <v>7962.5114544327907</v>
      </c>
      <c r="K213" s="84">
        <f t="shared" si="235"/>
        <v>7777.6782379381266</v>
      </c>
      <c r="L213" s="84">
        <f t="shared" si="235"/>
        <v>7400.7062737457536</v>
      </c>
      <c r="M213" s="84">
        <f t="shared" si="234"/>
        <v>7205.4629244637799</v>
      </c>
      <c r="N213" s="84">
        <f t="shared" si="235"/>
        <v>6972.5297548576073</v>
      </c>
      <c r="O213" s="84">
        <f t="shared" si="235"/>
        <v>7058.1113866051855</v>
      </c>
      <c r="P213" s="84">
        <f t="shared" si="235"/>
        <v>7468.5946435807764</v>
      </c>
      <c r="Q213" s="84">
        <f t="shared" si="235"/>
        <v>7455.2278886602235</v>
      </c>
      <c r="R213" s="84">
        <f t="shared" si="235"/>
        <v>7591.8447750247115</v>
      </c>
      <c r="S213" s="84">
        <f t="shared" si="235"/>
        <v>7650.4253469430005</v>
      </c>
      <c r="T213" s="84">
        <f t="shared" si="235"/>
        <v>7371.946771683366</v>
      </c>
      <c r="U213" s="84">
        <f t="shared" si="235"/>
        <v>7279.7644422279982</v>
      </c>
      <c r="V213" s="84">
        <f t="shared" si="235"/>
        <v>6873.0443240201685</v>
      </c>
      <c r="W213" s="84">
        <f t="shared" ref="W213" si="239">IF(W22=0,0,W22*1000000/W76)</f>
        <v>6850.2538920360148</v>
      </c>
      <c r="DA213" s="171" t="s">
        <v>620</v>
      </c>
    </row>
    <row r="214" spans="1:105" ht="11.45" customHeight="1" x14ac:dyDescent="0.25">
      <c r="A214" s="111" t="s">
        <v>112</v>
      </c>
      <c r="B214" s="84">
        <f t="shared" si="235"/>
        <v>0</v>
      </c>
      <c r="C214" s="84">
        <f t="shared" si="235"/>
        <v>0</v>
      </c>
      <c r="D214" s="84">
        <f t="shared" si="235"/>
        <v>0</v>
      </c>
      <c r="E214" s="84">
        <f t="shared" si="235"/>
        <v>0</v>
      </c>
      <c r="F214" s="84">
        <f t="shared" si="235"/>
        <v>0</v>
      </c>
      <c r="G214" s="84">
        <f t="shared" si="235"/>
        <v>0</v>
      </c>
      <c r="H214" s="84">
        <f t="shared" si="235"/>
        <v>6048.8094881816123</v>
      </c>
      <c r="I214" s="84">
        <f t="shared" si="235"/>
        <v>6053.666931236311</v>
      </c>
      <c r="J214" s="84">
        <f t="shared" si="235"/>
        <v>5766.7684364969518</v>
      </c>
      <c r="K214" s="84">
        <f t="shared" si="235"/>
        <v>5571.1961251664734</v>
      </c>
      <c r="L214" s="84">
        <f t="shared" si="235"/>
        <v>5291.6116780925322</v>
      </c>
      <c r="M214" s="84">
        <f t="shared" si="234"/>
        <v>5109.6715079844789</v>
      </c>
      <c r="N214" s="84">
        <f t="shared" si="235"/>
        <v>5040.6593584229668</v>
      </c>
      <c r="O214" s="84">
        <f t="shared" si="235"/>
        <v>5097.0014345642594</v>
      </c>
      <c r="P214" s="84">
        <f t="shared" si="235"/>
        <v>5059.2661275847167</v>
      </c>
      <c r="Q214" s="84">
        <f t="shared" si="235"/>
        <v>4951.7425117706216</v>
      </c>
      <c r="R214" s="84">
        <f t="shared" si="235"/>
        <v>4911.7271201803296</v>
      </c>
      <c r="S214" s="84">
        <f t="shared" si="235"/>
        <v>4872.5247693283691</v>
      </c>
      <c r="T214" s="84">
        <f t="shared" si="235"/>
        <v>4594.5290068148015</v>
      </c>
      <c r="U214" s="84">
        <f t="shared" si="235"/>
        <v>4435.206890487736</v>
      </c>
      <c r="V214" s="84">
        <f t="shared" si="235"/>
        <v>4075.6145743256402</v>
      </c>
      <c r="W214" s="84">
        <f t="shared" ref="W214" si="240">IF(W23=0,0,W23*1000000/W77)</f>
        <v>4175.7306554712441</v>
      </c>
      <c r="DA214" s="171" t="s">
        <v>621</v>
      </c>
    </row>
    <row r="215" spans="1:105" ht="11.45" customHeight="1" x14ac:dyDescent="0.25">
      <c r="A215" s="111" t="s">
        <v>113</v>
      </c>
      <c r="B215" s="84">
        <f t="shared" si="235"/>
        <v>0</v>
      </c>
      <c r="C215" s="84">
        <f t="shared" si="235"/>
        <v>0</v>
      </c>
      <c r="D215" s="84">
        <f t="shared" si="235"/>
        <v>0</v>
      </c>
      <c r="E215" s="84">
        <f t="shared" si="235"/>
        <v>0</v>
      </c>
      <c r="F215" s="84">
        <f t="shared" si="235"/>
        <v>0</v>
      </c>
      <c r="G215" s="84">
        <f t="shared" si="235"/>
        <v>0</v>
      </c>
      <c r="H215" s="84">
        <f t="shared" si="235"/>
        <v>5115.3104165906343</v>
      </c>
      <c r="I215" s="84">
        <f t="shared" si="235"/>
        <v>5267.0968054521463</v>
      </c>
      <c r="J215" s="84">
        <f t="shared" si="235"/>
        <v>5180.653753240189</v>
      </c>
      <c r="K215" s="84">
        <f t="shared" si="235"/>
        <v>5069.7981297106571</v>
      </c>
      <c r="L215" s="84">
        <f t="shared" si="235"/>
        <v>4971.9810252078214</v>
      </c>
      <c r="M215" s="84">
        <f t="shared" si="234"/>
        <v>4801.0306364547296</v>
      </c>
      <c r="N215" s="84">
        <f t="shared" si="235"/>
        <v>4604.4415325317286</v>
      </c>
      <c r="O215" s="84">
        <f t="shared" si="235"/>
        <v>4509.2580812253236</v>
      </c>
      <c r="P215" s="84">
        <f t="shared" si="235"/>
        <v>4498.865631703382</v>
      </c>
      <c r="Q215" s="84">
        <f t="shared" si="235"/>
        <v>4427.0024203958928</v>
      </c>
      <c r="R215" s="84">
        <f t="shared" si="235"/>
        <v>4534.038604761522</v>
      </c>
      <c r="S215" s="84">
        <f t="shared" si="235"/>
        <v>4644.1294333227734</v>
      </c>
      <c r="T215" s="84">
        <f t="shared" si="235"/>
        <v>4521.5832798384299</v>
      </c>
      <c r="U215" s="84">
        <f t="shared" si="235"/>
        <v>4506.7420018642533</v>
      </c>
      <c r="V215" s="84">
        <f t="shared" si="235"/>
        <v>4276.034463281193</v>
      </c>
      <c r="W215" s="84">
        <f t="shared" ref="W215" si="241">IF(W24=0,0,W24*1000000/W78)</f>
        <v>4523.5546859225669</v>
      </c>
      <c r="DA215" s="171" t="s">
        <v>622</v>
      </c>
    </row>
    <row r="216" spans="1:105" ht="11.45" customHeight="1" x14ac:dyDescent="0.25">
      <c r="A216" s="111" t="s">
        <v>115</v>
      </c>
      <c r="B216" s="84">
        <f t="shared" si="235"/>
        <v>4155.753982776303</v>
      </c>
      <c r="C216" s="84">
        <f t="shared" si="235"/>
        <v>4164.2619003965738</v>
      </c>
      <c r="D216" s="84">
        <f t="shared" si="235"/>
        <v>4173.0944197467797</v>
      </c>
      <c r="E216" s="84">
        <f t="shared" si="235"/>
        <v>4179.3824993824874</v>
      </c>
      <c r="F216" s="84">
        <f t="shared" si="235"/>
        <v>4181.8917300065432</v>
      </c>
      <c r="G216" s="84">
        <f t="shared" si="235"/>
        <v>4189.5749542851781</v>
      </c>
      <c r="H216" s="84">
        <f t="shared" si="235"/>
        <v>4191.6481268654143</v>
      </c>
      <c r="I216" s="84">
        <f t="shared" si="235"/>
        <v>4194.9717882420309</v>
      </c>
      <c r="J216" s="84">
        <f t="shared" si="235"/>
        <v>4201.5110937972331</v>
      </c>
      <c r="K216" s="84">
        <f t="shared" si="235"/>
        <v>4205.2460924122415</v>
      </c>
      <c r="L216" s="84">
        <f t="shared" si="235"/>
        <v>4212.3900199629525</v>
      </c>
      <c r="M216" s="84">
        <f t="shared" si="234"/>
        <v>4216.2321960324043</v>
      </c>
      <c r="N216" s="84">
        <f t="shared" si="235"/>
        <v>4221.4489164234983</v>
      </c>
      <c r="O216" s="84">
        <f t="shared" si="235"/>
        <v>4222.4635231966649</v>
      </c>
      <c r="P216" s="84">
        <f t="shared" si="235"/>
        <v>4225.6149308363338</v>
      </c>
      <c r="Q216" s="84">
        <f t="shared" si="235"/>
        <v>4226.7499223623799</v>
      </c>
      <c r="R216" s="84">
        <f t="shared" si="235"/>
        <v>4225.130327965383</v>
      </c>
      <c r="S216" s="84">
        <f t="shared" si="235"/>
        <v>4223.4911413053824</v>
      </c>
      <c r="T216" s="84">
        <f t="shared" si="235"/>
        <v>4214.9354193861636</v>
      </c>
      <c r="U216" s="84">
        <f t="shared" si="235"/>
        <v>4211.0975984838778</v>
      </c>
      <c r="V216" s="84">
        <f t="shared" si="235"/>
        <v>4010.3276053838517</v>
      </c>
      <c r="W216" s="84">
        <f t="shared" ref="W216" si="242">IF(W25=0,0,W25*1000000/W79)</f>
        <v>4205.4944370933363</v>
      </c>
      <c r="DA216" s="171" t="s">
        <v>623</v>
      </c>
    </row>
    <row r="217" spans="1:105" ht="11.45" customHeight="1" x14ac:dyDescent="0.25">
      <c r="A217" s="109" t="s">
        <v>158</v>
      </c>
      <c r="B217" s="110">
        <f t="shared" si="235"/>
        <v>343547.73233660479</v>
      </c>
      <c r="C217" s="110">
        <f t="shared" si="235"/>
        <v>358037.52197647281</v>
      </c>
      <c r="D217" s="110">
        <f t="shared" si="235"/>
        <v>374600.11058599706</v>
      </c>
      <c r="E217" s="110">
        <f t="shared" si="235"/>
        <v>392938.95615302614</v>
      </c>
      <c r="F217" s="110">
        <f t="shared" si="235"/>
        <v>422442.07297260885</v>
      </c>
      <c r="G217" s="110">
        <f t="shared" si="235"/>
        <v>437369.94397976017</v>
      </c>
      <c r="H217" s="110">
        <f t="shared" si="235"/>
        <v>460480.57581471041</v>
      </c>
      <c r="I217" s="110">
        <f t="shared" si="235"/>
        <v>553200.35900477308</v>
      </c>
      <c r="J217" s="110">
        <f t="shared" si="235"/>
        <v>569486.33345583174</v>
      </c>
      <c r="K217" s="110">
        <f t="shared" si="235"/>
        <v>525180.3765095952</v>
      </c>
      <c r="L217" s="110">
        <f t="shared" si="235"/>
        <v>549919.59579060518</v>
      </c>
      <c r="M217" s="110">
        <f t="shared" si="234"/>
        <v>555649.62212568289</v>
      </c>
      <c r="N217" s="110">
        <f t="shared" si="235"/>
        <v>544231.59392739041</v>
      </c>
      <c r="O217" s="110">
        <f t="shared" si="235"/>
        <v>545147.05091650842</v>
      </c>
      <c r="P217" s="110">
        <f t="shared" si="235"/>
        <v>548638.36110324506</v>
      </c>
      <c r="Q217" s="110">
        <f t="shared" si="235"/>
        <v>545448.18069254246</v>
      </c>
      <c r="R217" s="110">
        <f t="shared" si="235"/>
        <v>543435.16880067135</v>
      </c>
      <c r="S217" s="110">
        <f t="shared" si="235"/>
        <v>540003.62653199548</v>
      </c>
      <c r="T217" s="110">
        <f t="shared" si="235"/>
        <v>526923.51886749093</v>
      </c>
      <c r="U217" s="110">
        <f t="shared" si="235"/>
        <v>517107.32919391542</v>
      </c>
      <c r="V217" s="110">
        <f t="shared" si="235"/>
        <v>497066.07668484782</v>
      </c>
      <c r="W217" s="110">
        <f t="shared" ref="W217" si="243">IF(W26=0,0,W26*1000000/W80)</f>
        <v>495241.02250973659</v>
      </c>
      <c r="DA217" s="176" t="s">
        <v>624</v>
      </c>
    </row>
    <row r="218" spans="1:105" ht="11.45" customHeight="1" x14ac:dyDescent="0.25">
      <c r="A218" s="111" t="s">
        <v>27</v>
      </c>
      <c r="B218" s="163">
        <f t="shared" si="235"/>
        <v>263443.79887332587</v>
      </c>
      <c r="C218" s="163">
        <f t="shared" si="235"/>
        <v>272208.92830515577</v>
      </c>
      <c r="D218" s="163">
        <f t="shared" si="235"/>
        <v>280605.03180971916</v>
      </c>
      <c r="E218" s="163">
        <f t="shared" si="235"/>
        <v>295553.52627142455</v>
      </c>
      <c r="F218" s="163">
        <f t="shared" si="235"/>
        <v>311312.15776876628</v>
      </c>
      <c r="G218" s="163">
        <f t="shared" si="235"/>
        <v>322907.97509329149</v>
      </c>
      <c r="H218" s="163">
        <f t="shared" si="235"/>
        <v>341012.86841012875</v>
      </c>
      <c r="I218" s="163">
        <f t="shared" si="235"/>
        <v>421406.22405903303</v>
      </c>
      <c r="J218" s="163">
        <f t="shared" si="235"/>
        <v>436498.9662756719</v>
      </c>
      <c r="K218" s="163">
        <f t="shared" si="235"/>
        <v>399992.18154453585</v>
      </c>
      <c r="L218" s="163">
        <f t="shared" si="235"/>
        <v>413992.25676958723</v>
      </c>
      <c r="M218" s="163">
        <f t="shared" si="234"/>
        <v>424369.310585014</v>
      </c>
      <c r="N218" s="163">
        <f t="shared" si="235"/>
        <v>409340.06723175658</v>
      </c>
      <c r="O218" s="163">
        <f t="shared" si="235"/>
        <v>406959.43578825891</v>
      </c>
      <c r="P218" s="163">
        <f t="shared" si="235"/>
        <v>409861.0225957096</v>
      </c>
      <c r="Q218" s="163">
        <f t="shared" si="235"/>
        <v>410598.0433210248</v>
      </c>
      <c r="R218" s="163">
        <f t="shared" si="235"/>
        <v>402678.30675283098</v>
      </c>
      <c r="S218" s="163">
        <f t="shared" si="235"/>
        <v>389649.54403719993</v>
      </c>
      <c r="T218" s="163">
        <f t="shared" si="235"/>
        <v>384250.18262775248</v>
      </c>
      <c r="U218" s="163">
        <f t="shared" si="235"/>
        <v>368012.23676912766</v>
      </c>
      <c r="V218" s="163">
        <f t="shared" si="235"/>
        <v>349704.74455675407</v>
      </c>
      <c r="W218" s="163">
        <f t="shared" ref="W218" si="244">IF(W27=0,0,W27*1000000/W81)</f>
        <v>342084.57789655717</v>
      </c>
      <c r="DA218" s="207" t="s">
        <v>625</v>
      </c>
    </row>
    <row r="219" spans="1:105" ht="11.45" customHeight="1" x14ac:dyDescent="0.25">
      <c r="A219" s="138" t="s">
        <v>116</v>
      </c>
      <c r="B219" s="86">
        <f t="shared" si="235"/>
        <v>1211878.2488343918</v>
      </c>
      <c r="C219" s="86">
        <f t="shared" si="235"/>
        <v>1210831.2522228817</v>
      </c>
      <c r="D219" s="86">
        <f t="shared" si="235"/>
        <v>1218786.6092105892</v>
      </c>
      <c r="E219" s="86">
        <f t="shared" si="235"/>
        <v>1211604.0289154123</v>
      </c>
      <c r="F219" s="86">
        <f t="shared" si="235"/>
        <v>1189421.4431594247</v>
      </c>
      <c r="G219" s="86">
        <f t="shared" si="235"/>
        <v>1189949.2077093008</v>
      </c>
      <c r="H219" s="86">
        <f t="shared" si="235"/>
        <v>1197552.5653705141</v>
      </c>
      <c r="I219" s="86">
        <f t="shared" si="235"/>
        <v>1199798.7230438867</v>
      </c>
      <c r="J219" s="86">
        <f t="shared" si="235"/>
        <v>1182817.460534804</v>
      </c>
      <c r="K219" s="86">
        <f t="shared" si="235"/>
        <v>1167207.2657526729</v>
      </c>
      <c r="L219" s="86">
        <f t="shared" si="235"/>
        <v>1205189.3006428913</v>
      </c>
      <c r="M219" s="86">
        <f t="shared" si="234"/>
        <v>1201324.6505701446</v>
      </c>
      <c r="N219" s="86">
        <f t="shared" si="235"/>
        <v>1197348.656535747</v>
      </c>
      <c r="O219" s="86">
        <f t="shared" si="235"/>
        <v>1198937.3721287143</v>
      </c>
      <c r="P219" s="86">
        <f t="shared" si="235"/>
        <v>1201750.2738613389</v>
      </c>
      <c r="Q219" s="86">
        <f t="shared" si="235"/>
        <v>1190473.9386557019</v>
      </c>
      <c r="R219" s="86">
        <f t="shared" si="235"/>
        <v>1184139.5203192611</v>
      </c>
      <c r="S219" s="86">
        <f t="shared" si="235"/>
        <v>1194224.470177602</v>
      </c>
      <c r="T219" s="86">
        <f t="shared" si="235"/>
        <v>1203258.4677286369</v>
      </c>
      <c r="U219" s="86">
        <f t="shared" si="235"/>
        <v>1198669.0731395877</v>
      </c>
      <c r="V219" s="86">
        <f t="shared" si="235"/>
        <v>1180379.6707917817</v>
      </c>
      <c r="W219" s="86">
        <f t="shared" ref="W219" si="245">IF(W28=0,0,W28*1000000/W82)</f>
        <v>1193468.3018846288</v>
      </c>
      <c r="DA219" s="178" t="s">
        <v>626</v>
      </c>
    </row>
    <row r="220" spans="1:105" ht="11.45" customHeight="1" x14ac:dyDescent="0.25">
      <c r="A220" s="106"/>
      <c r="B220" s="106"/>
      <c r="C220" s="106"/>
      <c r="D220" s="106"/>
      <c r="E220" s="106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DA220" s="171"/>
    </row>
    <row r="221" spans="1:105" ht="11.45" customHeight="1" x14ac:dyDescent="0.25">
      <c r="A221" s="53" t="s">
        <v>37</v>
      </c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DA221" s="183"/>
    </row>
    <row r="222" spans="1:105" ht="11.45" customHeight="1" x14ac:dyDescent="0.25">
      <c r="A222" s="27" t="s">
        <v>38</v>
      </c>
      <c r="B222" s="46">
        <f t="shared" ref="B222:K222" si="246">IF(B4=0,0,B4/B$4)</f>
        <v>1</v>
      </c>
      <c r="C222" s="46">
        <f t="shared" si="246"/>
        <v>1</v>
      </c>
      <c r="D222" s="46">
        <f t="shared" si="246"/>
        <v>1</v>
      </c>
      <c r="E222" s="46">
        <f t="shared" si="246"/>
        <v>1</v>
      </c>
      <c r="F222" s="46">
        <f t="shared" si="246"/>
        <v>1</v>
      </c>
      <c r="G222" s="46">
        <f t="shared" si="246"/>
        <v>1</v>
      </c>
      <c r="H222" s="46">
        <f t="shared" si="246"/>
        <v>1</v>
      </c>
      <c r="I222" s="46">
        <f t="shared" si="246"/>
        <v>1</v>
      </c>
      <c r="J222" s="46">
        <f t="shared" si="246"/>
        <v>1</v>
      </c>
      <c r="K222" s="46">
        <f t="shared" si="246"/>
        <v>1</v>
      </c>
      <c r="L222" s="46">
        <f t="shared" ref="L222" si="247">IF(L4=0,0,L4/L$4)</f>
        <v>1</v>
      </c>
      <c r="M222" s="46">
        <f t="shared" ref="M222:V222" si="248">IF(M4=0,0,M4/M$4)</f>
        <v>1</v>
      </c>
      <c r="N222" s="46">
        <f t="shared" si="248"/>
        <v>1</v>
      </c>
      <c r="O222" s="46">
        <f t="shared" si="248"/>
        <v>1</v>
      </c>
      <c r="P222" s="46">
        <f t="shared" si="248"/>
        <v>1</v>
      </c>
      <c r="Q222" s="46">
        <f t="shared" si="248"/>
        <v>1</v>
      </c>
      <c r="R222" s="46">
        <f t="shared" si="248"/>
        <v>1</v>
      </c>
      <c r="S222" s="46">
        <f t="shared" si="248"/>
        <v>1</v>
      </c>
      <c r="T222" s="46">
        <f t="shared" si="248"/>
        <v>1</v>
      </c>
      <c r="U222" s="46">
        <f t="shared" si="248"/>
        <v>1</v>
      </c>
      <c r="V222" s="46">
        <f t="shared" si="248"/>
        <v>1</v>
      </c>
      <c r="W222" s="46">
        <f t="shared" ref="W222" si="249">IF(W4=0,0,W4/W$4)</f>
        <v>1</v>
      </c>
      <c r="DA222" s="211"/>
    </row>
    <row r="223" spans="1:105" ht="11.45" customHeight="1" x14ac:dyDescent="0.25">
      <c r="A223" s="153" t="s">
        <v>180</v>
      </c>
      <c r="B223" s="154">
        <f t="shared" ref="B223:K223" si="250">IF(B5=0,0,B5/B$4)</f>
        <v>1.2863009515224857E-2</v>
      </c>
      <c r="C223" s="154">
        <f t="shared" si="250"/>
        <v>1.276684795116245E-2</v>
      </c>
      <c r="D223" s="154">
        <f t="shared" si="250"/>
        <v>1.3145860042045378E-2</v>
      </c>
      <c r="E223" s="154">
        <f t="shared" si="250"/>
        <v>1.3229923560161186E-2</v>
      </c>
      <c r="F223" s="154">
        <f t="shared" si="250"/>
        <v>1.3501968763055981E-2</v>
      </c>
      <c r="G223" s="154">
        <f t="shared" si="250"/>
        <v>1.4105765783607052E-2</v>
      </c>
      <c r="H223" s="154">
        <f t="shared" si="250"/>
        <v>1.4251096520988426E-2</v>
      </c>
      <c r="I223" s="154">
        <f t="shared" si="250"/>
        <v>1.236734171799812E-2</v>
      </c>
      <c r="J223" s="154">
        <f t="shared" si="250"/>
        <v>1.2658391652249698E-2</v>
      </c>
      <c r="K223" s="154">
        <f t="shared" si="250"/>
        <v>1.2755958241003444E-2</v>
      </c>
      <c r="L223" s="154">
        <f t="shared" ref="L223" si="251">IF(L5=0,0,L5/L$4)</f>
        <v>1.2547574562706379E-2</v>
      </c>
      <c r="M223" s="154">
        <f t="shared" ref="M223:V223" si="252">IF(M5=0,0,M5/M$4)</f>
        <v>1.3368197033711022E-2</v>
      </c>
      <c r="N223" s="154">
        <f t="shared" si="252"/>
        <v>1.285323142995491E-2</v>
      </c>
      <c r="O223" s="154">
        <f t="shared" si="252"/>
        <v>1.3224480440057185E-2</v>
      </c>
      <c r="P223" s="154">
        <f t="shared" si="252"/>
        <v>1.3613705362099021E-2</v>
      </c>
      <c r="Q223" s="154">
        <f t="shared" si="252"/>
        <v>1.3192513992926258E-2</v>
      </c>
      <c r="R223" s="154">
        <f t="shared" si="252"/>
        <v>1.3330364396494501E-2</v>
      </c>
      <c r="S223" s="154">
        <f t="shared" si="252"/>
        <v>1.3219792076178615E-2</v>
      </c>
      <c r="T223" s="154">
        <f t="shared" si="252"/>
        <v>1.2580686694510937E-2</v>
      </c>
      <c r="U223" s="154">
        <f t="shared" si="252"/>
        <v>1.3304373266134688E-2</v>
      </c>
      <c r="V223" s="154">
        <f t="shared" si="252"/>
        <v>1.4049741082236819E-2</v>
      </c>
      <c r="W223" s="154">
        <f t="shared" ref="W223" si="253">IF(W5=0,0,W5/W$4)</f>
        <v>1.4498134368428681E-2</v>
      </c>
      <c r="DA223" s="212"/>
    </row>
    <row r="224" spans="1:105" ht="11.45" customHeight="1" x14ac:dyDescent="0.25">
      <c r="A224" s="155" t="s">
        <v>20</v>
      </c>
      <c r="B224" s="156">
        <f t="shared" ref="B224:K224" si="254">IF(B6=0,0,B6/B$4)</f>
        <v>0.9114788948533088</v>
      </c>
      <c r="C224" s="156">
        <f t="shared" si="254"/>
        <v>0.91361896510143648</v>
      </c>
      <c r="D224" s="156">
        <f t="shared" si="254"/>
        <v>0.91526511781453734</v>
      </c>
      <c r="E224" s="156">
        <f t="shared" si="254"/>
        <v>0.91478089729020662</v>
      </c>
      <c r="F224" s="156">
        <f t="shared" si="254"/>
        <v>0.9150686362562378</v>
      </c>
      <c r="G224" s="156">
        <f t="shared" si="254"/>
        <v>0.91433520028332205</v>
      </c>
      <c r="H224" s="156">
        <f t="shared" si="254"/>
        <v>0.91556066983828943</v>
      </c>
      <c r="I224" s="156">
        <f t="shared" si="254"/>
        <v>0.91833650065108874</v>
      </c>
      <c r="J224" s="156">
        <f t="shared" si="254"/>
        <v>0.92018396110729106</v>
      </c>
      <c r="K224" s="156">
        <f t="shared" si="254"/>
        <v>0.92224712885415439</v>
      </c>
      <c r="L224" s="156">
        <f t="shared" ref="L224" si="255">IF(L6=0,0,L6/L$4)</f>
        <v>0.92316691175270582</v>
      </c>
      <c r="M224" s="156">
        <f t="shared" ref="M224:V224" si="256">IF(M6=0,0,M6/M$4)</f>
        <v>0.92325118704022691</v>
      </c>
      <c r="N224" s="156">
        <f t="shared" si="256"/>
        <v>0.92579224512852509</v>
      </c>
      <c r="O224" s="156">
        <f t="shared" si="256"/>
        <v>0.92482043556930715</v>
      </c>
      <c r="P224" s="156">
        <f t="shared" si="256"/>
        <v>0.92369139628670804</v>
      </c>
      <c r="Q224" s="156">
        <f t="shared" si="256"/>
        <v>0.92205477222916776</v>
      </c>
      <c r="R224" s="156">
        <f t="shared" si="256"/>
        <v>0.92380080753101534</v>
      </c>
      <c r="S224" s="156">
        <f t="shared" si="256"/>
        <v>0.92255008607916533</v>
      </c>
      <c r="T224" s="156">
        <f t="shared" si="256"/>
        <v>0.92320777748029603</v>
      </c>
      <c r="U224" s="156">
        <f t="shared" si="256"/>
        <v>0.92394592041704204</v>
      </c>
      <c r="V224" s="156">
        <f t="shared" si="256"/>
        <v>0.94503945979254478</v>
      </c>
      <c r="W224" s="156">
        <f t="shared" ref="W224" si="257">IF(W6=0,0,W6/W$4)</f>
        <v>0.94455369604809103</v>
      </c>
      <c r="DA224" s="213"/>
    </row>
    <row r="225" spans="1:105" ht="11.45" customHeight="1" x14ac:dyDescent="0.25">
      <c r="A225" s="157" t="s">
        <v>110</v>
      </c>
      <c r="B225" s="103">
        <f t="shared" ref="B225:K225" si="258">IF(B7=0,0,B7/B$4)</f>
        <v>0.68509233671381864</v>
      </c>
      <c r="C225" s="103">
        <f t="shared" si="258"/>
        <v>0.6615478475373896</v>
      </c>
      <c r="D225" s="103">
        <f t="shared" si="258"/>
        <v>0.64151111379784043</v>
      </c>
      <c r="E225" s="103">
        <f t="shared" si="258"/>
        <v>0.61666773078387294</v>
      </c>
      <c r="F225" s="103">
        <f t="shared" si="258"/>
        <v>0.58730950422201911</v>
      </c>
      <c r="G225" s="103">
        <f t="shared" si="258"/>
        <v>0.5655426808978089</v>
      </c>
      <c r="H225" s="103">
        <f t="shared" si="258"/>
        <v>0.55442504971095397</v>
      </c>
      <c r="I225" s="103">
        <f t="shared" si="258"/>
        <v>0.53801899737340453</v>
      </c>
      <c r="J225" s="103">
        <f t="shared" si="258"/>
        <v>0.5360238790398123</v>
      </c>
      <c r="K225" s="103">
        <f t="shared" si="258"/>
        <v>0.52314880635383509</v>
      </c>
      <c r="L225" s="103">
        <f t="shared" ref="L225" si="259">IF(L7=0,0,L7/L$4)</f>
        <v>0.51497909133092035</v>
      </c>
      <c r="M225" s="103">
        <f t="shared" ref="M225:V225" si="260">IF(M7=0,0,M7/M$4)</f>
        <v>0.50516248245037776</v>
      </c>
      <c r="N225" s="103">
        <f t="shared" si="260"/>
        <v>0.49185738539478657</v>
      </c>
      <c r="O225" s="103">
        <f t="shared" si="260"/>
        <v>0.47800417145614615</v>
      </c>
      <c r="P225" s="103">
        <f t="shared" si="260"/>
        <v>0.46134057725703925</v>
      </c>
      <c r="Q225" s="103">
        <f t="shared" si="260"/>
        <v>0.44753733892194625</v>
      </c>
      <c r="R225" s="103">
        <f t="shared" si="260"/>
        <v>0.43700407726881335</v>
      </c>
      <c r="S225" s="103">
        <f t="shared" si="260"/>
        <v>0.43534989577100608</v>
      </c>
      <c r="T225" s="103">
        <f t="shared" si="260"/>
        <v>0.4383447978673411</v>
      </c>
      <c r="U225" s="103">
        <f t="shared" si="260"/>
        <v>0.44188702117440692</v>
      </c>
      <c r="V225" s="103">
        <f t="shared" si="260"/>
        <v>0.46133514018306476</v>
      </c>
      <c r="W225" s="103">
        <f t="shared" ref="W225" si="261">IF(W7=0,0,W7/W$4)</f>
        <v>0.46018179018255873</v>
      </c>
      <c r="DA225" s="191"/>
    </row>
    <row r="226" spans="1:105" ht="11.45" customHeight="1" x14ac:dyDescent="0.25">
      <c r="A226" s="157" t="s">
        <v>111</v>
      </c>
      <c r="B226" s="103">
        <f t="shared" ref="B226:K226" si="262">IF(B8=0,0,B8/B$4)</f>
        <v>0.22467544167697207</v>
      </c>
      <c r="C226" s="103">
        <f t="shared" si="262"/>
        <v>0.25040365095748357</v>
      </c>
      <c r="D226" s="103">
        <f t="shared" si="262"/>
        <v>0.27175235618781496</v>
      </c>
      <c r="E226" s="103">
        <f t="shared" si="262"/>
        <v>0.29599067841143151</v>
      </c>
      <c r="F226" s="103">
        <f t="shared" si="262"/>
        <v>0.32501091492228035</v>
      </c>
      <c r="G226" s="103">
        <f t="shared" si="262"/>
        <v>0.34483325910189189</v>
      </c>
      <c r="H226" s="103">
        <f t="shared" si="262"/>
        <v>0.35549430989541297</v>
      </c>
      <c r="I226" s="103">
        <f t="shared" si="262"/>
        <v>0.37174815235728553</v>
      </c>
      <c r="J226" s="103">
        <f t="shared" si="262"/>
        <v>0.37471465697331885</v>
      </c>
      <c r="K226" s="103">
        <f t="shared" si="262"/>
        <v>0.38683455808961936</v>
      </c>
      <c r="L226" s="103">
        <f t="shared" ref="L226" si="263">IF(L8=0,0,L8/L$4)</f>
        <v>0.39464893660084427</v>
      </c>
      <c r="M226" s="103">
        <f t="shared" ref="M226:V226" si="264">IF(M8=0,0,M8/M$4)</f>
        <v>0.40361311727341947</v>
      </c>
      <c r="N226" s="103">
        <f t="shared" si="264"/>
        <v>0.41848747663644981</v>
      </c>
      <c r="O226" s="103">
        <f t="shared" si="264"/>
        <v>0.43114923612741562</v>
      </c>
      <c r="P226" s="103">
        <f t="shared" si="264"/>
        <v>0.44670355223221964</v>
      </c>
      <c r="Q226" s="103">
        <f t="shared" si="264"/>
        <v>0.45960374220842898</v>
      </c>
      <c r="R226" s="103">
        <f t="shared" si="264"/>
        <v>0.47235550924717046</v>
      </c>
      <c r="S226" s="103">
        <f t="shared" si="264"/>
        <v>0.47291390092690999</v>
      </c>
      <c r="T226" s="103">
        <f t="shared" si="264"/>
        <v>0.46997105191016986</v>
      </c>
      <c r="U226" s="103">
        <f t="shared" si="264"/>
        <v>0.46572255578755267</v>
      </c>
      <c r="V226" s="103">
        <f t="shared" si="264"/>
        <v>0.45953533934867852</v>
      </c>
      <c r="W226" s="103">
        <f t="shared" ref="W226" si="265">IF(W8=0,0,W8/W$4)</f>
        <v>0.44432600746145545</v>
      </c>
      <c r="DA226" s="191"/>
    </row>
    <row r="227" spans="1:105" ht="11.45" customHeight="1" x14ac:dyDescent="0.25">
      <c r="A227" s="157" t="s">
        <v>112</v>
      </c>
      <c r="B227" s="103">
        <f t="shared" ref="B227:K227" si="266">IF(B9=0,0,B9/B$4)</f>
        <v>1.7111164625181515E-3</v>
      </c>
      <c r="C227" s="103">
        <f t="shared" si="266"/>
        <v>1.6674666065634636E-3</v>
      </c>
      <c r="D227" s="103">
        <f t="shared" si="266"/>
        <v>2.0016478288820104E-3</v>
      </c>
      <c r="E227" s="103">
        <f t="shared" si="266"/>
        <v>2.1224880949021721E-3</v>
      </c>
      <c r="F227" s="103">
        <f t="shared" si="266"/>
        <v>2.748217111938389E-3</v>
      </c>
      <c r="G227" s="103">
        <f t="shared" si="266"/>
        <v>2.9993665002823961E-3</v>
      </c>
      <c r="H227" s="103">
        <f t="shared" si="266"/>
        <v>4.533583269654225E-3</v>
      </c>
      <c r="I227" s="103">
        <f t="shared" si="266"/>
        <v>7.4791421408315246E-3</v>
      </c>
      <c r="J227" s="103">
        <f t="shared" si="266"/>
        <v>8.3382619001213226E-3</v>
      </c>
      <c r="K227" s="103">
        <f t="shared" si="266"/>
        <v>9.962193567353202E-3</v>
      </c>
      <c r="L227" s="103">
        <f t="shared" ref="L227" si="267">IF(L9=0,0,L9/L$4)</f>
        <v>1.1117845321751129E-2</v>
      </c>
      <c r="M227" s="103">
        <f t="shared" ref="M227:V227" si="268">IF(M9=0,0,M9/M$4)</f>
        <v>1.1890269647439593E-2</v>
      </c>
      <c r="N227" s="103">
        <f t="shared" si="268"/>
        <v>1.2711864370767561E-2</v>
      </c>
      <c r="O227" s="103">
        <f t="shared" si="268"/>
        <v>1.2656770712743463E-2</v>
      </c>
      <c r="P227" s="103">
        <f t="shared" si="268"/>
        <v>1.2390607970946935E-2</v>
      </c>
      <c r="Q227" s="103">
        <f t="shared" si="268"/>
        <v>1.1483269658410683E-2</v>
      </c>
      <c r="R227" s="103">
        <f t="shared" si="268"/>
        <v>1.0675706790751223E-2</v>
      </c>
      <c r="S227" s="103">
        <f t="shared" si="268"/>
        <v>9.8906731405556652E-3</v>
      </c>
      <c r="T227" s="103">
        <f t="shared" si="268"/>
        <v>9.1517273232346163E-3</v>
      </c>
      <c r="U227" s="103">
        <f t="shared" si="268"/>
        <v>8.4878504590857121E-3</v>
      </c>
      <c r="V227" s="103">
        <f t="shared" si="268"/>
        <v>8.2564954988257454E-3</v>
      </c>
      <c r="W227" s="103">
        <f t="shared" ref="W227" si="269">IF(W9=0,0,W9/W$4)</f>
        <v>7.8753518998772778E-3</v>
      </c>
      <c r="DA227" s="191"/>
    </row>
    <row r="228" spans="1:105" ht="11.45" customHeight="1" x14ac:dyDescent="0.25">
      <c r="A228" s="157" t="s">
        <v>113</v>
      </c>
      <c r="B228" s="103">
        <f t="shared" ref="B228:K228" si="270">IF(B10=0,0,B10/B$4)</f>
        <v>0</v>
      </c>
      <c r="C228" s="103">
        <f t="shared" si="270"/>
        <v>0</v>
      </c>
      <c r="D228" s="103">
        <f t="shared" si="270"/>
        <v>0</v>
      </c>
      <c r="E228" s="103">
        <f t="shared" si="270"/>
        <v>0</v>
      </c>
      <c r="F228" s="103">
        <f t="shared" si="270"/>
        <v>0</v>
      </c>
      <c r="G228" s="103">
        <f t="shared" si="270"/>
        <v>9.5989378333876719E-4</v>
      </c>
      <c r="H228" s="103">
        <f t="shared" si="270"/>
        <v>1.1071395928164908E-3</v>
      </c>
      <c r="I228" s="103">
        <f t="shared" si="270"/>
        <v>1.0893857497157281E-3</v>
      </c>
      <c r="J228" s="103">
        <f t="shared" si="270"/>
        <v>1.0657709315118392E-3</v>
      </c>
      <c r="K228" s="103">
        <f t="shared" si="270"/>
        <v>2.2510673727650582E-3</v>
      </c>
      <c r="L228" s="103">
        <f t="shared" ref="L228" si="271">IF(L10=0,0,L10/L$4)</f>
        <v>2.3468964255783336E-3</v>
      </c>
      <c r="M228" s="103">
        <f t="shared" ref="M228:V228" si="272">IF(M10=0,0,M10/M$4)</f>
        <v>2.4389122009278691E-3</v>
      </c>
      <c r="N228" s="103">
        <f t="shared" si="272"/>
        <v>2.4857379731616216E-3</v>
      </c>
      <c r="O228" s="103">
        <f t="shared" si="272"/>
        <v>2.5857160737911347E-3</v>
      </c>
      <c r="P228" s="103">
        <f t="shared" si="272"/>
        <v>2.5904700089755513E-3</v>
      </c>
      <c r="Q228" s="103">
        <f t="shared" si="272"/>
        <v>2.4112022342635256E-3</v>
      </c>
      <c r="R228" s="103">
        <f t="shared" si="272"/>
        <v>2.3336431415390511E-3</v>
      </c>
      <c r="S228" s="103">
        <f t="shared" si="272"/>
        <v>2.2927622742031188E-3</v>
      </c>
      <c r="T228" s="103">
        <f t="shared" si="272"/>
        <v>2.466801208926912E-3</v>
      </c>
      <c r="U228" s="103">
        <f t="shared" si="272"/>
        <v>2.5755887199883274E-3</v>
      </c>
      <c r="V228" s="103">
        <f t="shared" si="272"/>
        <v>2.6219744134731247E-3</v>
      </c>
      <c r="W228" s="103">
        <f t="shared" ref="W228" si="273">IF(W10=0,0,W10/W$4)</f>
        <v>2.5557010269638288E-3</v>
      </c>
      <c r="DA228" s="191"/>
    </row>
    <row r="229" spans="1:105" ht="11.45" customHeight="1" x14ac:dyDescent="0.25">
      <c r="A229" s="157" t="s">
        <v>114</v>
      </c>
      <c r="B229" s="103">
        <f t="shared" ref="B229:K229" si="274">IF(B11=0,0,B11/B$4)</f>
        <v>0</v>
      </c>
      <c r="C229" s="103">
        <f t="shared" si="274"/>
        <v>0</v>
      </c>
      <c r="D229" s="103">
        <f t="shared" si="274"/>
        <v>0</v>
      </c>
      <c r="E229" s="103">
        <f t="shared" si="274"/>
        <v>0</v>
      </c>
      <c r="F229" s="103">
        <f t="shared" si="274"/>
        <v>0</v>
      </c>
      <c r="G229" s="103">
        <f t="shared" si="274"/>
        <v>0</v>
      </c>
      <c r="H229" s="103">
        <f t="shared" si="274"/>
        <v>0</v>
      </c>
      <c r="I229" s="103">
        <f t="shared" si="274"/>
        <v>0</v>
      </c>
      <c r="J229" s="103">
        <f t="shared" si="274"/>
        <v>0</v>
      </c>
      <c r="K229" s="103">
        <f t="shared" si="274"/>
        <v>0</v>
      </c>
      <c r="L229" s="103">
        <f t="shared" ref="L229" si="275">IF(L11=0,0,L11/L$4)</f>
        <v>0</v>
      </c>
      <c r="M229" s="103">
        <f t="shared" ref="M229:V229" si="276">IF(M11=0,0,M11/M$4)</f>
        <v>4.5120863326367116E-6</v>
      </c>
      <c r="N229" s="103">
        <f t="shared" si="276"/>
        <v>2.2183708812773318E-5</v>
      </c>
      <c r="O229" s="103">
        <f t="shared" si="276"/>
        <v>5.0152871138223579E-5</v>
      </c>
      <c r="P229" s="103">
        <f t="shared" si="276"/>
        <v>1.1480141871175306E-4</v>
      </c>
      <c r="Q229" s="103">
        <f t="shared" si="276"/>
        <v>2.7717271064285588E-4</v>
      </c>
      <c r="R229" s="103">
        <f t="shared" si="276"/>
        <v>4.8112010103124167E-4</v>
      </c>
      <c r="S229" s="103">
        <f t="shared" si="276"/>
        <v>6.5378648023167371E-4</v>
      </c>
      <c r="T229" s="103">
        <f t="shared" si="276"/>
        <v>9.7132842736313092E-4</v>
      </c>
      <c r="U229" s="103">
        <f t="shared" si="276"/>
        <v>1.6047252547735751E-3</v>
      </c>
      <c r="V229" s="103">
        <f t="shared" si="276"/>
        <v>4.2820515917893921E-3</v>
      </c>
      <c r="W229" s="103">
        <f t="shared" ref="W229" si="277">IF(W11=0,0,W11/W$4)</f>
        <v>9.166085257488089E-3</v>
      </c>
      <c r="DA229" s="191"/>
    </row>
    <row r="230" spans="1:105" ht="11.45" customHeight="1" x14ac:dyDescent="0.25">
      <c r="A230" s="157" t="s">
        <v>115</v>
      </c>
      <c r="B230" s="103">
        <f t="shared" ref="B230:K230" si="278">IF(B12=0,0,B12/B$4)</f>
        <v>0</v>
      </c>
      <c r="C230" s="103">
        <f t="shared" si="278"/>
        <v>0</v>
      </c>
      <c r="D230" s="103">
        <f t="shared" si="278"/>
        <v>0</v>
      </c>
      <c r="E230" s="103">
        <f t="shared" si="278"/>
        <v>0</v>
      </c>
      <c r="F230" s="103">
        <f t="shared" si="278"/>
        <v>0</v>
      </c>
      <c r="G230" s="103">
        <f t="shared" si="278"/>
        <v>0</v>
      </c>
      <c r="H230" s="103">
        <f t="shared" si="278"/>
        <v>5.8736945180253949E-7</v>
      </c>
      <c r="I230" s="103">
        <f t="shared" si="278"/>
        <v>8.2302985148851341E-7</v>
      </c>
      <c r="J230" s="103">
        <f t="shared" si="278"/>
        <v>4.1392262526648572E-5</v>
      </c>
      <c r="K230" s="103">
        <f t="shared" si="278"/>
        <v>5.0503470581636254E-5</v>
      </c>
      <c r="L230" s="103">
        <f t="shared" ref="L230" si="279">IF(L12=0,0,L12/L$4)</f>
        <v>7.4142073611751551E-5</v>
      </c>
      <c r="M230" s="103">
        <f t="shared" ref="M230:V230" si="280">IF(M12=0,0,M12/M$4)</f>
        <v>1.4189338172962318E-4</v>
      </c>
      <c r="N230" s="103">
        <f t="shared" si="280"/>
        <v>2.2759704454664104E-4</v>
      </c>
      <c r="O230" s="103">
        <f t="shared" si="280"/>
        <v>3.7438832807262925E-4</v>
      </c>
      <c r="P230" s="103">
        <f t="shared" si="280"/>
        <v>5.513873988149049E-4</v>
      </c>
      <c r="Q230" s="103">
        <f t="shared" si="280"/>
        <v>7.4204649547549842E-4</v>
      </c>
      <c r="R230" s="103">
        <f t="shared" si="280"/>
        <v>9.5075098171014762E-4</v>
      </c>
      <c r="S230" s="103">
        <f t="shared" si="280"/>
        <v>1.4490674862586046E-3</v>
      </c>
      <c r="T230" s="103">
        <f t="shared" si="280"/>
        <v>2.3020707432604274E-3</v>
      </c>
      <c r="U230" s="103">
        <f t="shared" si="280"/>
        <v>3.6681790212348508E-3</v>
      </c>
      <c r="V230" s="103">
        <f t="shared" si="280"/>
        <v>9.0084587567133452E-3</v>
      </c>
      <c r="W230" s="103">
        <f t="shared" ref="W230" si="281">IF(W12=0,0,W12/W$4)</f>
        <v>2.0448760219747744E-2</v>
      </c>
      <c r="DA230" s="191"/>
    </row>
    <row r="231" spans="1:105" ht="11.45" customHeight="1" x14ac:dyDescent="0.25">
      <c r="A231" s="155" t="s">
        <v>21</v>
      </c>
      <c r="B231" s="156">
        <f t="shared" ref="B231:K231" si="282">IF(B13=0,0,B13/B$4)</f>
        <v>7.5658095631466304E-2</v>
      </c>
      <c r="C231" s="156">
        <f t="shared" si="282"/>
        <v>7.3614186947401003E-2</v>
      </c>
      <c r="D231" s="156">
        <f t="shared" si="282"/>
        <v>7.1589022143417308E-2</v>
      </c>
      <c r="E231" s="156">
        <f t="shared" si="282"/>
        <v>7.1989179149632224E-2</v>
      </c>
      <c r="F231" s="156">
        <f t="shared" si="282"/>
        <v>7.1429394980706218E-2</v>
      </c>
      <c r="G231" s="156">
        <f t="shared" si="282"/>
        <v>7.155903393307092E-2</v>
      </c>
      <c r="H231" s="156">
        <f t="shared" si="282"/>
        <v>7.0188233640722131E-2</v>
      </c>
      <c r="I231" s="156">
        <f t="shared" si="282"/>
        <v>6.9296157630913083E-2</v>
      </c>
      <c r="J231" s="156">
        <f t="shared" si="282"/>
        <v>6.7157647240459223E-2</v>
      </c>
      <c r="K231" s="156">
        <f t="shared" si="282"/>
        <v>6.4996912904842163E-2</v>
      </c>
      <c r="L231" s="156">
        <f t="shared" ref="L231" si="283">IF(L13=0,0,L13/L$4)</f>
        <v>6.4285513684587792E-2</v>
      </c>
      <c r="M231" s="156">
        <f t="shared" ref="M231:V231" si="284">IF(M13=0,0,M13/M$4)</f>
        <v>6.3380615926062103E-2</v>
      </c>
      <c r="N231" s="156">
        <f t="shared" si="284"/>
        <v>6.1354523441520016E-2</v>
      </c>
      <c r="O231" s="156">
        <f t="shared" si="284"/>
        <v>6.1955083990635686E-2</v>
      </c>
      <c r="P231" s="156">
        <f t="shared" si="284"/>
        <v>6.2694898351192963E-2</v>
      </c>
      <c r="Q231" s="156">
        <f t="shared" si="284"/>
        <v>6.4752713777905938E-2</v>
      </c>
      <c r="R231" s="156">
        <f t="shared" si="284"/>
        <v>6.2868828072490113E-2</v>
      </c>
      <c r="S231" s="156">
        <f t="shared" si="284"/>
        <v>6.4230121844656152E-2</v>
      </c>
      <c r="T231" s="156">
        <f t="shared" si="284"/>
        <v>6.4211535825193081E-2</v>
      </c>
      <c r="U231" s="156">
        <f t="shared" si="284"/>
        <v>6.2749706316823251E-2</v>
      </c>
      <c r="V231" s="156">
        <f t="shared" si="284"/>
        <v>4.0910799125218396E-2</v>
      </c>
      <c r="W231" s="156">
        <f t="shared" ref="W231" si="285">IF(W13=0,0,W13/W$4)</f>
        <v>4.094816958348018E-2</v>
      </c>
      <c r="DA231" s="213"/>
    </row>
    <row r="232" spans="1:105" ht="11.45" customHeight="1" x14ac:dyDescent="0.25">
      <c r="A232" s="157" t="s">
        <v>110</v>
      </c>
      <c r="B232" s="103">
        <f t="shared" ref="B232:K232" si="286">IF(B14=0,0,B14/B$4)</f>
        <v>0</v>
      </c>
      <c r="C232" s="103">
        <f t="shared" si="286"/>
        <v>0</v>
      </c>
      <c r="D232" s="103">
        <f t="shared" si="286"/>
        <v>0</v>
      </c>
      <c r="E232" s="103">
        <f t="shared" si="286"/>
        <v>0</v>
      </c>
      <c r="F232" s="103">
        <f t="shared" si="286"/>
        <v>0</v>
      </c>
      <c r="G232" s="103">
        <f t="shared" si="286"/>
        <v>0</v>
      </c>
      <c r="H232" s="103">
        <f t="shared" si="286"/>
        <v>0</v>
      </c>
      <c r="I232" s="103">
        <f t="shared" si="286"/>
        <v>0</v>
      </c>
      <c r="J232" s="103">
        <f t="shared" si="286"/>
        <v>0</v>
      </c>
      <c r="K232" s="103">
        <f t="shared" si="286"/>
        <v>0</v>
      </c>
      <c r="L232" s="103">
        <f t="shared" ref="L232" si="287">IF(L14=0,0,L14/L$4)</f>
        <v>0</v>
      </c>
      <c r="M232" s="103">
        <f t="shared" ref="M232:V232" si="288">IF(M14=0,0,M14/M$4)</f>
        <v>0</v>
      </c>
      <c r="N232" s="103">
        <f t="shared" si="288"/>
        <v>0</v>
      </c>
      <c r="O232" s="103">
        <f t="shared" si="288"/>
        <v>0</v>
      </c>
      <c r="P232" s="103">
        <f t="shared" si="288"/>
        <v>0</v>
      </c>
      <c r="Q232" s="103">
        <f t="shared" si="288"/>
        <v>0</v>
      </c>
      <c r="R232" s="103">
        <f t="shared" si="288"/>
        <v>0</v>
      </c>
      <c r="S232" s="103">
        <f t="shared" si="288"/>
        <v>0</v>
      </c>
      <c r="T232" s="103">
        <f t="shared" si="288"/>
        <v>0</v>
      </c>
      <c r="U232" s="103">
        <f t="shared" si="288"/>
        <v>0</v>
      </c>
      <c r="V232" s="103">
        <f t="shared" si="288"/>
        <v>0</v>
      </c>
      <c r="W232" s="103">
        <f t="shared" ref="W232" si="289">IF(W14=0,0,W14/W$4)</f>
        <v>0</v>
      </c>
      <c r="DA232" s="191"/>
    </row>
    <row r="233" spans="1:105" ht="11.45" customHeight="1" x14ac:dyDescent="0.25">
      <c r="A233" s="157" t="s">
        <v>111</v>
      </c>
      <c r="B233" s="103">
        <f t="shared" ref="B233:K233" si="290">IF(B15=0,0,B15/B$4)</f>
        <v>7.4792755199994163E-2</v>
      </c>
      <c r="C233" s="103">
        <f t="shared" si="290"/>
        <v>7.2459609745877382E-2</v>
      </c>
      <c r="D233" s="103">
        <f t="shared" si="290"/>
        <v>7.0090520824158495E-2</v>
      </c>
      <c r="E233" s="103">
        <f t="shared" si="290"/>
        <v>7.0185332272997364E-2</v>
      </c>
      <c r="F233" s="103">
        <f t="shared" si="290"/>
        <v>6.9671984221703107E-2</v>
      </c>
      <c r="G233" s="103">
        <f t="shared" si="290"/>
        <v>7.0033021416371785E-2</v>
      </c>
      <c r="H233" s="103">
        <f t="shared" si="290"/>
        <v>6.8271253037437321E-2</v>
      </c>
      <c r="I233" s="103">
        <f t="shared" si="290"/>
        <v>6.7392956988036878E-2</v>
      </c>
      <c r="J233" s="103">
        <f t="shared" si="290"/>
        <v>6.5805200986327014E-2</v>
      </c>
      <c r="K233" s="103">
        <f t="shared" si="290"/>
        <v>6.3502126814864807E-2</v>
      </c>
      <c r="L233" s="103">
        <f t="shared" ref="L233" si="291">IF(L15=0,0,L15/L$4)</f>
        <v>6.2802726835627515E-2</v>
      </c>
      <c r="M233" s="103">
        <f t="shared" ref="M233:V233" si="292">IF(M15=0,0,M15/M$4)</f>
        <v>6.2079775603236048E-2</v>
      </c>
      <c r="N233" s="103">
        <f t="shared" si="292"/>
        <v>6.0083360707599023E-2</v>
      </c>
      <c r="O233" s="103">
        <f t="shared" si="292"/>
        <v>6.0590396349805682E-2</v>
      </c>
      <c r="P233" s="103">
        <f t="shared" si="292"/>
        <v>6.1495558400814776E-2</v>
      </c>
      <c r="Q233" s="103">
        <f t="shared" si="292"/>
        <v>6.3875343822514752E-2</v>
      </c>
      <c r="R233" s="103">
        <f t="shared" si="292"/>
        <v>6.1870446884955535E-2</v>
      </c>
      <c r="S233" s="103">
        <f t="shared" si="292"/>
        <v>6.3042079465696788E-2</v>
      </c>
      <c r="T233" s="103">
        <f t="shared" si="292"/>
        <v>6.3024667461864053E-2</v>
      </c>
      <c r="U233" s="103">
        <f t="shared" si="292"/>
        <v>6.1542236939521974E-2</v>
      </c>
      <c r="V233" s="103">
        <f t="shared" si="292"/>
        <v>3.997538155836964E-2</v>
      </c>
      <c r="W233" s="103">
        <f t="shared" ref="W233" si="293">IF(W15=0,0,W15/W$4)</f>
        <v>3.9847649942404771E-2</v>
      </c>
      <c r="DA233" s="191"/>
    </row>
    <row r="234" spans="1:105" ht="11.45" customHeight="1" x14ac:dyDescent="0.25">
      <c r="A234" s="157" t="s">
        <v>112</v>
      </c>
      <c r="B234" s="103">
        <f t="shared" ref="B234:K234" si="294">IF(B16=0,0,B16/B$4)</f>
        <v>0</v>
      </c>
      <c r="C234" s="103">
        <f t="shared" si="294"/>
        <v>0</v>
      </c>
      <c r="D234" s="103">
        <f t="shared" si="294"/>
        <v>0</v>
      </c>
      <c r="E234" s="103">
        <f t="shared" si="294"/>
        <v>0</v>
      </c>
      <c r="F234" s="103">
        <f t="shared" si="294"/>
        <v>4.4070613534670934E-6</v>
      </c>
      <c r="G234" s="103">
        <f t="shared" si="294"/>
        <v>4.546116860273956E-6</v>
      </c>
      <c r="H234" s="103">
        <f t="shared" si="294"/>
        <v>4.5287372911219433E-6</v>
      </c>
      <c r="I234" s="103">
        <f t="shared" si="294"/>
        <v>6.0457757672342576E-6</v>
      </c>
      <c r="J234" s="103">
        <f t="shared" si="294"/>
        <v>8.3447147143462625E-6</v>
      </c>
      <c r="K234" s="103">
        <f t="shared" si="294"/>
        <v>1.0369606644371974E-5</v>
      </c>
      <c r="L234" s="103">
        <f t="shared" ref="L234" si="295">IF(L16=0,0,L16/L$4)</f>
        <v>1.0599632803525176E-5</v>
      </c>
      <c r="M234" s="103">
        <f t="shared" ref="M234:V234" si="296">IF(M16=0,0,M16/M$4)</f>
        <v>9.679594579657702E-6</v>
      </c>
      <c r="N234" s="103">
        <f t="shared" si="296"/>
        <v>8.6698888493014204E-6</v>
      </c>
      <c r="O234" s="103">
        <f t="shared" si="296"/>
        <v>8.0327247114065544E-6</v>
      </c>
      <c r="P234" s="103">
        <f t="shared" si="296"/>
        <v>7.7990989284957861E-6</v>
      </c>
      <c r="Q234" s="103">
        <f t="shared" si="296"/>
        <v>7.8005464753286592E-6</v>
      </c>
      <c r="R234" s="103">
        <f t="shared" si="296"/>
        <v>7.4491136049217016E-6</v>
      </c>
      <c r="S234" s="103">
        <f t="shared" si="296"/>
        <v>7.1242605702779221E-6</v>
      </c>
      <c r="T234" s="103">
        <f t="shared" si="296"/>
        <v>6.9501633157320965E-6</v>
      </c>
      <c r="U234" s="103">
        <f t="shared" si="296"/>
        <v>6.988100738658419E-6</v>
      </c>
      <c r="V234" s="103">
        <f t="shared" si="296"/>
        <v>4.1596388808087813E-6</v>
      </c>
      <c r="W234" s="103">
        <f t="shared" ref="W234" si="297">IF(W16=0,0,W16/W$4)</f>
        <v>4.2897886349112449E-6</v>
      </c>
      <c r="DA234" s="191"/>
    </row>
    <row r="235" spans="1:105" ht="11.45" customHeight="1" x14ac:dyDescent="0.25">
      <c r="A235" s="157" t="s">
        <v>113</v>
      </c>
      <c r="B235" s="103">
        <f t="shared" ref="B235:K235" si="298">IF(B17=0,0,B17/B$4)</f>
        <v>7.8320473637966289E-4</v>
      </c>
      <c r="C235" s="103">
        <f t="shared" si="298"/>
        <v>1.0643451034177476E-3</v>
      </c>
      <c r="D235" s="103">
        <f t="shared" si="298"/>
        <v>1.3947216378398526E-3</v>
      </c>
      <c r="E235" s="103">
        <f t="shared" si="298"/>
        <v>1.705481607614992E-3</v>
      </c>
      <c r="F235" s="103">
        <f t="shared" si="298"/>
        <v>1.663948353514498E-3</v>
      </c>
      <c r="G235" s="103">
        <f t="shared" si="298"/>
        <v>1.4379005358264581E-3</v>
      </c>
      <c r="H235" s="103">
        <f t="shared" si="298"/>
        <v>1.8386674472581413E-3</v>
      </c>
      <c r="I235" s="103">
        <f t="shared" si="298"/>
        <v>1.8257497609332478E-3</v>
      </c>
      <c r="J235" s="103">
        <f t="shared" si="298"/>
        <v>1.2720428771575564E-3</v>
      </c>
      <c r="K235" s="103">
        <f t="shared" si="298"/>
        <v>1.4141177653079458E-3</v>
      </c>
      <c r="L235" s="103">
        <f t="shared" ref="L235" si="299">IF(L17=0,0,L17/L$4)</f>
        <v>1.4089447640089285E-3</v>
      </c>
      <c r="M235" s="103">
        <f t="shared" ref="M235:V235" si="300">IF(M17=0,0,M17/M$4)</f>
        <v>1.2282215383488139E-3</v>
      </c>
      <c r="N235" s="103">
        <f t="shared" si="300"/>
        <v>1.2039308367097702E-3</v>
      </c>
      <c r="O235" s="103">
        <f t="shared" si="300"/>
        <v>1.2993087150446538E-3</v>
      </c>
      <c r="P235" s="103">
        <f t="shared" si="300"/>
        <v>1.1252480977172509E-3</v>
      </c>
      <c r="Q235" s="103">
        <f t="shared" si="300"/>
        <v>7.9111866844104779E-4</v>
      </c>
      <c r="R235" s="103">
        <f t="shared" si="300"/>
        <v>9.0046744163397631E-4</v>
      </c>
      <c r="S235" s="103">
        <f t="shared" si="300"/>
        <v>1.0794635543951957E-3</v>
      </c>
      <c r="T235" s="103">
        <f t="shared" si="300"/>
        <v>1.0538802903954153E-3</v>
      </c>
      <c r="U235" s="103">
        <f t="shared" si="300"/>
        <v>9.9498970818667266E-4</v>
      </c>
      <c r="V235" s="103">
        <f t="shared" si="300"/>
        <v>6.5615254318233474E-4</v>
      </c>
      <c r="W235" s="103">
        <f t="shared" ref="W235" si="301">IF(W17=0,0,W17/W$4)</f>
        <v>5.937896743513411E-4</v>
      </c>
      <c r="DA235" s="191"/>
    </row>
    <row r="236" spans="1:105" ht="11.45" customHeight="1" x14ac:dyDescent="0.25">
      <c r="A236" s="157" t="s">
        <v>115</v>
      </c>
      <c r="B236" s="103">
        <f t="shared" ref="B236:K236" si="302">IF(B18=0,0,B18/B$4)</f>
        <v>8.2135695092484953E-5</v>
      </c>
      <c r="C236" s="103">
        <f t="shared" si="302"/>
        <v>9.023209810587481E-5</v>
      </c>
      <c r="D236" s="103">
        <f t="shared" si="302"/>
        <v>1.0377968141896323E-4</v>
      </c>
      <c r="E236" s="103">
        <f t="shared" si="302"/>
        <v>9.8365269019866426E-5</v>
      </c>
      <c r="F236" s="103">
        <f t="shared" si="302"/>
        <v>8.9055344135149868E-5</v>
      </c>
      <c r="G236" s="103">
        <f t="shared" si="302"/>
        <v>8.3565864012400949E-5</v>
      </c>
      <c r="H236" s="103">
        <f t="shared" si="302"/>
        <v>7.3784418735539051E-5</v>
      </c>
      <c r="I236" s="103">
        <f t="shared" si="302"/>
        <v>7.140510617571515E-5</v>
      </c>
      <c r="J236" s="103">
        <f t="shared" si="302"/>
        <v>7.2058662260304857E-5</v>
      </c>
      <c r="K236" s="103">
        <f t="shared" si="302"/>
        <v>7.0298718025024675E-5</v>
      </c>
      <c r="L236" s="103">
        <f t="shared" ref="L236" si="303">IF(L18=0,0,L18/L$4)</f>
        <v>6.324245214783232E-5</v>
      </c>
      <c r="M236" s="103">
        <f t="shared" ref="M236:V236" si="304">IF(M18=0,0,M18/M$4)</f>
        <v>6.2939189897578295E-5</v>
      </c>
      <c r="N236" s="103">
        <f t="shared" si="304"/>
        <v>5.8562008361911592E-5</v>
      </c>
      <c r="O236" s="103">
        <f t="shared" si="304"/>
        <v>5.7346201073943177E-5</v>
      </c>
      <c r="P236" s="103">
        <f t="shared" si="304"/>
        <v>6.6292753732449306E-5</v>
      </c>
      <c r="Q236" s="103">
        <f t="shared" si="304"/>
        <v>7.845074047482704E-5</v>
      </c>
      <c r="R236" s="103">
        <f t="shared" si="304"/>
        <v>9.0464632295689012E-5</v>
      </c>
      <c r="S236" s="103">
        <f t="shared" si="304"/>
        <v>1.0145456399388527E-4</v>
      </c>
      <c r="T236" s="103">
        <f t="shared" si="304"/>
        <v>1.260379096178848E-4</v>
      </c>
      <c r="U236" s="103">
        <f t="shared" si="304"/>
        <v>2.0549156837595435E-4</v>
      </c>
      <c r="V236" s="103">
        <f t="shared" si="304"/>
        <v>2.7510538478561807E-4</v>
      </c>
      <c r="W236" s="103">
        <f t="shared" ref="W236" si="305">IF(W18=0,0,W18/W$4)</f>
        <v>5.0244017808916304E-4</v>
      </c>
      <c r="DA236" s="191"/>
    </row>
    <row r="237" spans="1:105" ht="11.45" customHeight="1" x14ac:dyDescent="0.25">
      <c r="A237" s="27" t="s">
        <v>39</v>
      </c>
      <c r="B237" s="46">
        <f t="shared" ref="B237:K237" si="306">IF(B19=0,0,B19/B$19)</f>
        <v>1</v>
      </c>
      <c r="C237" s="46">
        <f t="shared" si="306"/>
        <v>1</v>
      </c>
      <c r="D237" s="46">
        <f t="shared" si="306"/>
        <v>1</v>
      </c>
      <c r="E237" s="46">
        <f t="shared" si="306"/>
        <v>1</v>
      </c>
      <c r="F237" s="46">
        <f t="shared" si="306"/>
        <v>1</v>
      </c>
      <c r="G237" s="46">
        <f t="shared" si="306"/>
        <v>1</v>
      </c>
      <c r="H237" s="46">
        <f t="shared" si="306"/>
        <v>1</v>
      </c>
      <c r="I237" s="46">
        <f t="shared" si="306"/>
        <v>1</v>
      </c>
      <c r="J237" s="46">
        <f t="shared" si="306"/>
        <v>1</v>
      </c>
      <c r="K237" s="46">
        <f t="shared" si="306"/>
        <v>1</v>
      </c>
      <c r="L237" s="46">
        <f t="shared" ref="L237" si="307">IF(L19=0,0,L19/L$19)</f>
        <v>1</v>
      </c>
      <c r="M237" s="46">
        <f t="shared" ref="M237:V237" si="308">IF(M19=0,0,M19/M$19)</f>
        <v>1</v>
      </c>
      <c r="N237" s="46">
        <f t="shared" si="308"/>
        <v>1</v>
      </c>
      <c r="O237" s="46">
        <f t="shared" si="308"/>
        <v>1</v>
      </c>
      <c r="P237" s="46">
        <f t="shared" si="308"/>
        <v>1</v>
      </c>
      <c r="Q237" s="46">
        <f t="shared" si="308"/>
        <v>1</v>
      </c>
      <c r="R237" s="46">
        <f t="shared" si="308"/>
        <v>1</v>
      </c>
      <c r="S237" s="46">
        <f t="shared" si="308"/>
        <v>1</v>
      </c>
      <c r="T237" s="46">
        <f t="shared" si="308"/>
        <v>1</v>
      </c>
      <c r="U237" s="46">
        <f t="shared" si="308"/>
        <v>1</v>
      </c>
      <c r="V237" s="46">
        <f t="shared" si="308"/>
        <v>1</v>
      </c>
      <c r="W237" s="46">
        <f t="shared" ref="W237" si="309">IF(W19=0,0,W19/W$19)</f>
        <v>1</v>
      </c>
      <c r="DA237" s="211"/>
    </row>
    <row r="238" spans="1:105" ht="11.45" customHeight="1" x14ac:dyDescent="0.25">
      <c r="A238" s="153" t="s">
        <v>156</v>
      </c>
      <c r="B238" s="154">
        <f t="shared" ref="B238:K238" si="310">IF(B20=0,0,B20/B$19)</f>
        <v>3.9734021183431625E-2</v>
      </c>
      <c r="C238" s="154">
        <f t="shared" si="310"/>
        <v>4.0857106639672354E-2</v>
      </c>
      <c r="D238" s="154">
        <f t="shared" si="310"/>
        <v>4.1052827388393213E-2</v>
      </c>
      <c r="E238" s="154">
        <f t="shared" si="310"/>
        <v>4.0651119569762195E-2</v>
      </c>
      <c r="F238" s="154">
        <f t="shared" si="310"/>
        <v>3.7882007066317246E-2</v>
      </c>
      <c r="G238" s="154">
        <f t="shared" si="310"/>
        <v>3.7232600275171106E-2</v>
      </c>
      <c r="H238" s="154">
        <f t="shared" si="310"/>
        <v>3.5435002785988851E-2</v>
      </c>
      <c r="I238" s="154">
        <f t="shared" si="310"/>
        <v>3.3667245006408018E-2</v>
      </c>
      <c r="J238" s="154">
        <f t="shared" si="310"/>
        <v>3.2620035761721553E-2</v>
      </c>
      <c r="K238" s="154">
        <f t="shared" si="310"/>
        <v>3.5381734315118596E-2</v>
      </c>
      <c r="L238" s="154">
        <f t="shared" ref="L238" si="311">IF(L20=0,0,L20/L$19)</f>
        <v>3.3379015698232858E-2</v>
      </c>
      <c r="M238" s="154">
        <f t="shared" ref="M238:V238" si="312">IF(M20=0,0,M20/M$19)</f>
        <v>3.2930895522798091E-2</v>
      </c>
      <c r="N238" s="154">
        <f t="shared" si="312"/>
        <v>3.3530093622476248E-2</v>
      </c>
      <c r="O238" s="154">
        <f t="shared" si="312"/>
        <v>3.387378697567061E-2</v>
      </c>
      <c r="P238" s="154">
        <f t="shared" si="312"/>
        <v>3.5832132613560497E-2</v>
      </c>
      <c r="Q238" s="154">
        <f t="shared" si="312"/>
        <v>3.6573544241053593E-2</v>
      </c>
      <c r="R238" s="154">
        <f t="shared" si="312"/>
        <v>3.7902062840224605E-2</v>
      </c>
      <c r="S238" s="154">
        <f t="shared" si="312"/>
        <v>3.8707587388460057E-2</v>
      </c>
      <c r="T238" s="154">
        <f t="shared" si="312"/>
        <v>3.9415091242836639E-2</v>
      </c>
      <c r="U238" s="154">
        <f t="shared" si="312"/>
        <v>3.9902260132055167E-2</v>
      </c>
      <c r="V238" s="154">
        <f t="shared" si="312"/>
        <v>3.9835468354158986E-2</v>
      </c>
      <c r="W238" s="154">
        <f t="shared" ref="W238" si="313">IF(W20=0,0,W20/W$19)</f>
        <v>4.0447275675356949E-2</v>
      </c>
      <c r="DA238" s="212"/>
    </row>
    <row r="239" spans="1:105" ht="11.45" customHeight="1" x14ac:dyDescent="0.25">
      <c r="A239" s="157" t="s">
        <v>110</v>
      </c>
      <c r="B239" s="103">
        <f t="shared" ref="B239:K239" si="314">IF(B21=0,0,B21/B$19)</f>
        <v>3.3751227163385188E-3</v>
      </c>
      <c r="C239" s="103">
        <f t="shared" si="314"/>
        <v>3.0968407932749076E-3</v>
      </c>
      <c r="D239" s="103">
        <f t="shared" si="314"/>
        <v>2.9184189932186526E-3</v>
      </c>
      <c r="E239" s="103">
        <f t="shared" si="314"/>
        <v>2.6283651201158731E-3</v>
      </c>
      <c r="F239" s="103">
        <f t="shared" si="314"/>
        <v>2.2662486147924589E-3</v>
      </c>
      <c r="G239" s="103">
        <f t="shared" si="314"/>
        <v>2.0260262245626209E-3</v>
      </c>
      <c r="H239" s="103">
        <f t="shared" si="314"/>
        <v>1.7317079714514474E-3</v>
      </c>
      <c r="I239" s="103">
        <f t="shared" si="314"/>
        <v>1.5997931712994761E-3</v>
      </c>
      <c r="J239" s="103">
        <f t="shared" si="314"/>
        <v>1.4189074286090017E-3</v>
      </c>
      <c r="K239" s="103">
        <f t="shared" si="314"/>
        <v>1.4618829241579937E-3</v>
      </c>
      <c r="L239" s="103">
        <f t="shared" ref="L239" si="315">IF(L21=0,0,L21/L$19)</f>
        <v>1.3198075729578963E-3</v>
      </c>
      <c r="M239" s="103">
        <f t="shared" ref="M239:V239" si="316">IF(M21=0,0,M21/M$19)</f>
        <v>1.2510593361082011E-3</v>
      </c>
      <c r="N239" s="103">
        <f t="shared" si="316"/>
        <v>1.2020268452639835E-3</v>
      </c>
      <c r="O239" s="103">
        <f t="shared" si="316"/>
        <v>1.1562669366993064E-3</v>
      </c>
      <c r="P239" s="103">
        <f t="shared" si="316"/>
        <v>1.1241347465482652E-3</v>
      </c>
      <c r="Q239" s="103">
        <f t="shared" si="316"/>
        <v>1.0874825462720212E-3</v>
      </c>
      <c r="R239" s="103">
        <f t="shared" si="316"/>
        <v>1.1126000464191297E-3</v>
      </c>
      <c r="S239" s="103">
        <f t="shared" si="316"/>
        <v>1.137105773561809E-3</v>
      </c>
      <c r="T239" s="103">
        <f t="shared" si="316"/>
        <v>1.1545002170868083E-3</v>
      </c>
      <c r="U239" s="103">
        <f t="shared" si="316"/>
        <v>1.16358769981636E-3</v>
      </c>
      <c r="V239" s="103">
        <f t="shared" si="316"/>
        <v>1.1580743106710523E-3</v>
      </c>
      <c r="W239" s="103">
        <f t="shared" ref="W239" si="317">IF(W21=0,0,W21/W$19)</f>
        <v>1.2408932386699448E-3</v>
      </c>
      <c r="DA239" s="191"/>
    </row>
    <row r="240" spans="1:105" ht="11.45" customHeight="1" x14ac:dyDescent="0.25">
      <c r="A240" s="157" t="s">
        <v>111</v>
      </c>
      <c r="B240" s="103">
        <f t="shared" ref="B240:K240" si="318">IF(B22=0,0,B22/B$19)</f>
        <v>3.6347532360788734E-2</v>
      </c>
      <c r="C240" s="103">
        <f t="shared" si="318"/>
        <v>3.7749374637369271E-2</v>
      </c>
      <c r="D240" s="103">
        <f t="shared" si="318"/>
        <v>3.8123976770228711E-2</v>
      </c>
      <c r="E240" s="103">
        <f t="shared" si="318"/>
        <v>3.8013098541709624E-2</v>
      </c>
      <c r="F240" s="103">
        <f t="shared" si="318"/>
        <v>3.5607107337148496E-2</v>
      </c>
      <c r="G240" s="103">
        <f t="shared" si="318"/>
        <v>3.5198796153260471E-2</v>
      </c>
      <c r="H240" s="103">
        <f t="shared" si="318"/>
        <v>3.3551388933571465E-2</v>
      </c>
      <c r="I240" s="103">
        <f t="shared" si="318"/>
        <v>3.1887281830599377E-2</v>
      </c>
      <c r="J240" s="103">
        <f t="shared" si="318"/>
        <v>3.0971524988548823E-2</v>
      </c>
      <c r="K240" s="103">
        <f t="shared" si="318"/>
        <v>3.3638772147953189E-2</v>
      </c>
      <c r="L240" s="103">
        <f t="shared" ref="L240" si="319">IF(L22=0,0,L22/L$19)</f>
        <v>3.1769328080805445E-2</v>
      </c>
      <c r="M240" s="103">
        <f t="shared" ref="M240:V240" si="320">IF(M22=0,0,M22/M$19)</f>
        <v>3.1395834732164382E-2</v>
      </c>
      <c r="N240" s="103">
        <f t="shared" si="320"/>
        <v>3.2033406049131775E-2</v>
      </c>
      <c r="O240" s="103">
        <f t="shared" si="320"/>
        <v>3.2430552583869912E-2</v>
      </c>
      <c r="P240" s="103">
        <f t="shared" si="320"/>
        <v>3.4413064174069898E-2</v>
      </c>
      <c r="Q240" s="103">
        <f t="shared" si="320"/>
        <v>3.51937197482389E-2</v>
      </c>
      <c r="R240" s="103">
        <f t="shared" si="320"/>
        <v>3.6472769963129099E-2</v>
      </c>
      <c r="S240" s="103">
        <f t="shared" si="320"/>
        <v>3.7202681889029775E-2</v>
      </c>
      <c r="T240" s="103">
        <f t="shared" si="320"/>
        <v>3.7853316076316423E-2</v>
      </c>
      <c r="U240" s="103">
        <f t="shared" si="320"/>
        <v>3.8293306518826294E-2</v>
      </c>
      <c r="V240" s="103">
        <f t="shared" si="320"/>
        <v>3.8207695397970913E-2</v>
      </c>
      <c r="W240" s="103">
        <f t="shared" ref="W240" si="321">IF(W22=0,0,W22/W$19)</f>
        <v>3.8591383095081443E-2</v>
      </c>
      <c r="DA240" s="191"/>
    </row>
    <row r="241" spans="1:105" ht="11.45" customHeight="1" x14ac:dyDescent="0.25">
      <c r="A241" s="157" t="s">
        <v>112</v>
      </c>
      <c r="B241" s="103">
        <f t="shared" ref="B241:K241" si="322">IF(B23=0,0,B23/B$19)</f>
        <v>0</v>
      </c>
      <c r="C241" s="103">
        <f t="shared" si="322"/>
        <v>0</v>
      </c>
      <c r="D241" s="103">
        <f t="shared" si="322"/>
        <v>0</v>
      </c>
      <c r="E241" s="103">
        <f t="shared" si="322"/>
        <v>0</v>
      </c>
      <c r="F241" s="103">
        <f t="shared" si="322"/>
        <v>0</v>
      </c>
      <c r="G241" s="103">
        <f t="shared" si="322"/>
        <v>0</v>
      </c>
      <c r="H241" s="103">
        <f t="shared" si="322"/>
        <v>2.2260287759061083E-5</v>
      </c>
      <c r="I241" s="103">
        <f t="shared" si="322"/>
        <v>3.1687481452918294E-5</v>
      </c>
      <c r="J241" s="103">
        <f t="shared" si="322"/>
        <v>6.0146059147935061E-5</v>
      </c>
      <c r="K241" s="103">
        <f t="shared" si="322"/>
        <v>8.3883139433080624E-5</v>
      </c>
      <c r="L241" s="103">
        <f t="shared" ref="L241" si="323">IF(L23=0,0,L23/L$19)</f>
        <v>9.2429303031528844E-5</v>
      </c>
      <c r="M241" s="103">
        <f t="shared" ref="M241:V241" si="324">IF(M23=0,0,M23/M$19)</f>
        <v>1.014867393285042E-4</v>
      </c>
      <c r="N241" s="103">
        <f t="shared" si="324"/>
        <v>1.1633496411508311E-4</v>
      </c>
      <c r="O241" s="103">
        <f t="shared" si="324"/>
        <v>1.2010021731220986E-4</v>
      </c>
      <c r="P241" s="103">
        <f t="shared" si="324"/>
        <v>1.3016828223603498E-4</v>
      </c>
      <c r="Q241" s="103">
        <f t="shared" si="324"/>
        <v>1.3741422394689324E-4</v>
      </c>
      <c r="R241" s="103">
        <f t="shared" si="324"/>
        <v>1.3759495876531386E-4</v>
      </c>
      <c r="S241" s="103">
        <f t="shared" si="324"/>
        <v>1.3908515291195494E-4</v>
      </c>
      <c r="T241" s="103">
        <f t="shared" si="324"/>
        <v>1.4081346357099186E-4</v>
      </c>
      <c r="U241" s="103">
        <f t="shared" si="324"/>
        <v>1.4597796730031712E-4</v>
      </c>
      <c r="V241" s="103">
        <f t="shared" si="324"/>
        <v>1.5070299381972872E-4</v>
      </c>
      <c r="W241" s="103">
        <f t="shared" ref="W241" si="325">IF(W23=0,0,W23/W$19)</f>
        <v>1.6845835385506175E-4</v>
      </c>
      <c r="DA241" s="191"/>
    </row>
    <row r="242" spans="1:105" ht="11.45" customHeight="1" x14ac:dyDescent="0.25">
      <c r="A242" s="157" t="s">
        <v>113</v>
      </c>
      <c r="B242" s="103">
        <f t="shared" ref="B242:K242" si="326">IF(B24=0,0,B24/B$19)</f>
        <v>0</v>
      </c>
      <c r="C242" s="103">
        <f t="shared" si="326"/>
        <v>0</v>
      </c>
      <c r="D242" s="103">
        <f t="shared" si="326"/>
        <v>0</v>
      </c>
      <c r="E242" s="103">
        <f t="shared" si="326"/>
        <v>0</v>
      </c>
      <c r="F242" s="103">
        <f t="shared" si="326"/>
        <v>0</v>
      </c>
      <c r="G242" s="103">
        <f t="shared" si="326"/>
        <v>0</v>
      </c>
      <c r="H242" s="103">
        <f t="shared" si="326"/>
        <v>1.2299356805187356E-4</v>
      </c>
      <c r="I242" s="103">
        <f t="shared" si="326"/>
        <v>1.4293899040429181E-4</v>
      </c>
      <c r="J242" s="103">
        <f t="shared" si="326"/>
        <v>1.6380548772259931E-4</v>
      </c>
      <c r="K242" s="103">
        <f t="shared" si="326"/>
        <v>1.9047911051360699E-4</v>
      </c>
      <c r="L242" s="103">
        <f t="shared" ref="L242" si="327">IF(L24=0,0,L24/L$19)</f>
        <v>1.8887313208782651E-4</v>
      </c>
      <c r="M242" s="103">
        <f t="shared" ref="M242:V242" si="328">IF(M24=0,0,M24/M$19)</f>
        <v>1.7094362133282301E-4</v>
      </c>
      <c r="N242" s="103">
        <f t="shared" si="328"/>
        <v>1.5713921409445472E-4</v>
      </c>
      <c r="O242" s="103">
        <f t="shared" si="328"/>
        <v>1.4457911489804107E-4</v>
      </c>
      <c r="P242" s="103">
        <f t="shared" si="328"/>
        <v>1.3837763847874849E-4</v>
      </c>
      <c r="Q242" s="103">
        <f t="shared" si="328"/>
        <v>1.318729893858855E-4</v>
      </c>
      <c r="R242" s="103">
        <f t="shared" si="328"/>
        <v>1.3458412354430205E-4</v>
      </c>
      <c r="S242" s="103">
        <f t="shared" si="328"/>
        <v>1.3694305339908921E-4</v>
      </c>
      <c r="T242" s="103">
        <f t="shared" si="328"/>
        <v>1.3092482892942167E-4</v>
      </c>
      <c r="U242" s="103">
        <f t="shared" si="328"/>
        <v>1.2424040016977974E-4</v>
      </c>
      <c r="V242" s="103">
        <f t="shared" si="328"/>
        <v>1.1192616992990543E-4</v>
      </c>
      <c r="W242" s="103">
        <f t="shared" ref="W242" si="329">IF(W24=0,0,W24/W$19)</f>
        <v>1.0339041003059384E-4</v>
      </c>
      <c r="DA242" s="191"/>
    </row>
    <row r="243" spans="1:105" ht="11.45" customHeight="1" x14ac:dyDescent="0.25">
      <c r="A243" s="157" t="s">
        <v>115</v>
      </c>
      <c r="B243" s="103">
        <f t="shared" ref="B243:K243" si="330">IF(B25=0,0,B25/B$19)</f>
        <v>1.13661063043762E-5</v>
      </c>
      <c r="C243" s="103">
        <f t="shared" si="330"/>
        <v>1.089120902817444E-5</v>
      </c>
      <c r="D243" s="103">
        <f t="shared" si="330"/>
        <v>1.0431624945846794E-5</v>
      </c>
      <c r="E243" s="103">
        <f t="shared" si="330"/>
        <v>9.6559079366969592E-6</v>
      </c>
      <c r="F243" s="103">
        <f t="shared" si="330"/>
        <v>8.6511143762982807E-6</v>
      </c>
      <c r="G243" s="103">
        <f t="shared" si="330"/>
        <v>7.7778973480100177E-6</v>
      </c>
      <c r="H243" s="103">
        <f t="shared" si="330"/>
        <v>6.6520251550060341E-6</v>
      </c>
      <c r="I243" s="103">
        <f t="shared" si="330"/>
        <v>5.5435326519557017E-6</v>
      </c>
      <c r="J243" s="103">
        <f t="shared" si="330"/>
        <v>5.651797693190395E-6</v>
      </c>
      <c r="K243" s="103">
        <f t="shared" si="330"/>
        <v>6.7169930607322888E-6</v>
      </c>
      <c r="L243" s="103">
        <f t="shared" ref="L243" si="331">IF(L25=0,0,L25/L$19)</f>
        <v>8.5776093501558448E-6</v>
      </c>
      <c r="M243" s="103">
        <f t="shared" ref="M243:V243" si="332">IF(M25=0,0,M25/M$19)</f>
        <v>1.1571093864177903E-5</v>
      </c>
      <c r="N243" s="103">
        <f t="shared" si="332"/>
        <v>2.118654987095156E-5</v>
      </c>
      <c r="O243" s="103">
        <f t="shared" si="332"/>
        <v>2.228812289113833E-5</v>
      </c>
      <c r="P243" s="103">
        <f t="shared" si="332"/>
        <v>2.6387772227546621E-5</v>
      </c>
      <c r="Q243" s="103">
        <f t="shared" si="332"/>
        <v>2.3054733209888965E-5</v>
      </c>
      <c r="R243" s="103">
        <f t="shared" si="332"/>
        <v>4.4513748366758963E-5</v>
      </c>
      <c r="S243" s="103">
        <f t="shared" si="332"/>
        <v>9.1771519557425904E-5</v>
      </c>
      <c r="T243" s="103">
        <f t="shared" si="332"/>
        <v>1.3553665693298987E-4</v>
      </c>
      <c r="U243" s="103">
        <f t="shared" si="332"/>
        <v>1.7514754594241628E-4</v>
      </c>
      <c r="V243" s="103">
        <f t="shared" si="332"/>
        <v>2.0706948176739089E-4</v>
      </c>
      <c r="W243" s="103">
        <f t="shared" ref="W243" si="333">IF(W25=0,0,W25/W$19)</f>
        <v>3.4315057771990872E-4</v>
      </c>
      <c r="DA243" s="191"/>
    </row>
    <row r="244" spans="1:105" ht="11.45" customHeight="1" x14ac:dyDescent="0.25">
      <c r="A244" s="155" t="s">
        <v>158</v>
      </c>
      <c r="B244" s="156">
        <f t="shared" ref="B244:K244" si="334">IF(B26=0,0,B26/B$19)</f>
        <v>0.96026597881656839</v>
      </c>
      <c r="C244" s="156">
        <f t="shared" si="334"/>
        <v>0.95914289336032765</v>
      </c>
      <c r="D244" s="156">
        <f t="shared" si="334"/>
        <v>0.95894717261160678</v>
      </c>
      <c r="E244" s="156">
        <f t="shared" si="334"/>
        <v>0.9593488804302378</v>
      </c>
      <c r="F244" s="156">
        <f t="shared" si="334"/>
        <v>0.96211799293368272</v>
      </c>
      <c r="G244" s="156">
        <f t="shared" si="334"/>
        <v>0.96276739972482894</v>
      </c>
      <c r="H244" s="156">
        <f t="shared" si="334"/>
        <v>0.96456499721401112</v>
      </c>
      <c r="I244" s="156">
        <f t="shared" si="334"/>
        <v>0.96633275499359206</v>
      </c>
      <c r="J244" s="156">
        <f t="shared" si="334"/>
        <v>0.96737996423827843</v>
      </c>
      <c r="K244" s="156">
        <f t="shared" si="334"/>
        <v>0.96461826568488152</v>
      </c>
      <c r="L244" s="156">
        <f t="shared" ref="L244" si="335">IF(L26=0,0,L26/L$19)</f>
        <v>0.96662098430176713</v>
      </c>
      <c r="M244" s="156">
        <f t="shared" ref="M244:V244" si="336">IF(M26=0,0,M26/M$19)</f>
        <v>0.96706910447720196</v>
      </c>
      <c r="N244" s="156">
        <f t="shared" si="336"/>
        <v>0.96646990637752384</v>
      </c>
      <c r="O244" s="156">
        <f t="shared" si="336"/>
        <v>0.96612621302432933</v>
      </c>
      <c r="P244" s="156">
        <f t="shared" si="336"/>
        <v>0.96416786738643945</v>
      </c>
      <c r="Q244" s="156">
        <f t="shared" si="336"/>
        <v>0.96342645575894637</v>
      </c>
      <c r="R244" s="156">
        <f t="shared" si="336"/>
        <v>0.96209793715977543</v>
      </c>
      <c r="S244" s="156">
        <f t="shared" si="336"/>
        <v>0.96129241261153986</v>
      </c>
      <c r="T244" s="156">
        <f t="shared" si="336"/>
        <v>0.9605849087571634</v>
      </c>
      <c r="U244" s="156">
        <f t="shared" si="336"/>
        <v>0.96009773986794489</v>
      </c>
      <c r="V244" s="156">
        <f t="shared" si="336"/>
        <v>0.96016453164584104</v>
      </c>
      <c r="W244" s="156">
        <f t="shared" ref="W244" si="337">IF(W26=0,0,W26/W$19)</f>
        <v>0.959552724324643</v>
      </c>
      <c r="DA244" s="213"/>
    </row>
    <row r="245" spans="1:105" ht="11.45" customHeight="1" x14ac:dyDescent="0.25">
      <c r="A245" s="157" t="s">
        <v>27</v>
      </c>
      <c r="B245" s="103">
        <f t="shared" ref="B245:K245" si="338">IF(B27=0,0,B27/B$19)</f>
        <v>0.67417117569039753</v>
      </c>
      <c r="C245" s="103">
        <f t="shared" si="338"/>
        <v>0.66253718171673759</v>
      </c>
      <c r="D245" s="103">
        <f t="shared" si="338"/>
        <v>0.64635890667650298</v>
      </c>
      <c r="E245" s="103">
        <f t="shared" si="338"/>
        <v>0.64487341896037498</v>
      </c>
      <c r="F245" s="103">
        <f t="shared" si="338"/>
        <v>0.6192875744970624</v>
      </c>
      <c r="G245" s="103">
        <f t="shared" si="338"/>
        <v>0.616969519809488</v>
      </c>
      <c r="H245" s="103">
        <f t="shared" si="338"/>
        <v>0.61468605717180591</v>
      </c>
      <c r="I245" s="103">
        <f t="shared" si="338"/>
        <v>0.61147844495683568</v>
      </c>
      <c r="J245" s="103">
        <f t="shared" si="338"/>
        <v>0.60935138661051758</v>
      </c>
      <c r="K245" s="103">
        <f t="shared" si="338"/>
        <v>0.61480101830543066</v>
      </c>
      <c r="L245" s="103">
        <f t="shared" ref="L245" si="339">IF(L27=0,0,L27/L$19)</f>
        <v>0.60267707986455843</v>
      </c>
      <c r="M245" s="103">
        <f t="shared" ref="M245:V245" si="340">IF(M27=0,0,M27/M$19)</f>
        <v>0.61378799393439654</v>
      </c>
      <c r="N245" s="103">
        <f t="shared" si="340"/>
        <v>0.60248872052521252</v>
      </c>
      <c r="O245" s="103">
        <f t="shared" si="340"/>
        <v>0.59538340468130424</v>
      </c>
      <c r="P245" s="103">
        <f t="shared" si="340"/>
        <v>0.59405445870557683</v>
      </c>
      <c r="Q245" s="103">
        <f t="shared" si="340"/>
        <v>0.59983735264108817</v>
      </c>
      <c r="R245" s="103">
        <f t="shared" si="340"/>
        <v>0.58449395338590771</v>
      </c>
      <c r="S245" s="103">
        <f t="shared" si="340"/>
        <v>0.56401531023936169</v>
      </c>
      <c r="T245" s="103">
        <f t="shared" si="340"/>
        <v>0.57846327643527273</v>
      </c>
      <c r="U245" s="103">
        <f t="shared" si="340"/>
        <v>0.56063547579058715</v>
      </c>
      <c r="V245" s="103">
        <f t="shared" si="340"/>
        <v>0.55567648419236682</v>
      </c>
      <c r="W245" s="103">
        <f t="shared" ref="W245" si="341">IF(W27=0,0,W27/W$19)</f>
        <v>0.54357214771990425</v>
      </c>
      <c r="DA245" s="191"/>
    </row>
    <row r="246" spans="1:105" ht="11.45" customHeight="1" x14ac:dyDescent="0.25">
      <c r="A246" s="158" t="s">
        <v>116</v>
      </c>
      <c r="B246" s="105">
        <f t="shared" ref="B246:K246" si="342">IF(B28=0,0,B28/B$19)</f>
        <v>0.28609480312617103</v>
      </c>
      <c r="C246" s="105">
        <f t="shared" si="342"/>
        <v>0.29660571164359001</v>
      </c>
      <c r="D246" s="105">
        <f t="shared" si="342"/>
        <v>0.31258826593510375</v>
      </c>
      <c r="E246" s="105">
        <f t="shared" si="342"/>
        <v>0.31447546146986288</v>
      </c>
      <c r="F246" s="105">
        <f t="shared" si="342"/>
        <v>0.34283041843662038</v>
      </c>
      <c r="G246" s="105">
        <f t="shared" si="342"/>
        <v>0.34579787991534106</v>
      </c>
      <c r="H246" s="105">
        <f t="shared" si="342"/>
        <v>0.34987894004220527</v>
      </c>
      <c r="I246" s="105">
        <f t="shared" si="342"/>
        <v>0.35485431003675622</v>
      </c>
      <c r="J246" s="105">
        <f t="shared" si="342"/>
        <v>0.3580285776277608</v>
      </c>
      <c r="K246" s="105">
        <f t="shared" si="342"/>
        <v>0.34981724737945086</v>
      </c>
      <c r="L246" s="105">
        <f t="shared" ref="L246" si="343">IF(L28=0,0,L28/L$19)</f>
        <v>0.36394390443720875</v>
      </c>
      <c r="M246" s="105">
        <f t="shared" ref="M246:V246" si="344">IF(M28=0,0,M28/M$19)</f>
        <v>0.35328111054280537</v>
      </c>
      <c r="N246" s="105">
        <f t="shared" si="344"/>
        <v>0.36398118585231126</v>
      </c>
      <c r="O246" s="105">
        <f t="shared" si="344"/>
        <v>0.37074280834302509</v>
      </c>
      <c r="P246" s="105">
        <f t="shared" si="344"/>
        <v>0.37011340868086257</v>
      </c>
      <c r="Q246" s="105">
        <f t="shared" si="344"/>
        <v>0.36358910311785819</v>
      </c>
      <c r="R246" s="105">
        <f t="shared" si="344"/>
        <v>0.37760398377386772</v>
      </c>
      <c r="S246" s="105">
        <f t="shared" si="344"/>
        <v>0.39727710237217817</v>
      </c>
      <c r="T246" s="105">
        <f t="shared" si="344"/>
        <v>0.38212163232189073</v>
      </c>
      <c r="U246" s="105">
        <f t="shared" si="344"/>
        <v>0.39946226407735774</v>
      </c>
      <c r="V246" s="105">
        <f t="shared" si="344"/>
        <v>0.40448804745347422</v>
      </c>
      <c r="W246" s="105">
        <f t="shared" ref="W246" si="345">IF(W28=0,0,W28/W$19)</f>
        <v>0.41598057660473881</v>
      </c>
      <c r="DA246" s="192"/>
    </row>
    <row r="247" spans="1:105" ht="11.45" customHeight="1" x14ac:dyDescent="0.25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DA247" s="171"/>
    </row>
    <row r="248" spans="1:105" ht="11.45" customHeight="1" x14ac:dyDescent="0.25">
      <c r="A248" s="53" t="s">
        <v>66</v>
      </c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DA248" s="183"/>
    </row>
    <row r="249" spans="1:105" ht="11.45" customHeight="1" x14ac:dyDescent="0.25">
      <c r="A249" s="27" t="s">
        <v>33</v>
      </c>
      <c r="B249" s="46">
        <f t="shared" ref="B249:K249" si="346">IF(B31=0,0,B31/B$31)</f>
        <v>1</v>
      </c>
      <c r="C249" s="46">
        <f t="shared" si="346"/>
        <v>1</v>
      </c>
      <c r="D249" s="46">
        <f t="shared" si="346"/>
        <v>1</v>
      </c>
      <c r="E249" s="46">
        <f t="shared" si="346"/>
        <v>1</v>
      </c>
      <c r="F249" s="46">
        <f t="shared" si="346"/>
        <v>1</v>
      </c>
      <c r="G249" s="46">
        <f t="shared" si="346"/>
        <v>1</v>
      </c>
      <c r="H249" s="46">
        <f t="shared" si="346"/>
        <v>1</v>
      </c>
      <c r="I249" s="46">
        <f t="shared" si="346"/>
        <v>1</v>
      </c>
      <c r="J249" s="46">
        <f t="shared" si="346"/>
        <v>1</v>
      </c>
      <c r="K249" s="46">
        <f t="shared" si="346"/>
        <v>1</v>
      </c>
      <c r="L249" s="46">
        <f t="shared" ref="L249" si="347">IF(L31=0,0,L31/L$31)</f>
        <v>1</v>
      </c>
      <c r="M249" s="46">
        <f t="shared" ref="M249:V249" si="348">IF(M31=0,0,M31/M$31)</f>
        <v>1</v>
      </c>
      <c r="N249" s="46">
        <f t="shared" si="348"/>
        <v>1</v>
      </c>
      <c r="O249" s="46">
        <f t="shared" si="348"/>
        <v>1</v>
      </c>
      <c r="P249" s="46">
        <f t="shared" si="348"/>
        <v>1</v>
      </c>
      <c r="Q249" s="46">
        <f t="shared" si="348"/>
        <v>1</v>
      </c>
      <c r="R249" s="46">
        <f t="shared" si="348"/>
        <v>1</v>
      </c>
      <c r="S249" s="46">
        <f t="shared" si="348"/>
        <v>1</v>
      </c>
      <c r="T249" s="46">
        <f t="shared" si="348"/>
        <v>1</v>
      </c>
      <c r="U249" s="46">
        <f t="shared" si="348"/>
        <v>1</v>
      </c>
      <c r="V249" s="46">
        <f t="shared" si="348"/>
        <v>1</v>
      </c>
      <c r="W249" s="46">
        <f t="shared" ref="W249" si="349">IF(W31=0,0,W31/W$31)</f>
        <v>1</v>
      </c>
      <c r="DA249" s="211"/>
    </row>
    <row r="250" spans="1:105" ht="11.45" customHeight="1" x14ac:dyDescent="0.25">
      <c r="A250" s="153" t="s">
        <v>180</v>
      </c>
      <c r="B250" s="154">
        <f t="shared" ref="B250:K250" si="350">IF(B32=0,0,B32/B$31)</f>
        <v>1.9268907559689533E-2</v>
      </c>
      <c r="C250" s="154">
        <f t="shared" si="350"/>
        <v>1.9297540126353971E-2</v>
      </c>
      <c r="D250" s="154">
        <f t="shared" si="350"/>
        <v>1.9959963735783952E-2</v>
      </c>
      <c r="E250" s="154">
        <f t="shared" si="350"/>
        <v>2.0418074992325855E-2</v>
      </c>
      <c r="F250" s="154">
        <f t="shared" si="350"/>
        <v>2.0873047554247671E-2</v>
      </c>
      <c r="G250" s="154">
        <f t="shared" si="350"/>
        <v>2.1866597878150821E-2</v>
      </c>
      <c r="H250" s="154">
        <f t="shared" si="350"/>
        <v>2.2757578380760934E-2</v>
      </c>
      <c r="I250" s="154">
        <f t="shared" si="350"/>
        <v>2.0127141259940352E-2</v>
      </c>
      <c r="J250" s="154">
        <f t="shared" si="350"/>
        <v>2.0740546857966478E-2</v>
      </c>
      <c r="K250" s="154">
        <f t="shared" si="350"/>
        <v>2.1176088828277886E-2</v>
      </c>
      <c r="L250" s="154">
        <f t="shared" ref="L250" si="351">IF(L32=0,0,L32/L$31)</f>
        <v>2.1262077068980322E-2</v>
      </c>
      <c r="M250" s="154">
        <f t="shared" ref="M250:V250" si="352">IF(M32=0,0,M32/M$31)</f>
        <v>2.1577888047555976E-2</v>
      </c>
      <c r="N250" s="154">
        <f t="shared" si="352"/>
        <v>2.1880691502063163E-2</v>
      </c>
      <c r="O250" s="154">
        <f t="shared" si="352"/>
        <v>2.2139361563536183E-2</v>
      </c>
      <c r="P250" s="154">
        <f t="shared" si="352"/>
        <v>2.1914188804787873E-2</v>
      </c>
      <c r="Q250" s="154">
        <f t="shared" si="352"/>
        <v>2.1635073914863797E-2</v>
      </c>
      <c r="R250" s="154">
        <f t="shared" si="352"/>
        <v>2.1354656302270188E-2</v>
      </c>
      <c r="S250" s="154">
        <f t="shared" si="352"/>
        <v>1.9479145051017402E-2</v>
      </c>
      <c r="T250" s="154">
        <f t="shared" si="352"/>
        <v>1.9130611732750696E-2</v>
      </c>
      <c r="U250" s="154">
        <f t="shared" si="352"/>
        <v>2.0050131171154513E-2</v>
      </c>
      <c r="V250" s="154">
        <f t="shared" si="352"/>
        <v>2.0176011697239385E-2</v>
      </c>
      <c r="W250" s="154">
        <f t="shared" ref="W250" si="353">IF(W32=0,0,W32/W$31)</f>
        <v>2.0844445514656952E-2</v>
      </c>
      <c r="DA250" s="212"/>
    </row>
    <row r="251" spans="1:105" ht="11.45" customHeight="1" x14ac:dyDescent="0.25">
      <c r="A251" s="155" t="s">
        <v>20</v>
      </c>
      <c r="B251" s="156">
        <f t="shared" ref="B251:K251" si="354">IF(B33=0,0,B33/B$31)</f>
        <v>0.97342265555708307</v>
      </c>
      <c r="C251" s="156">
        <f t="shared" si="354"/>
        <v>0.97352971168277103</v>
      </c>
      <c r="D251" s="156">
        <f t="shared" si="354"/>
        <v>0.97303793130718552</v>
      </c>
      <c r="E251" s="156">
        <f t="shared" si="354"/>
        <v>0.97234709373991024</v>
      </c>
      <c r="F251" s="156">
        <f t="shared" si="354"/>
        <v>0.97200096220294829</v>
      </c>
      <c r="G251" s="156">
        <f t="shared" si="354"/>
        <v>0.97087873377710687</v>
      </c>
      <c r="H251" s="156">
        <f t="shared" si="354"/>
        <v>0.96973265393420571</v>
      </c>
      <c r="I251" s="156">
        <f t="shared" si="354"/>
        <v>0.97265508206703533</v>
      </c>
      <c r="J251" s="156">
        <f t="shared" si="354"/>
        <v>0.9722919455060276</v>
      </c>
      <c r="K251" s="156">
        <f t="shared" si="354"/>
        <v>0.97178174132266948</v>
      </c>
      <c r="L251" s="156">
        <f t="shared" ref="L251" si="355">IF(L33=0,0,L33/L$31)</f>
        <v>0.97126714856928886</v>
      </c>
      <c r="M251" s="156">
        <f t="shared" ref="M251:V251" si="356">IF(M33=0,0,M33/M$31)</f>
        <v>0.97083191357335052</v>
      </c>
      <c r="N251" s="156">
        <f t="shared" si="356"/>
        <v>0.96998395544645599</v>
      </c>
      <c r="O251" s="156">
        <f t="shared" si="356"/>
        <v>0.96952936071240825</v>
      </c>
      <c r="P251" s="156">
        <f t="shared" si="356"/>
        <v>0.96999770279506514</v>
      </c>
      <c r="Q251" s="156">
        <f t="shared" si="356"/>
        <v>0.97001357366421803</v>
      </c>
      <c r="R251" s="156">
        <f t="shared" si="356"/>
        <v>0.97037937099312388</v>
      </c>
      <c r="S251" s="156">
        <f t="shared" si="356"/>
        <v>0.9725948972398436</v>
      </c>
      <c r="T251" s="156">
        <f t="shared" si="356"/>
        <v>0.97268500237580269</v>
      </c>
      <c r="U251" s="156">
        <f t="shared" si="356"/>
        <v>0.97176382093514091</v>
      </c>
      <c r="V251" s="156">
        <f t="shared" si="356"/>
        <v>0.97142398826100229</v>
      </c>
      <c r="W251" s="156">
        <f t="shared" ref="W251" si="357">IF(W33=0,0,W33/W$31)</f>
        <v>0.97108180976261593</v>
      </c>
      <c r="DA251" s="213"/>
    </row>
    <row r="252" spans="1:105" ht="11.45" customHeight="1" x14ac:dyDescent="0.25">
      <c r="A252" s="157" t="s">
        <v>110</v>
      </c>
      <c r="B252" s="103">
        <f t="shared" ref="B252:K252" si="358">IF(B34=0,0,B34/B$31)</f>
        <v>0.73622664271422533</v>
      </c>
      <c r="C252" s="103">
        <f t="shared" si="358"/>
        <v>0.7098398567456573</v>
      </c>
      <c r="D252" s="103">
        <f t="shared" si="358"/>
        <v>0.68715158732918435</v>
      </c>
      <c r="E252" s="103">
        <f t="shared" si="358"/>
        <v>0.66087094983497863</v>
      </c>
      <c r="F252" s="103">
        <f t="shared" si="358"/>
        <v>0.62948781314024105</v>
      </c>
      <c r="G252" s="103">
        <f t="shared" si="358"/>
        <v>0.60626874613128123</v>
      </c>
      <c r="H252" s="103">
        <f t="shared" si="358"/>
        <v>0.59300145242045632</v>
      </c>
      <c r="I252" s="103">
        <f t="shared" si="358"/>
        <v>0.57565094895959301</v>
      </c>
      <c r="J252" s="103">
        <f t="shared" si="358"/>
        <v>0.57217557540544983</v>
      </c>
      <c r="K252" s="103">
        <f t="shared" si="358"/>
        <v>0.55703227863572224</v>
      </c>
      <c r="L252" s="103">
        <f t="shared" ref="L252" si="359">IF(L34=0,0,L34/L$31)</f>
        <v>0.54759623923322309</v>
      </c>
      <c r="M252" s="103">
        <f t="shared" ref="M252:V252" si="360">IF(M34=0,0,M34/M$31)</f>
        <v>0.53699222775510447</v>
      </c>
      <c r="N252" s="103">
        <f t="shared" si="360"/>
        <v>0.52114974227239597</v>
      </c>
      <c r="O252" s="103">
        <f t="shared" si="360"/>
        <v>0.50695078287241857</v>
      </c>
      <c r="P252" s="103">
        <f t="shared" si="360"/>
        <v>0.49033547609817252</v>
      </c>
      <c r="Q252" s="103">
        <f t="shared" si="360"/>
        <v>0.47670826450713322</v>
      </c>
      <c r="R252" s="103">
        <f t="shared" si="360"/>
        <v>0.46494424976891574</v>
      </c>
      <c r="S252" s="103">
        <f t="shared" si="360"/>
        <v>0.46488674967360183</v>
      </c>
      <c r="T252" s="103">
        <f t="shared" si="360"/>
        <v>0.46774314016097085</v>
      </c>
      <c r="U252" s="103">
        <f t="shared" si="360"/>
        <v>0.47062068847907657</v>
      </c>
      <c r="V252" s="103">
        <f t="shared" si="360"/>
        <v>0.47988582369581817</v>
      </c>
      <c r="W252" s="103">
        <f t="shared" ref="W252" si="361">IF(W34=0,0,W34/W$31)</f>
        <v>0.47836462726045931</v>
      </c>
      <c r="DA252" s="191"/>
    </row>
    <row r="253" spans="1:105" ht="11.45" customHeight="1" x14ac:dyDescent="0.25">
      <c r="A253" s="157" t="s">
        <v>111</v>
      </c>
      <c r="B253" s="103">
        <f t="shared" ref="B253:K253" si="362">IF(B35=0,0,B35/B$31)</f>
        <v>0.23531209192568117</v>
      </c>
      <c r="C253" s="103">
        <f t="shared" si="362"/>
        <v>0.26185809095444817</v>
      </c>
      <c r="D253" s="103">
        <f t="shared" si="362"/>
        <v>0.28369253507333858</v>
      </c>
      <c r="E253" s="103">
        <f t="shared" si="362"/>
        <v>0.3091503150072612</v>
      </c>
      <c r="F253" s="103">
        <f t="shared" si="362"/>
        <v>0.33950366304604451</v>
      </c>
      <c r="G253" s="103">
        <f t="shared" si="362"/>
        <v>0.36027585830215253</v>
      </c>
      <c r="H253" s="103">
        <f t="shared" si="362"/>
        <v>0.37057130526522258</v>
      </c>
      <c r="I253" s="103">
        <f t="shared" si="362"/>
        <v>0.38764720173723488</v>
      </c>
      <c r="J253" s="103">
        <f t="shared" si="362"/>
        <v>0.38982714669761231</v>
      </c>
      <c r="K253" s="103">
        <f t="shared" si="362"/>
        <v>0.40142702703572924</v>
      </c>
      <c r="L253" s="103">
        <f t="shared" ref="L253" si="363">IF(L35=0,0,L35/L$31)</f>
        <v>0.40898560045914806</v>
      </c>
      <c r="M253" s="103">
        <f t="shared" ref="M253:V253" si="364">IF(M35=0,0,M35/M$31)</f>
        <v>0.41814644018904601</v>
      </c>
      <c r="N253" s="103">
        <f t="shared" si="364"/>
        <v>0.43214751214709812</v>
      </c>
      <c r="O253" s="103">
        <f t="shared" si="364"/>
        <v>0.4456438863317152</v>
      </c>
      <c r="P253" s="103">
        <f t="shared" si="364"/>
        <v>0.46271895207665636</v>
      </c>
      <c r="Q253" s="103">
        <f t="shared" si="364"/>
        <v>0.47712610928203752</v>
      </c>
      <c r="R253" s="103">
        <f t="shared" si="364"/>
        <v>0.48979077092401441</v>
      </c>
      <c r="S253" s="103">
        <f t="shared" si="364"/>
        <v>0.4921721369667173</v>
      </c>
      <c r="T253" s="103">
        <f t="shared" si="364"/>
        <v>0.48875239525108266</v>
      </c>
      <c r="U253" s="103">
        <f t="shared" si="364"/>
        <v>0.48340736353088687</v>
      </c>
      <c r="V253" s="103">
        <f t="shared" si="364"/>
        <v>0.46587190448274629</v>
      </c>
      <c r="W253" s="103">
        <f t="shared" ref="W253" si="365">IF(W35=0,0,W35/W$31)</f>
        <v>0.45015034129454917</v>
      </c>
      <c r="DA253" s="191"/>
    </row>
    <row r="254" spans="1:105" ht="11.45" customHeight="1" x14ac:dyDescent="0.25">
      <c r="A254" s="157" t="s">
        <v>112</v>
      </c>
      <c r="B254" s="103">
        <f t="shared" ref="B254:K254" si="366">IF(B36=0,0,B36/B$31)</f>
        <v>1.8839209171766867E-3</v>
      </c>
      <c r="C254" s="103">
        <f t="shared" si="366"/>
        <v>1.831763982665529E-3</v>
      </c>
      <c r="D254" s="103">
        <f t="shared" si="366"/>
        <v>2.1938089046625248E-3</v>
      </c>
      <c r="E254" s="103">
        <f t="shared" si="366"/>
        <v>2.3258288976702847E-3</v>
      </c>
      <c r="F254" s="103">
        <f t="shared" si="366"/>
        <v>3.0094860166626552E-3</v>
      </c>
      <c r="G254" s="103">
        <f t="shared" si="366"/>
        <v>3.283351290411849E-3</v>
      </c>
      <c r="H254" s="103">
        <f t="shared" si="366"/>
        <v>4.9503368784560835E-3</v>
      </c>
      <c r="I254" s="103">
        <f t="shared" si="366"/>
        <v>8.1665206909212924E-3</v>
      </c>
      <c r="J254" s="103">
        <f t="shared" si="366"/>
        <v>9.082927058323878E-3</v>
      </c>
      <c r="K254" s="103">
        <f t="shared" si="366"/>
        <v>1.0821928610800348E-2</v>
      </c>
      <c r="L254" s="103">
        <f t="shared" ref="L254" si="367">IF(L36=0,0,L36/L$31)</f>
        <v>1.2058890815927337E-2</v>
      </c>
      <c r="M254" s="103">
        <f t="shared" ref="M254:V254" si="368">IF(M36=0,0,M36/M$31)</f>
        <v>1.2889739454813467E-2</v>
      </c>
      <c r="N254" s="103">
        <f t="shared" si="368"/>
        <v>1.3730568789643448E-2</v>
      </c>
      <c r="O254" s="103">
        <f t="shared" si="368"/>
        <v>1.367901186276729E-2</v>
      </c>
      <c r="P254" s="103">
        <f t="shared" si="368"/>
        <v>1.3414197292157679E-2</v>
      </c>
      <c r="Q254" s="103">
        <f t="shared" si="368"/>
        <v>1.2454173759567231E-2</v>
      </c>
      <c r="R254" s="103">
        <f t="shared" si="368"/>
        <v>1.1560806200384683E-2</v>
      </c>
      <c r="S254" s="103">
        <f t="shared" si="368"/>
        <v>1.0749695157144086E-2</v>
      </c>
      <c r="T254" s="103">
        <f t="shared" si="368"/>
        <v>9.9404055383049087E-3</v>
      </c>
      <c r="U254" s="103">
        <f t="shared" si="368"/>
        <v>9.2032275283980784E-3</v>
      </c>
      <c r="V254" s="103">
        <f t="shared" si="368"/>
        <v>8.7494931445366193E-3</v>
      </c>
      <c r="W254" s="103">
        <f t="shared" ref="W254" si="369">IF(W36=0,0,W36/W$31)</f>
        <v>8.3469421158625084E-3</v>
      </c>
      <c r="DA254" s="191"/>
    </row>
    <row r="255" spans="1:105" ht="11.45" customHeight="1" x14ac:dyDescent="0.25">
      <c r="A255" s="157" t="s">
        <v>113</v>
      </c>
      <c r="B255" s="103">
        <f t="shared" ref="B255:K255" si="370">IF(B37=0,0,B37/B$31)</f>
        <v>0</v>
      </c>
      <c r="C255" s="103">
        <f t="shared" si="370"/>
        <v>0</v>
      </c>
      <c r="D255" s="103">
        <f t="shared" si="370"/>
        <v>0</v>
      </c>
      <c r="E255" s="103">
        <f t="shared" si="370"/>
        <v>0</v>
      </c>
      <c r="F255" s="103">
        <f t="shared" si="370"/>
        <v>0</v>
      </c>
      <c r="G255" s="103">
        <f t="shared" si="370"/>
        <v>1.0507780532612195E-3</v>
      </c>
      <c r="H255" s="103">
        <f t="shared" si="370"/>
        <v>1.208914368597522E-3</v>
      </c>
      <c r="I255" s="103">
        <f t="shared" si="370"/>
        <v>1.1895069110772634E-3</v>
      </c>
      <c r="J255" s="103">
        <f t="shared" si="370"/>
        <v>1.1609517364359924E-3</v>
      </c>
      <c r="K255" s="103">
        <f t="shared" si="370"/>
        <v>2.4453339760429548E-3</v>
      </c>
      <c r="L255" s="103">
        <f t="shared" ref="L255" si="371">IF(L37=0,0,L37/L$31)</f>
        <v>2.5455442968765544E-3</v>
      </c>
      <c r="M255" s="103">
        <f t="shared" ref="M255:V255" si="372">IF(M37=0,0,M37/M$31)</f>
        <v>2.6439217742968021E-3</v>
      </c>
      <c r="N255" s="103">
        <f t="shared" si="372"/>
        <v>2.6849402446435691E-3</v>
      </c>
      <c r="O255" s="103">
        <f t="shared" si="372"/>
        <v>2.7945549184615229E-3</v>
      </c>
      <c r="P255" s="103">
        <f t="shared" si="372"/>
        <v>2.8044689866142118E-3</v>
      </c>
      <c r="Q255" s="103">
        <f t="shared" si="372"/>
        <v>2.6150680501506964E-3</v>
      </c>
      <c r="R255" s="103">
        <f t="shared" si="372"/>
        <v>2.5271203704810086E-3</v>
      </c>
      <c r="S255" s="103">
        <f t="shared" si="372"/>
        <v>2.4918926310913627E-3</v>
      </c>
      <c r="T255" s="103">
        <f t="shared" si="372"/>
        <v>2.6793853808187479E-3</v>
      </c>
      <c r="U255" s="103">
        <f t="shared" si="372"/>
        <v>2.7926657195350068E-3</v>
      </c>
      <c r="V255" s="103">
        <f t="shared" si="372"/>
        <v>2.7785332359348148E-3</v>
      </c>
      <c r="W255" s="103">
        <f t="shared" ref="W255" si="373">IF(W37=0,0,W37/W$31)</f>
        <v>2.7087409945262091E-3</v>
      </c>
      <c r="DA255" s="191"/>
    </row>
    <row r="256" spans="1:105" ht="11.45" customHeight="1" x14ac:dyDescent="0.25">
      <c r="A256" s="157" t="s">
        <v>114</v>
      </c>
      <c r="B256" s="103">
        <f t="shared" ref="B256:K256" si="374">IF(B38=0,0,B38/B$31)</f>
        <v>0</v>
      </c>
      <c r="C256" s="103">
        <f t="shared" si="374"/>
        <v>0</v>
      </c>
      <c r="D256" s="103">
        <f t="shared" si="374"/>
        <v>0</v>
      </c>
      <c r="E256" s="103">
        <f t="shared" si="374"/>
        <v>0</v>
      </c>
      <c r="F256" s="103">
        <f t="shared" si="374"/>
        <v>0</v>
      </c>
      <c r="G256" s="103">
        <f t="shared" si="374"/>
        <v>0</v>
      </c>
      <c r="H256" s="103">
        <f t="shared" si="374"/>
        <v>0</v>
      </c>
      <c r="I256" s="103">
        <f t="shared" si="374"/>
        <v>0</v>
      </c>
      <c r="J256" s="103">
        <f t="shared" si="374"/>
        <v>0</v>
      </c>
      <c r="K256" s="103">
        <f t="shared" si="374"/>
        <v>0</v>
      </c>
      <c r="L256" s="103">
        <f t="shared" ref="L256" si="375">IF(L38=0,0,L38/L$31)</f>
        <v>0</v>
      </c>
      <c r="M256" s="103">
        <f t="shared" ref="M256:V256" si="376">IF(M38=0,0,M38/M$31)</f>
        <v>4.8913623449940762E-6</v>
      </c>
      <c r="N256" s="103">
        <f t="shared" si="376"/>
        <v>2.3961468670453707E-5</v>
      </c>
      <c r="O256" s="103">
        <f t="shared" si="376"/>
        <v>5.4203535390023205E-5</v>
      </c>
      <c r="P256" s="103">
        <f t="shared" si="376"/>
        <v>1.2428517499947728E-4</v>
      </c>
      <c r="Q256" s="103">
        <f t="shared" si="376"/>
        <v>3.0060751009431031E-4</v>
      </c>
      <c r="R256" s="103">
        <f t="shared" si="376"/>
        <v>5.2100871222412906E-4</v>
      </c>
      <c r="S256" s="103">
        <f t="shared" si="376"/>
        <v>7.105689633534753E-4</v>
      </c>
      <c r="T256" s="103">
        <f t="shared" si="376"/>
        <v>1.0550356383936524E-3</v>
      </c>
      <c r="U256" s="103">
        <f t="shared" si="376"/>
        <v>1.7399754757034941E-3</v>
      </c>
      <c r="V256" s="103">
        <f t="shared" si="376"/>
        <v>4.5377340849082834E-3</v>
      </c>
      <c r="W256" s="103">
        <f t="shared" ref="W256" si="377">IF(W38=0,0,W38/W$31)</f>
        <v>9.714966905098682E-3</v>
      </c>
      <c r="DA256" s="191"/>
    </row>
    <row r="257" spans="1:105" ht="11.45" customHeight="1" x14ac:dyDescent="0.25">
      <c r="A257" s="157" t="s">
        <v>115</v>
      </c>
      <c r="B257" s="103">
        <f t="shared" ref="B257:K257" si="378">IF(B39=0,0,B39/B$31)</f>
        <v>0</v>
      </c>
      <c r="C257" s="103">
        <f t="shared" si="378"/>
        <v>0</v>
      </c>
      <c r="D257" s="103">
        <f t="shared" si="378"/>
        <v>0</v>
      </c>
      <c r="E257" s="103">
        <f t="shared" si="378"/>
        <v>0</v>
      </c>
      <c r="F257" s="103">
        <f t="shared" si="378"/>
        <v>0</v>
      </c>
      <c r="G257" s="103">
        <f t="shared" si="378"/>
        <v>0</v>
      </c>
      <c r="H257" s="103">
        <f t="shared" si="378"/>
        <v>6.4500147314870607E-7</v>
      </c>
      <c r="I257" s="103">
        <f t="shared" si="378"/>
        <v>9.0376820898420793E-7</v>
      </c>
      <c r="J257" s="103">
        <f t="shared" si="378"/>
        <v>4.5344608205642139E-5</v>
      </c>
      <c r="K257" s="103">
        <f t="shared" si="378"/>
        <v>5.5173064374744984E-5</v>
      </c>
      <c r="L257" s="103">
        <f t="shared" ref="L257" si="379">IF(L39=0,0,L39/L$31)</f>
        <v>8.0873764113827953E-5</v>
      </c>
      <c r="M257" s="103">
        <f t="shared" ref="M257:V257" si="380">IF(M39=0,0,M39/M$31)</f>
        <v>1.5469303774466223E-4</v>
      </c>
      <c r="N257" s="103">
        <f t="shared" si="380"/>
        <v>2.4723052400432336E-4</v>
      </c>
      <c r="O257" s="103">
        <f t="shared" si="380"/>
        <v>4.0692119165556992E-4</v>
      </c>
      <c r="P257" s="103">
        <f t="shared" si="380"/>
        <v>6.003231664647678E-4</v>
      </c>
      <c r="Q257" s="103">
        <f t="shared" si="380"/>
        <v>8.0935055523519552E-4</v>
      </c>
      <c r="R257" s="103">
        <f t="shared" si="380"/>
        <v>1.0354150171038477E-3</v>
      </c>
      <c r="S257" s="103">
        <f t="shared" si="380"/>
        <v>1.5838538479354437E-3</v>
      </c>
      <c r="T257" s="103">
        <f t="shared" si="380"/>
        <v>2.5146404062319858E-3</v>
      </c>
      <c r="U257" s="103">
        <f t="shared" si="380"/>
        <v>3.9999002015409426E-3</v>
      </c>
      <c r="V257" s="103">
        <f t="shared" si="380"/>
        <v>9.6004996170580802E-3</v>
      </c>
      <c r="W257" s="103">
        <f t="shared" ref="W257" si="381">IF(W39=0,0,W39/W$31)</f>
        <v>2.1796191192120156E-2</v>
      </c>
      <c r="DA257" s="191"/>
    </row>
    <row r="258" spans="1:105" ht="11.45" customHeight="1" x14ac:dyDescent="0.25">
      <c r="A258" s="155" t="s">
        <v>21</v>
      </c>
      <c r="B258" s="156">
        <f t="shared" ref="B258:K258" si="382">IF(B40=0,0,B40/B$31)</f>
        <v>7.3084368832273157E-3</v>
      </c>
      <c r="C258" s="156">
        <f t="shared" si="382"/>
        <v>7.1727481908750194E-3</v>
      </c>
      <c r="D258" s="156">
        <f t="shared" si="382"/>
        <v>7.0021049570305879E-3</v>
      </c>
      <c r="E258" s="156">
        <f t="shared" si="382"/>
        <v>7.2348312677639696E-3</v>
      </c>
      <c r="F258" s="156">
        <f t="shared" si="382"/>
        <v>7.1259902428041141E-3</v>
      </c>
      <c r="G258" s="156">
        <f t="shared" si="382"/>
        <v>7.254668344742283E-3</v>
      </c>
      <c r="H258" s="156">
        <f t="shared" si="382"/>
        <v>7.5097676850334021E-3</v>
      </c>
      <c r="I258" s="156">
        <f t="shared" si="382"/>
        <v>7.2177766730242747E-3</v>
      </c>
      <c r="J258" s="156">
        <f t="shared" si="382"/>
        <v>6.9675076360058265E-3</v>
      </c>
      <c r="K258" s="156">
        <f t="shared" si="382"/>
        <v>7.0421698490527023E-3</v>
      </c>
      <c r="L258" s="156">
        <f t="shared" ref="L258" si="383">IF(L40=0,0,L40/L$31)</f>
        <v>7.4707743617307811E-3</v>
      </c>
      <c r="M258" s="156">
        <f t="shared" ref="M258:V258" si="384">IF(M40=0,0,M40/M$31)</f>
        <v>7.5901983790935173E-3</v>
      </c>
      <c r="N258" s="156">
        <f t="shared" si="384"/>
        <v>8.1353530514808245E-3</v>
      </c>
      <c r="O258" s="156">
        <f t="shared" si="384"/>
        <v>8.3312777240555306E-3</v>
      </c>
      <c r="P258" s="156">
        <f t="shared" si="384"/>
        <v>8.0881084001470076E-3</v>
      </c>
      <c r="Q258" s="156">
        <f t="shared" si="384"/>
        <v>8.35135242091814E-3</v>
      </c>
      <c r="R258" s="156">
        <f t="shared" si="384"/>
        <v>8.265972704606054E-3</v>
      </c>
      <c r="S258" s="156">
        <f t="shared" si="384"/>
        <v>7.9259577091389567E-3</v>
      </c>
      <c r="T258" s="156">
        <f t="shared" si="384"/>
        <v>8.1843858914465613E-3</v>
      </c>
      <c r="U258" s="156">
        <f t="shared" si="384"/>
        <v>8.1860478937045723E-3</v>
      </c>
      <c r="V258" s="156">
        <f t="shared" si="384"/>
        <v>8.4000000417583827E-3</v>
      </c>
      <c r="W258" s="156">
        <f t="shared" ref="W258" si="385">IF(W40=0,0,W40/W$31)</f>
        <v>8.0737447227270612E-3</v>
      </c>
      <c r="DA258" s="213"/>
    </row>
    <row r="259" spans="1:105" ht="11.45" customHeight="1" x14ac:dyDescent="0.25">
      <c r="A259" s="157" t="s">
        <v>110</v>
      </c>
      <c r="B259" s="103">
        <f t="shared" ref="B259:K259" si="386">IF(B41=0,0,B41/B$31)</f>
        <v>0</v>
      </c>
      <c r="C259" s="103">
        <f t="shared" si="386"/>
        <v>0</v>
      </c>
      <c r="D259" s="103">
        <f t="shared" si="386"/>
        <v>0</v>
      </c>
      <c r="E259" s="103">
        <f t="shared" si="386"/>
        <v>0</v>
      </c>
      <c r="F259" s="103">
        <f t="shared" si="386"/>
        <v>0</v>
      </c>
      <c r="G259" s="103">
        <f t="shared" si="386"/>
        <v>0</v>
      </c>
      <c r="H259" s="103">
        <f t="shared" si="386"/>
        <v>0</v>
      </c>
      <c r="I259" s="103">
        <f t="shared" si="386"/>
        <v>0</v>
      </c>
      <c r="J259" s="103">
        <f t="shared" si="386"/>
        <v>0</v>
      </c>
      <c r="K259" s="103">
        <f t="shared" si="386"/>
        <v>0</v>
      </c>
      <c r="L259" s="103">
        <f t="shared" ref="L259" si="387">IF(L41=0,0,L41/L$31)</f>
        <v>0</v>
      </c>
      <c r="M259" s="103">
        <f t="shared" ref="M259:V259" si="388">IF(M41=0,0,M41/M$31)</f>
        <v>0</v>
      </c>
      <c r="N259" s="103">
        <f t="shared" si="388"/>
        <v>0</v>
      </c>
      <c r="O259" s="103">
        <f t="shared" si="388"/>
        <v>0</v>
      </c>
      <c r="P259" s="103">
        <f t="shared" si="388"/>
        <v>0</v>
      </c>
      <c r="Q259" s="103">
        <f t="shared" si="388"/>
        <v>0</v>
      </c>
      <c r="R259" s="103">
        <f t="shared" si="388"/>
        <v>0</v>
      </c>
      <c r="S259" s="103">
        <f t="shared" si="388"/>
        <v>0</v>
      </c>
      <c r="T259" s="103">
        <f t="shared" si="388"/>
        <v>0</v>
      </c>
      <c r="U259" s="103">
        <f t="shared" si="388"/>
        <v>0</v>
      </c>
      <c r="V259" s="103">
        <f t="shared" si="388"/>
        <v>0</v>
      </c>
      <c r="W259" s="103">
        <f t="shared" ref="W259" si="389">IF(W41=0,0,W41/W$31)</f>
        <v>0</v>
      </c>
      <c r="DA259" s="191"/>
    </row>
    <row r="260" spans="1:105" ht="11.45" customHeight="1" x14ac:dyDescent="0.25">
      <c r="A260" s="157" t="s">
        <v>111</v>
      </c>
      <c r="B260" s="103">
        <f t="shared" ref="B260:K260" si="390">IF(B42=0,0,B42/B$31)</f>
        <v>7.2248465433815343E-3</v>
      </c>
      <c r="C260" s="103">
        <f t="shared" si="390"/>
        <v>7.0602496104129218E-3</v>
      </c>
      <c r="D260" s="103">
        <f t="shared" si="390"/>
        <v>6.8555369050926993E-3</v>
      </c>
      <c r="E260" s="103">
        <f t="shared" si="390"/>
        <v>7.0535466922278288E-3</v>
      </c>
      <c r="F260" s="103">
        <f t="shared" si="390"/>
        <v>6.9506661773456593E-3</v>
      </c>
      <c r="G260" s="103">
        <f t="shared" si="390"/>
        <v>7.0999609082370322E-3</v>
      </c>
      <c r="H260" s="103">
        <f t="shared" si="390"/>
        <v>7.3046609564458957E-3</v>
      </c>
      <c r="I260" s="103">
        <f t="shared" si="390"/>
        <v>7.019542345554023E-3</v>
      </c>
      <c r="J260" s="103">
        <f t="shared" si="390"/>
        <v>6.827193316041434E-3</v>
      </c>
      <c r="K260" s="103">
        <f t="shared" si="390"/>
        <v>6.8802154259398219E-3</v>
      </c>
      <c r="L260" s="103">
        <f t="shared" ref="L260" si="391">IF(L42=0,0,L42/L$31)</f>
        <v>7.2984561310719216E-3</v>
      </c>
      <c r="M260" s="103">
        <f t="shared" ref="M260:V260" si="392">IF(M42=0,0,M42/M$31)</f>
        <v>7.4344151642176627E-3</v>
      </c>
      <c r="N260" s="103">
        <f t="shared" si="392"/>
        <v>7.9668021925341382E-3</v>
      </c>
      <c r="O260" s="103">
        <f t="shared" si="392"/>
        <v>8.1477642654334843E-3</v>
      </c>
      <c r="P260" s="103">
        <f t="shared" si="392"/>
        <v>7.9333846222576516E-3</v>
      </c>
      <c r="Q260" s="103">
        <f t="shared" si="392"/>
        <v>8.2381953766260882E-3</v>
      </c>
      <c r="R260" s="103">
        <f t="shared" si="392"/>
        <v>8.1347058765456129E-3</v>
      </c>
      <c r="S260" s="103">
        <f t="shared" si="392"/>
        <v>7.7793540069839053E-3</v>
      </c>
      <c r="T260" s="103">
        <f t="shared" si="392"/>
        <v>8.0331079541880786E-3</v>
      </c>
      <c r="U260" s="103">
        <f t="shared" si="392"/>
        <v>8.0285268034406016E-3</v>
      </c>
      <c r="V260" s="103">
        <f t="shared" si="392"/>
        <v>8.2079356536602383E-3</v>
      </c>
      <c r="W260" s="103">
        <f t="shared" ref="W260" si="393">IF(W42=0,0,W42/W$31)</f>
        <v>7.8567554229666443E-3</v>
      </c>
      <c r="DA260" s="191"/>
    </row>
    <row r="261" spans="1:105" ht="11.45" customHeight="1" x14ac:dyDescent="0.25">
      <c r="A261" s="157" t="s">
        <v>112</v>
      </c>
      <c r="B261" s="103">
        <f t="shared" ref="B261:K261" si="394">IF(B43=0,0,B43/B$31)</f>
        <v>0</v>
      </c>
      <c r="C261" s="103">
        <f t="shared" si="394"/>
        <v>0</v>
      </c>
      <c r="D261" s="103">
        <f t="shared" si="394"/>
        <v>0</v>
      </c>
      <c r="E261" s="103">
        <f t="shared" si="394"/>
        <v>0</v>
      </c>
      <c r="F261" s="103">
        <f t="shared" si="394"/>
        <v>4.3966039769381095E-7</v>
      </c>
      <c r="G261" s="103">
        <f t="shared" si="394"/>
        <v>4.6088618396630865E-7</v>
      </c>
      <c r="H261" s="103">
        <f t="shared" si="394"/>
        <v>4.8455080287333706E-7</v>
      </c>
      <c r="I261" s="103">
        <f t="shared" si="394"/>
        <v>6.2971831043648414E-7</v>
      </c>
      <c r="J261" s="103">
        <f t="shared" si="394"/>
        <v>8.6575194161164893E-7</v>
      </c>
      <c r="K261" s="103">
        <f t="shared" si="394"/>
        <v>1.1235076866564946E-6</v>
      </c>
      <c r="L261" s="103">
        <f t="shared" ref="L261" si="395">IF(L43=0,0,L43/L$31)</f>
        <v>1.2318088548045832E-6</v>
      </c>
      <c r="M261" s="103">
        <f t="shared" ref="M261:V261" si="396">IF(M43=0,0,M43/M$31)</f>
        <v>1.159187900201352E-6</v>
      </c>
      <c r="N261" s="103">
        <f t="shared" si="396"/>
        <v>1.1495909796022124E-6</v>
      </c>
      <c r="O261" s="103">
        <f t="shared" si="396"/>
        <v>1.0801835158794553E-6</v>
      </c>
      <c r="P261" s="103">
        <f t="shared" si="396"/>
        <v>1.0061417948840809E-6</v>
      </c>
      <c r="Q261" s="103">
        <f t="shared" si="396"/>
        <v>1.0060599608946184E-6</v>
      </c>
      <c r="R261" s="103">
        <f t="shared" si="396"/>
        <v>9.7940699102574424E-7</v>
      </c>
      <c r="S261" s="103">
        <f t="shared" si="396"/>
        <v>8.7912939236634723E-7</v>
      </c>
      <c r="T261" s="103">
        <f t="shared" si="396"/>
        <v>8.8586603409366733E-7</v>
      </c>
      <c r="U261" s="103">
        <f t="shared" si="396"/>
        <v>9.1163657474128151E-7</v>
      </c>
      <c r="V261" s="103">
        <f t="shared" si="396"/>
        <v>8.5407685793541736E-7</v>
      </c>
      <c r="W261" s="103">
        <f t="shared" ref="W261" si="397">IF(W43=0,0,W43/W$31)</f>
        <v>8.4581700977183399E-7</v>
      </c>
      <c r="DA261" s="191"/>
    </row>
    <row r="262" spans="1:105" ht="11.45" customHeight="1" x14ac:dyDescent="0.25">
      <c r="A262" s="157" t="s">
        <v>113</v>
      </c>
      <c r="B262" s="103">
        <f t="shared" ref="B262:K262" si="398">IF(B44=0,0,B44/B$31)</f>
        <v>7.5656178426130433E-5</v>
      </c>
      <c r="C262" s="103">
        <f t="shared" si="398"/>
        <v>1.0370663226181116E-4</v>
      </c>
      <c r="D262" s="103">
        <f t="shared" si="398"/>
        <v>1.3641738637568812E-4</v>
      </c>
      <c r="E262" s="103">
        <f t="shared" si="398"/>
        <v>1.7139897700073079E-4</v>
      </c>
      <c r="F262" s="103">
        <f t="shared" si="398"/>
        <v>1.6600000230825208E-4</v>
      </c>
      <c r="G262" s="103">
        <f t="shared" si="398"/>
        <v>1.4577462728052946E-4</v>
      </c>
      <c r="H262" s="103">
        <f t="shared" si="398"/>
        <v>1.9672763742170708E-4</v>
      </c>
      <c r="I262" s="103">
        <f t="shared" si="398"/>
        <v>1.9016716778774166E-4</v>
      </c>
      <c r="J262" s="103">
        <f t="shared" si="398"/>
        <v>1.3197258724964071E-4</v>
      </c>
      <c r="K262" s="103">
        <f t="shared" si="398"/>
        <v>1.5321431503125302E-4</v>
      </c>
      <c r="L262" s="103">
        <f t="shared" ref="L262" si="399">IF(L44=0,0,L44/L$31)</f>
        <v>1.6373686413547744E-4</v>
      </c>
      <c r="M262" s="103">
        <f t="shared" ref="M262:V262" si="400">IF(M44=0,0,M44/M$31)</f>
        <v>1.4708669193777156E-4</v>
      </c>
      <c r="N262" s="103">
        <f t="shared" si="400"/>
        <v>1.5963619072902123E-4</v>
      </c>
      <c r="O262" s="103">
        <f t="shared" si="400"/>
        <v>1.7472176707820924E-4</v>
      </c>
      <c r="P262" s="103">
        <f t="shared" si="400"/>
        <v>1.4516537757849576E-4</v>
      </c>
      <c r="Q262" s="103">
        <f t="shared" si="400"/>
        <v>1.0203295617199294E-4</v>
      </c>
      <c r="R262" s="103">
        <f t="shared" si="400"/>
        <v>1.1839316116009921E-4</v>
      </c>
      <c r="S262" s="103">
        <f t="shared" si="400"/>
        <v>1.3320514168392429E-4</v>
      </c>
      <c r="T262" s="103">
        <f t="shared" si="400"/>
        <v>1.3432731158256653E-4</v>
      </c>
      <c r="U262" s="103">
        <f t="shared" si="400"/>
        <v>1.2980193666301744E-4</v>
      </c>
      <c r="V262" s="103">
        <f t="shared" si="400"/>
        <v>1.3472436393289485E-4</v>
      </c>
      <c r="W262" s="103">
        <f t="shared" ref="W262" si="401">IF(W44=0,0,W44/W$31)</f>
        <v>1.1707742491224947E-4</v>
      </c>
      <c r="DA262" s="191"/>
    </row>
    <row r="263" spans="1:105" ht="11.45" customHeight="1" x14ac:dyDescent="0.25">
      <c r="A263" s="157" t="s">
        <v>115</v>
      </c>
      <c r="B263" s="103">
        <f t="shared" ref="B263:K263" si="402">IF(B45=0,0,B45/B$31)</f>
        <v>7.9341614196507891E-6</v>
      </c>
      <c r="C263" s="103">
        <f t="shared" si="402"/>
        <v>8.7919482002866961E-6</v>
      </c>
      <c r="D263" s="103">
        <f t="shared" si="402"/>
        <v>1.0150665562200257E-5</v>
      </c>
      <c r="E263" s="103">
        <f t="shared" si="402"/>
        <v>9.8855985354096058E-6</v>
      </c>
      <c r="F263" s="103">
        <f t="shared" si="402"/>
        <v>8.8844027525090234E-6</v>
      </c>
      <c r="G263" s="103">
        <f t="shared" si="402"/>
        <v>8.4719230407557142E-6</v>
      </c>
      <c r="H263" s="103">
        <f t="shared" si="402"/>
        <v>7.8945403629254725E-6</v>
      </c>
      <c r="I263" s="103">
        <f t="shared" si="402"/>
        <v>7.4374413720737697E-6</v>
      </c>
      <c r="J263" s="103">
        <f t="shared" si="402"/>
        <v>7.4759807731407037E-6</v>
      </c>
      <c r="K263" s="103">
        <f t="shared" si="402"/>
        <v>7.6166003949705392E-6</v>
      </c>
      <c r="L263" s="103">
        <f t="shared" ref="L263" si="403">IF(L45=0,0,L45/L$31)</f>
        <v>7.3495576685775842E-6</v>
      </c>
      <c r="M263" s="103">
        <f t="shared" ref="M263:V263" si="404">IF(M45=0,0,M45/M$31)</f>
        <v>7.5373350378821287E-6</v>
      </c>
      <c r="N263" s="103">
        <f t="shared" si="404"/>
        <v>7.7650772380625638E-6</v>
      </c>
      <c r="O263" s="103">
        <f t="shared" si="404"/>
        <v>7.7115080279572381E-6</v>
      </c>
      <c r="P263" s="103">
        <f t="shared" si="404"/>
        <v>8.5522585159769634E-6</v>
      </c>
      <c r="Q263" s="103">
        <f t="shared" si="404"/>
        <v>1.0118028159165985E-5</v>
      </c>
      <c r="R263" s="103">
        <f t="shared" si="404"/>
        <v>1.189425990931742E-5</v>
      </c>
      <c r="S263" s="103">
        <f t="shared" si="404"/>
        <v>1.2519431078762132E-5</v>
      </c>
      <c r="T263" s="103">
        <f t="shared" si="404"/>
        <v>1.6064759641822997E-5</v>
      </c>
      <c r="U263" s="103">
        <f t="shared" si="404"/>
        <v>2.6807517026211807E-5</v>
      </c>
      <c r="V263" s="103">
        <f t="shared" si="404"/>
        <v>5.648594730731286E-5</v>
      </c>
      <c r="W263" s="103">
        <f t="shared" ref="W263" si="405">IF(W45=0,0,W45/W$31)</f>
        <v>9.9066057838394233E-5</v>
      </c>
      <c r="DA263" s="191"/>
    </row>
    <row r="264" spans="1:105" ht="11.45" customHeight="1" x14ac:dyDescent="0.25">
      <c r="A264" s="27" t="s">
        <v>34</v>
      </c>
      <c r="B264" s="46">
        <f t="shared" ref="B264:K264" si="406">IF(B46=0,0,B46/B$46)</f>
        <v>1</v>
      </c>
      <c r="C264" s="46">
        <f t="shared" si="406"/>
        <v>1</v>
      </c>
      <c r="D264" s="46">
        <f t="shared" si="406"/>
        <v>1</v>
      </c>
      <c r="E264" s="46">
        <f t="shared" si="406"/>
        <v>1</v>
      </c>
      <c r="F264" s="46">
        <f t="shared" si="406"/>
        <v>1</v>
      </c>
      <c r="G264" s="46">
        <f t="shared" si="406"/>
        <v>1</v>
      </c>
      <c r="H264" s="46">
        <f t="shared" si="406"/>
        <v>1</v>
      </c>
      <c r="I264" s="46">
        <f t="shared" si="406"/>
        <v>1</v>
      </c>
      <c r="J264" s="46">
        <f t="shared" si="406"/>
        <v>1</v>
      </c>
      <c r="K264" s="46">
        <f t="shared" si="406"/>
        <v>1</v>
      </c>
      <c r="L264" s="46">
        <f t="shared" ref="L264" si="407">IF(L46=0,0,L46/L$46)</f>
        <v>1</v>
      </c>
      <c r="M264" s="46">
        <f t="shared" ref="M264:V264" si="408">IF(M46=0,0,M46/M$46)</f>
        <v>1</v>
      </c>
      <c r="N264" s="46">
        <f t="shared" si="408"/>
        <v>1</v>
      </c>
      <c r="O264" s="46">
        <f t="shared" si="408"/>
        <v>1</v>
      </c>
      <c r="P264" s="46">
        <f t="shared" si="408"/>
        <v>1</v>
      </c>
      <c r="Q264" s="46">
        <f t="shared" si="408"/>
        <v>1</v>
      </c>
      <c r="R264" s="46">
        <f t="shared" si="408"/>
        <v>1</v>
      </c>
      <c r="S264" s="46">
        <f t="shared" si="408"/>
        <v>1</v>
      </c>
      <c r="T264" s="46">
        <f t="shared" si="408"/>
        <v>1</v>
      </c>
      <c r="U264" s="46">
        <f t="shared" si="408"/>
        <v>1</v>
      </c>
      <c r="V264" s="46">
        <f t="shared" si="408"/>
        <v>1</v>
      </c>
      <c r="W264" s="46">
        <f t="shared" ref="W264" si="409">IF(W46=0,0,W46/W$46)</f>
        <v>1</v>
      </c>
      <c r="DA264" s="211"/>
    </row>
    <row r="265" spans="1:105" ht="11.45" customHeight="1" x14ac:dyDescent="0.25">
      <c r="A265" s="153" t="s">
        <v>156</v>
      </c>
      <c r="B265" s="154">
        <f t="shared" ref="B265:K265" si="410">IF(B47=0,0,B47/B$46)</f>
        <v>0.49938537871867239</v>
      </c>
      <c r="C265" s="154">
        <f t="shared" si="410"/>
        <v>0.51333873984603662</v>
      </c>
      <c r="D265" s="154">
        <f t="shared" si="410"/>
        <v>0.5210430205619524</v>
      </c>
      <c r="E265" s="154">
        <f t="shared" si="410"/>
        <v>0.52244651420363353</v>
      </c>
      <c r="F265" s="154">
        <f t="shared" si="410"/>
        <v>0.5051938440791619</v>
      </c>
      <c r="G265" s="154">
        <f t="shared" si="410"/>
        <v>0.50494567470115259</v>
      </c>
      <c r="H265" s="154">
        <f t="shared" si="410"/>
        <v>0.49370477123400375</v>
      </c>
      <c r="I265" s="154">
        <f t="shared" si="410"/>
        <v>0.479951493052659</v>
      </c>
      <c r="J265" s="154">
        <f t="shared" si="410"/>
        <v>0.46700057242287074</v>
      </c>
      <c r="K265" s="154">
        <f t="shared" si="410"/>
        <v>0.48275642139205499</v>
      </c>
      <c r="L265" s="154">
        <f t="shared" ref="L265" si="411">IF(L47=0,0,L47/L$46)</f>
        <v>0.47074924310356248</v>
      </c>
      <c r="M265" s="154">
        <f t="shared" ref="M265:V265" si="412">IF(M47=0,0,M47/M$46)</f>
        <v>0.46491883172562021</v>
      </c>
      <c r="N265" s="154">
        <f t="shared" si="412"/>
        <v>0.46654947835394894</v>
      </c>
      <c r="O265" s="154">
        <f t="shared" si="412"/>
        <v>0.47097747299705306</v>
      </c>
      <c r="P265" s="154">
        <f t="shared" si="412"/>
        <v>0.48842940856467304</v>
      </c>
      <c r="Q265" s="154">
        <f t="shared" si="412"/>
        <v>0.4926519961611549</v>
      </c>
      <c r="R265" s="154">
        <f t="shared" si="412"/>
        <v>0.50359527234758994</v>
      </c>
      <c r="S265" s="154">
        <f t="shared" si="412"/>
        <v>0.5116569292902865</v>
      </c>
      <c r="T265" s="154">
        <f t="shared" si="412"/>
        <v>0.5143633743156123</v>
      </c>
      <c r="U265" s="154">
        <f t="shared" si="412"/>
        <v>0.51705687507190301</v>
      </c>
      <c r="V265" s="154">
        <f t="shared" si="412"/>
        <v>0.51210160744326094</v>
      </c>
      <c r="W265" s="154">
        <f t="shared" ref="W265" si="413">IF(W47=0,0,W47/W$46)</f>
        <v>0.51856439001346966</v>
      </c>
      <c r="DA265" s="212"/>
    </row>
    <row r="266" spans="1:105" ht="11.45" customHeight="1" x14ac:dyDescent="0.25">
      <c r="A266" s="157" t="s">
        <v>110</v>
      </c>
      <c r="B266" s="103">
        <f t="shared" ref="B266:K266" si="414">IF(B48=0,0,B48/B$46)</f>
        <v>5.2501859773547654E-2</v>
      </c>
      <c r="C266" s="103">
        <f t="shared" si="414"/>
        <v>4.770440301069051E-2</v>
      </c>
      <c r="D266" s="103">
        <f t="shared" si="414"/>
        <v>4.584882807979325E-2</v>
      </c>
      <c r="E266" s="103">
        <f t="shared" si="414"/>
        <v>4.193522640912907E-2</v>
      </c>
      <c r="F266" s="103">
        <f t="shared" si="414"/>
        <v>3.7823119125775101E-2</v>
      </c>
      <c r="G266" s="103">
        <f t="shared" si="414"/>
        <v>3.4421594204814575E-2</v>
      </c>
      <c r="H266" s="103">
        <f t="shared" si="414"/>
        <v>3.0149702100187012E-2</v>
      </c>
      <c r="I266" s="103">
        <f t="shared" si="414"/>
        <v>2.851086822193119E-2</v>
      </c>
      <c r="J266" s="103">
        <f t="shared" si="414"/>
        <v>2.5190607560830414E-2</v>
      </c>
      <c r="K266" s="103">
        <f t="shared" si="414"/>
        <v>2.472261219025703E-2</v>
      </c>
      <c r="L266" s="103">
        <f t="shared" ref="L266" si="415">IF(L48=0,0,L48/L$46)</f>
        <v>2.3232916505967052E-2</v>
      </c>
      <c r="M266" s="103">
        <f t="shared" ref="M266:V266" si="416">IF(M48=0,0,M48/M$46)</f>
        <v>2.2211166767705903E-2</v>
      </c>
      <c r="N266" s="103">
        <f t="shared" si="416"/>
        <v>2.1080245283414539E-2</v>
      </c>
      <c r="O266" s="103">
        <f t="shared" si="416"/>
        <v>2.0233013238696564E-2</v>
      </c>
      <c r="P266" s="103">
        <f t="shared" si="416"/>
        <v>1.9129988102519525E-2</v>
      </c>
      <c r="Q266" s="103">
        <f t="shared" si="416"/>
        <v>1.8293342462124235E-2</v>
      </c>
      <c r="R266" s="103">
        <f t="shared" si="416"/>
        <v>1.8590669279809402E-2</v>
      </c>
      <c r="S266" s="103">
        <f t="shared" si="416"/>
        <v>1.9077594224625613E-2</v>
      </c>
      <c r="T266" s="103">
        <f t="shared" si="416"/>
        <v>1.9273334310539372E-2</v>
      </c>
      <c r="U266" s="103">
        <f t="shared" si="416"/>
        <v>1.9436338921015921E-2</v>
      </c>
      <c r="V266" s="103">
        <f t="shared" si="416"/>
        <v>1.9318989211021809E-2</v>
      </c>
      <c r="W266" s="103">
        <f t="shared" ref="W266" si="417">IF(W48=0,0,W48/W$46)</f>
        <v>2.1025094037475524E-2</v>
      </c>
      <c r="DA266" s="191"/>
    </row>
    <row r="267" spans="1:105" ht="11.45" customHeight="1" x14ac:dyDescent="0.25">
      <c r="A267" s="157" t="s">
        <v>111</v>
      </c>
      <c r="B267" s="103">
        <f t="shared" ref="B267:K267" si="418">IF(B49=0,0,B49/B$46)</f>
        <v>0.44671229077794977</v>
      </c>
      <c r="C267" s="103">
        <f t="shared" si="418"/>
        <v>0.46547193501784545</v>
      </c>
      <c r="D267" s="103">
        <f t="shared" si="418"/>
        <v>0.47503694234152188</v>
      </c>
      <c r="E267" s="103">
        <f t="shared" si="418"/>
        <v>0.48036363323260717</v>
      </c>
      <c r="F267" s="103">
        <f t="shared" si="418"/>
        <v>0.46723286190660934</v>
      </c>
      <c r="G267" s="103">
        <f t="shared" si="418"/>
        <v>0.47039783202905538</v>
      </c>
      <c r="H267" s="103">
        <f t="shared" si="418"/>
        <v>0.46090962643574185</v>
      </c>
      <c r="I267" s="103">
        <f t="shared" si="418"/>
        <v>0.44818899900175857</v>
      </c>
      <c r="J267" s="103">
        <f t="shared" si="418"/>
        <v>0.43762941614162193</v>
      </c>
      <c r="K267" s="103">
        <f t="shared" si="418"/>
        <v>0.45315647414555338</v>
      </c>
      <c r="L267" s="103">
        <f t="shared" ref="L267" si="419">IF(L49=0,0,L49/L$46)</f>
        <v>0.44229256751898982</v>
      </c>
      <c r="M267" s="103">
        <f t="shared" ref="M267:V267" si="420">IF(M49=0,0,M49/M$46)</f>
        <v>0.43759679592822748</v>
      </c>
      <c r="N267" s="103">
        <f t="shared" si="420"/>
        <v>0.44023971325923728</v>
      </c>
      <c r="O267" s="103">
        <f t="shared" si="420"/>
        <v>0.44567562144434758</v>
      </c>
      <c r="P267" s="103">
        <f t="shared" si="420"/>
        <v>0.46426241311723576</v>
      </c>
      <c r="Q267" s="103">
        <f t="shared" si="420"/>
        <v>0.46944095514609102</v>
      </c>
      <c r="R267" s="103">
        <f t="shared" si="420"/>
        <v>0.47976619538368009</v>
      </c>
      <c r="S267" s="103">
        <f t="shared" si="420"/>
        <v>0.48653479099228736</v>
      </c>
      <c r="T267" s="103">
        <f t="shared" si="420"/>
        <v>0.48847624532880812</v>
      </c>
      <c r="U267" s="103">
        <f t="shared" si="420"/>
        <v>0.49044217484857799</v>
      </c>
      <c r="V267" s="103">
        <f t="shared" si="420"/>
        <v>0.48528170486891548</v>
      </c>
      <c r="W267" s="103">
        <f t="shared" ref="W267" si="421">IF(W49=0,0,W49/W$46)</f>
        <v>0.48764173705142572</v>
      </c>
      <c r="DA267" s="191"/>
    </row>
    <row r="268" spans="1:105" ht="11.45" customHeight="1" x14ac:dyDescent="0.25">
      <c r="A268" s="157" t="s">
        <v>112</v>
      </c>
      <c r="B268" s="103">
        <f t="shared" ref="B268:K268" si="422">IF(B50=0,0,B50/B$46)</f>
        <v>0</v>
      </c>
      <c r="C268" s="103">
        <f t="shared" si="422"/>
        <v>0</v>
      </c>
      <c r="D268" s="103">
        <f t="shared" si="422"/>
        <v>0</v>
      </c>
      <c r="E268" s="103">
        <f t="shared" si="422"/>
        <v>0</v>
      </c>
      <c r="F268" s="103">
        <f t="shared" si="422"/>
        <v>0</v>
      </c>
      <c r="G268" s="103">
        <f t="shared" si="422"/>
        <v>0</v>
      </c>
      <c r="H268" s="103">
        <f t="shared" si="422"/>
        <v>3.9292903549688021E-4</v>
      </c>
      <c r="I268" s="103">
        <f t="shared" si="422"/>
        <v>5.7587354877170296E-4</v>
      </c>
      <c r="J268" s="103">
        <f t="shared" si="422"/>
        <v>1.0952225736582367E-3</v>
      </c>
      <c r="K268" s="103">
        <f t="shared" si="422"/>
        <v>1.4522387841492744E-3</v>
      </c>
      <c r="L268" s="103">
        <f t="shared" ref="L268" si="423">IF(L50=0,0,L50/L$46)</f>
        <v>1.6529916961461959E-3</v>
      </c>
      <c r="M268" s="103">
        <f t="shared" ref="M268:V268" si="424">IF(M50=0,0,M50/M$46)</f>
        <v>1.8133216802115589E-3</v>
      </c>
      <c r="N268" s="103">
        <f t="shared" si="424"/>
        <v>2.0594501492843123E-3</v>
      </c>
      <c r="O268" s="103">
        <f t="shared" si="424"/>
        <v>2.1254239380961389E-3</v>
      </c>
      <c r="P268" s="103">
        <f t="shared" si="424"/>
        <v>2.2255543013433819E-3</v>
      </c>
      <c r="Q268" s="103">
        <f t="shared" si="424"/>
        <v>2.311545565898914E-3</v>
      </c>
      <c r="R268" s="103">
        <f t="shared" si="424"/>
        <v>2.2675967665111438E-3</v>
      </c>
      <c r="S268" s="103">
        <f t="shared" si="424"/>
        <v>2.2699601107816249E-3</v>
      </c>
      <c r="T268" s="103">
        <f t="shared" si="424"/>
        <v>2.2554285968264241E-3</v>
      </c>
      <c r="U268" s="103">
        <f t="shared" si="424"/>
        <v>2.3074488092752784E-3</v>
      </c>
      <c r="V268" s="103">
        <f t="shared" si="424"/>
        <v>2.3464247379076362E-3</v>
      </c>
      <c r="W268" s="103">
        <f t="shared" ref="W268" si="425">IF(W50=0,0,W50/W$46)</f>
        <v>2.6274848052766737E-3</v>
      </c>
      <c r="DA268" s="191"/>
    </row>
    <row r="269" spans="1:105" ht="11.45" customHeight="1" x14ac:dyDescent="0.25">
      <c r="A269" s="157" t="s">
        <v>113</v>
      </c>
      <c r="B269" s="103">
        <f t="shared" ref="B269:K269" si="426">IF(B51=0,0,B51/B$46)</f>
        <v>0</v>
      </c>
      <c r="C269" s="103">
        <f t="shared" si="426"/>
        <v>0</v>
      </c>
      <c r="D269" s="103">
        <f t="shared" si="426"/>
        <v>0</v>
      </c>
      <c r="E269" s="103">
        <f t="shared" si="426"/>
        <v>0</v>
      </c>
      <c r="F269" s="103">
        <f t="shared" si="426"/>
        <v>0</v>
      </c>
      <c r="G269" s="103">
        <f t="shared" si="426"/>
        <v>0</v>
      </c>
      <c r="H269" s="103">
        <f t="shared" si="426"/>
        <v>2.1410575647732E-3</v>
      </c>
      <c r="I269" s="103">
        <f t="shared" si="426"/>
        <v>2.580122859760961E-3</v>
      </c>
      <c r="J269" s="103">
        <f t="shared" si="426"/>
        <v>2.9864052732352948E-3</v>
      </c>
      <c r="K269" s="103">
        <f t="shared" si="426"/>
        <v>3.3123280140808587E-3</v>
      </c>
      <c r="L269" s="103">
        <f t="shared" ref="L269" si="427">IF(L51=0,0,L51/L$46)</f>
        <v>3.4200198249449074E-3</v>
      </c>
      <c r="M269" s="103">
        <f t="shared" ref="M269:V269" si="428">IF(M51=0,0,M51/M$46)</f>
        <v>3.0925441065298232E-3</v>
      </c>
      <c r="N269" s="103">
        <f t="shared" si="428"/>
        <v>2.7967914117689604E-3</v>
      </c>
      <c r="O269" s="103">
        <f t="shared" si="428"/>
        <v>2.5519196364694212E-3</v>
      </c>
      <c r="P269" s="103">
        <f t="shared" si="428"/>
        <v>2.3627342890825782E-3</v>
      </c>
      <c r="Q269" s="103">
        <f t="shared" si="428"/>
        <v>2.2183323903541938E-3</v>
      </c>
      <c r="R269" s="103">
        <f t="shared" si="428"/>
        <v>2.2357948756050834E-3</v>
      </c>
      <c r="S269" s="103">
        <f t="shared" si="428"/>
        <v>2.2710521065890141E-3</v>
      </c>
      <c r="T269" s="103">
        <f t="shared" si="428"/>
        <v>2.1479856440112964E-3</v>
      </c>
      <c r="U269" s="103">
        <f t="shared" si="428"/>
        <v>2.0277148487183329E-3</v>
      </c>
      <c r="V269" s="103">
        <f t="shared" si="428"/>
        <v>1.8138045516966105E-3</v>
      </c>
      <c r="W269" s="103">
        <f t="shared" ref="W269" si="429">IF(W51=0,0,W51/W$46)</f>
        <v>1.6919083493574787E-3</v>
      </c>
      <c r="DA269" s="191"/>
    </row>
    <row r="270" spans="1:105" ht="11.45" customHeight="1" x14ac:dyDescent="0.25">
      <c r="A270" s="157" t="s">
        <v>115</v>
      </c>
      <c r="B270" s="103">
        <f t="shared" ref="B270:K270" si="430">IF(B52=0,0,B52/B$46)</f>
        <v>1.7122816717501281E-4</v>
      </c>
      <c r="C270" s="103">
        <f t="shared" si="430"/>
        <v>1.6240181750071475E-4</v>
      </c>
      <c r="D270" s="103">
        <f t="shared" si="430"/>
        <v>1.572501406373218E-4</v>
      </c>
      <c r="E270" s="103">
        <f t="shared" si="430"/>
        <v>1.4765456189736874E-4</v>
      </c>
      <c r="F270" s="103">
        <f t="shared" si="430"/>
        <v>1.3786304677742943E-4</v>
      </c>
      <c r="G270" s="103">
        <f t="shared" si="430"/>
        <v>1.2624846728262067E-4</v>
      </c>
      <c r="H270" s="103">
        <f t="shared" si="430"/>
        <v>1.1145609780473364E-4</v>
      </c>
      <c r="I270" s="103">
        <f t="shared" si="430"/>
        <v>9.5629420436512145E-5</v>
      </c>
      <c r="J270" s="103">
        <f t="shared" si="430"/>
        <v>9.8920873524828705E-5</v>
      </c>
      <c r="K270" s="103">
        <f t="shared" si="430"/>
        <v>1.1276825801440119E-4</v>
      </c>
      <c r="L270" s="103">
        <f t="shared" ref="L270" si="431">IF(L52=0,0,L52/L$46)</f>
        <v>1.5074755751450078E-4</v>
      </c>
      <c r="M270" s="103">
        <f t="shared" ref="M270:V270" si="432">IF(M52=0,0,M52/M$46)</f>
        <v>2.050032429454839E-4</v>
      </c>
      <c r="N270" s="103">
        <f t="shared" si="432"/>
        <v>3.732782502438539E-4</v>
      </c>
      <c r="O270" s="103">
        <f t="shared" si="432"/>
        <v>3.9149473944328659E-4</v>
      </c>
      <c r="P270" s="103">
        <f t="shared" si="432"/>
        <v>4.4871875449171143E-4</v>
      </c>
      <c r="Q270" s="103">
        <f t="shared" si="432"/>
        <v>3.8782059668653496E-4</v>
      </c>
      <c r="R270" s="103">
        <f t="shared" si="432"/>
        <v>7.3501604198423793E-4</v>
      </c>
      <c r="S270" s="103">
        <f t="shared" si="432"/>
        <v>1.503531856002902E-3</v>
      </c>
      <c r="T270" s="103">
        <f t="shared" si="432"/>
        <v>2.2103804354271918E-3</v>
      </c>
      <c r="U270" s="103">
        <f t="shared" si="432"/>
        <v>2.8431976443154842E-3</v>
      </c>
      <c r="V270" s="103">
        <f t="shared" si="432"/>
        <v>3.3406840737193479E-3</v>
      </c>
      <c r="W270" s="103">
        <f t="shared" ref="W270" si="433">IF(W52=0,0,W52/W$46)</f>
        <v>5.5781657699342166E-3</v>
      </c>
      <c r="DA270" s="191"/>
    </row>
    <row r="271" spans="1:105" ht="11.45" customHeight="1" x14ac:dyDescent="0.25">
      <c r="A271" s="155" t="s">
        <v>158</v>
      </c>
      <c r="B271" s="156">
        <f t="shared" ref="B271:K271" si="434">IF(B53=0,0,B53/B$46)</f>
        <v>0.50061462128132761</v>
      </c>
      <c r="C271" s="156">
        <f t="shared" si="434"/>
        <v>0.48666126015396333</v>
      </c>
      <c r="D271" s="156">
        <f t="shared" si="434"/>
        <v>0.47895697943804755</v>
      </c>
      <c r="E271" s="156">
        <f t="shared" si="434"/>
        <v>0.47755348579636647</v>
      </c>
      <c r="F271" s="156">
        <f t="shared" si="434"/>
        <v>0.49480615592083815</v>
      </c>
      <c r="G271" s="156">
        <f t="shared" si="434"/>
        <v>0.4950543252988473</v>
      </c>
      <c r="H271" s="156">
        <f t="shared" si="434"/>
        <v>0.50629522876599631</v>
      </c>
      <c r="I271" s="156">
        <f t="shared" si="434"/>
        <v>0.52004850694734106</v>
      </c>
      <c r="J271" s="156">
        <f t="shared" si="434"/>
        <v>0.53299942757712926</v>
      </c>
      <c r="K271" s="156">
        <f t="shared" si="434"/>
        <v>0.51724357860794501</v>
      </c>
      <c r="L271" s="156">
        <f t="shared" ref="L271" si="435">IF(L53=0,0,L53/L$46)</f>
        <v>0.52925075689643741</v>
      </c>
      <c r="M271" s="156">
        <f t="shared" ref="M271:V271" si="436">IF(M53=0,0,M53/M$46)</f>
        <v>0.53508116827437979</v>
      </c>
      <c r="N271" s="156">
        <f t="shared" si="436"/>
        <v>0.53345052164605111</v>
      </c>
      <c r="O271" s="156">
        <f t="shared" si="436"/>
        <v>0.52902252700294705</v>
      </c>
      <c r="P271" s="156">
        <f t="shared" si="436"/>
        <v>0.51157059143532702</v>
      </c>
      <c r="Q271" s="156">
        <f t="shared" si="436"/>
        <v>0.50734800383884515</v>
      </c>
      <c r="R271" s="156">
        <f t="shared" si="436"/>
        <v>0.49640472765241006</v>
      </c>
      <c r="S271" s="156">
        <f t="shared" si="436"/>
        <v>0.48834307070971344</v>
      </c>
      <c r="T271" s="156">
        <f t="shared" si="436"/>
        <v>0.48563662568438759</v>
      </c>
      <c r="U271" s="156">
        <f t="shared" si="436"/>
        <v>0.48294312492809705</v>
      </c>
      <c r="V271" s="156">
        <f t="shared" si="436"/>
        <v>0.48789839255673906</v>
      </c>
      <c r="W271" s="156">
        <f t="shared" ref="W271" si="437">IF(W53=0,0,W53/W$46)</f>
        <v>0.48143560998653029</v>
      </c>
      <c r="DA271" s="213"/>
    </row>
    <row r="272" spans="1:105" ht="11.45" customHeight="1" x14ac:dyDescent="0.25">
      <c r="A272" s="162" t="s">
        <v>27</v>
      </c>
      <c r="B272" s="104">
        <f t="shared" ref="B272:K272" si="438">IF(B54=0,0,B54/B$46)</f>
        <v>0.39295138103191568</v>
      </c>
      <c r="C272" s="104">
        <f t="shared" si="438"/>
        <v>0.37614071891397727</v>
      </c>
      <c r="D272" s="104">
        <f t="shared" si="438"/>
        <v>0.36203725603705067</v>
      </c>
      <c r="E272" s="104">
        <f t="shared" si="438"/>
        <v>0.35757081384893091</v>
      </c>
      <c r="F272" s="104">
        <f t="shared" si="438"/>
        <v>0.35597264694214009</v>
      </c>
      <c r="G272" s="104">
        <f t="shared" si="438"/>
        <v>0.35254881809999111</v>
      </c>
      <c r="H272" s="104">
        <f t="shared" si="438"/>
        <v>0.35842066513081267</v>
      </c>
      <c r="I272" s="104">
        <f t="shared" si="438"/>
        <v>0.36595610149634605</v>
      </c>
      <c r="J272" s="104">
        <f t="shared" si="438"/>
        <v>0.37305544708163713</v>
      </c>
      <c r="K272" s="104">
        <f t="shared" si="438"/>
        <v>0.36537243566180694</v>
      </c>
      <c r="L272" s="104">
        <f t="shared" ref="L272" si="439">IF(L54=0,0,L54/L$46)</f>
        <v>0.36913010423729803</v>
      </c>
      <c r="M272" s="104">
        <f t="shared" ref="M272:V272" si="440">IF(M54=0,0,M54/M$46)</f>
        <v>0.37792463948787658</v>
      </c>
      <c r="N272" s="104">
        <f t="shared" si="440"/>
        <v>0.37194676930526038</v>
      </c>
      <c r="O272" s="104">
        <f t="shared" si="440"/>
        <v>0.36524552020038065</v>
      </c>
      <c r="P272" s="104">
        <f t="shared" si="440"/>
        <v>0.35368707090790297</v>
      </c>
      <c r="Q272" s="104">
        <f t="shared" si="440"/>
        <v>0.35247451946388758</v>
      </c>
      <c r="R272" s="104">
        <f t="shared" si="440"/>
        <v>0.33766232704148208</v>
      </c>
      <c r="S272" s="104">
        <f t="shared" si="440"/>
        <v>0.32401492817230321</v>
      </c>
      <c r="T272" s="104">
        <f t="shared" si="440"/>
        <v>0.32940393460406642</v>
      </c>
      <c r="U272" s="104">
        <f t="shared" si="440"/>
        <v>0.31971474586788245</v>
      </c>
      <c r="V272" s="104">
        <f t="shared" si="440"/>
        <v>0.31903884953392547</v>
      </c>
      <c r="W272" s="104">
        <f t="shared" ref="W272" si="441">IF(W54=0,0,W54/W$46)</f>
        <v>0.31042154018490004</v>
      </c>
      <c r="DA272" s="195"/>
    </row>
    <row r="273" spans="1:105" ht="11.45" customHeight="1" x14ac:dyDescent="0.25">
      <c r="A273" s="158" t="s">
        <v>116</v>
      </c>
      <c r="B273" s="105">
        <f t="shared" ref="B273:K273" si="442">IF(B55=0,0,B55/B$46)</f>
        <v>0.1076632402494119</v>
      </c>
      <c r="C273" s="105">
        <f t="shared" si="442"/>
        <v>0.11052054123998609</v>
      </c>
      <c r="D273" s="105">
        <f t="shared" si="442"/>
        <v>0.11691972340099688</v>
      </c>
      <c r="E273" s="105">
        <f t="shared" si="442"/>
        <v>0.11998267194743555</v>
      </c>
      <c r="F273" s="105">
        <f t="shared" si="442"/>
        <v>0.13883350897869806</v>
      </c>
      <c r="G273" s="105">
        <f t="shared" si="442"/>
        <v>0.14250550719885613</v>
      </c>
      <c r="H273" s="105">
        <f t="shared" si="442"/>
        <v>0.14787456363518359</v>
      </c>
      <c r="I273" s="105">
        <f t="shared" si="442"/>
        <v>0.15409240545099498</v>
      </c>
      <c r="J273" s="105">
        <f t="shared" si="442"/>
        <v>0.15994398049549211</v>
      </c>
      <c r="K273" s="105">
        <f t="shared" si="442"/>
        <v>0.15187114294613807</v>
      </c>
      <c r="L273" s="105">
        <f t="shared" ref="L273" si="443">IF(L55=0,0,L55/L$46)</f>
        <v>0.16012065265913944</v>
      </c>
      <c r="M273" s="105">
        <f t="shared" ref="M273:V273" si="444">IF(M55=0,0,M55/M$46)</f>
        <v>0.15715652878650321</v>
      </c>
      <c r="N273" s="105">
        <f t="shared" si="444"/>
        <v>0.16150375234079073</v>
      </c>
      <c r="O273" s="105">
        <f t="shared" si="444"/>
        <v>0.16377700680256638</v>
      </c>
      <c r="P273" s="105">
        <f t="shared" si="444"/>
        <v>0.15788352052742394</v>
      </c>
      <c r="Q273" s="105">
        <f t="shared" si="444"/>
        <v>0.15487348437495757</v>
      </c>
      <c r="R273" s="105">
        <f t="shared" si="444"/>
        <v>0.15874240061092801</v>
      </c>
      <c r="S273" s="105">
        <f t="shared" si="444"/>
        <v>0.16432814253741018</v>
      </c>
      <c r="T273" s="105">
        <f t="shared" si="444"/>
        <v>0.1562326910803212</v>
      </c>
      <c r="U273" s="105">
        <f t="shared" si="444"/>
        <v>0.16322837906021459</v>
      </c>
      <c r="V273" s="105">
        <f t="shared" si="444"/>
        <v>0.16885954302281356</v>
      </c>
      <c r="W273" s="105">
        <f t="shared" ref="W273" si="445">IF(W55=0,0,W55/W$46)</f>
        <v>0.17101406980163031</v>
      </c>
      <c r="DA273" s="192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  <ignoredErrors>
    <ignoredError sqref="B6:V26 W6:W2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DA166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25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627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DA1" s="170" t="s">
        <v>155</v>
      </c>
    </row>
    <row r="2" spans="1:105" ht="11.4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DA2" s="208"/>
    </row>
    <row r="3" spans="1:105" ht="11.45" customHeight="1" x14ac:dyDescent="0.25">
      <c r="A3" s="53" t="s">
        <v>32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DA3" s="172"/>
    </row>
    <row r="4" spans="1:105" ht="11.45" customHeight="1" x14ac:dyDescent="0.25">
      <c r="A4" s="133" t="s">
        <v>51</v>
      </c>
      <c r="B4" s="145">
        <f t="shared" ref="B4:K4" si="0">B5+B9+B10+B15</f>
        <v>56825.517318194725</v>
      </c>
      <c r="C4" s="145">
        <f t="shared" si="0"/>
        <v>55652.259904024162</v>
      </c>
      <c r="D4" s="145">
        <f t="shared" si="0"/>
        <v>55093.056354069457</v>
      </c>
      <c r="E4" s="145">
        <f t="shared" si="0"/>
        <v>52976.695096847841</v>
      </c>
      <c r="F4" s="145">
        <f t="shared" si="0"/>
        <v>53130.450381869035</v>
      </c>
      <c r="G4" s="145">
        <f t="shared" si="0"/>
        <v>51337.760388793482</v>
      </c>
      <c r="H4" s="145">
        <f t="shared" si="0"/>
        <v>52272.318315149976</v>
      </c>
      <c r="I4" s="145">
        <f t="shared" si="0"/>
        <v>51041.207575078399</v>
      </c>
      <c r="J4" s="145">
        <f t="shared" si="0"/>
        <v>50390.012261476513</v>
      </c>
      <c r="K4" s="145">
        <f t="shared" si="0"/>
        <v>49721.180095515563</v>
      </c>
      <c r="L4" s="145">
        <f t="shared" ref="L4" si="1">L5+L9+L10+L15</f>
        <v>50308.840823527666</v>
      </c>
      <c r="M4" s="145">
        <f t="shared" ref="M4:V4" si="2">M5+M9+M10+M15</f>
        <v>50885.432230161161</v>
      </c>
      <c r="N4" s="145">
        <f t="shared" si="2"/>
        <v>50549.819246879044</v>
      </c>
      <c r="O4" s="145">
        <f t="shared" si="2"/>
        <v>51625.047649122775</v>
      </c>
      <c r="P4" s="145">
        <f t="shared" si="2"/>
        <v>52808.628778999031</v>
      </c>
      <c r="Q4" s="145">
        <f t="shared" si="2"/>
        <v>52560.836455487217</v>
      </c>
      <c r="R4" s="145">
        <f t="shared" si="2"/>
        <v>53882.501648355865</v>
      </c>
      <c r="S4" s="145">
        <f t="shared" si="2"/>
        <v>54722.097566479555</v>
      </c>
      <c r="T4" s="145">
        <f t="shared" si="2"/>
        <v>52821.750497142355</v>
      </c>
      <c r="U4" s="145">
        <f t="shared" si="2"/>
        <v>53364.62445430243</v>
      </c>
      <c r="V4" s="145">
        <f t="shared" si="2"/>
        <v>48976.424353395872</v>
      </c>
      <c r="W4" s="145">
        <f t="shared" ref="W4" si="3">W5+W9+W10+W15</f>
        <v>47660.607650118924</v>
      </c>
      <c r="DA4" s="206" t="s">
        <v>628</v>
      </c>
    </row>
    <row r="5" spans="1:105" ht="11.45" customHeight="1" x14ac:dyDescent="0.25">
      <c r="A5" s="92" t="s">
        <v>46</v>
      </c>
      <c r="B5" s="97">
        <f t="shared" ref="B5:K5" si="4">SUM(B6:B8)</f>
        <v>56568.768529664645</v>
      </c>
      <c r="C5" s="97">
        <f t="shared" si="4"/>
        <v>55296.297850386924</v>
      </c>
      <c r="D5" s="97">
        <f t="shared" si="4"/>
        <v>54547.900515907138</v>
      </c>
      <c r="E5" s="97">
        <f t="shared" si="4"/>
        <v>52246.540412725706</v>
      </c>
      <c r="F5" s="97">
        <f t="shared" si="4"/>
        <v>52170.328374892517</v>
      </c>
      <c r="G5" s="97">
        <f t="shared" si="4"/>
        <v>49448.009544282031</v>
      </c>
      <c r="H5" s="97">
        <f t="shared" si="4"/>
        <v>48836.590799656056</v>
      </c>
      <c r="I5" s="97">
        <f t="shared" si="4"/>
        <v>47164.637575236462</v>
      </c>
      <c r="J5" s="97">
        <f t="shared" si="4"/>
        <v>47394.732502149607</v>
      </c>
      <c r="K5" s="97">
        <f t="shared" si="4"/>
        <v>46966.586328460879</v>
      </c>
      <c r="L5" s="97">
        <f t="shared" ref="L5" si="5">SUM(L6:L8)</f>
        <v>47301.608168529667</v>
      </c>
      <c r="M5" s="97">
        <f t="shared" ref="M5:V5" si="6">SUM(M6:M8)</f>
        <v>47942.488048151325</v>
      </c>
      <c r="N5" s="97">
        <f t="shared" si="6"/>
        <v>47450.794067067924</v>
      </c>
      <c r="O5" s="97">
        <f t="shared" si="6"/>
        <v>48766.907996560622</v>
      </c>
      <c r="P5" s="97">
        <f t="shared" si="6"/>
        <v>49868.568443680138</v>
      </c>
      <c r="Q5" s="97">
        <f t="shared" si="6"/>
        <v>49825.936285468604</v>
      </c>
      <c r="R5" s="97">
        <f t="shared" si="6"/>
        <v>51150.501977644017</v>
      </c>
      <c r="S5" s="97">
        <f t="shared" si="6"/>
        <v>51967.355546001716</v>
      </c>
      <c r="T5" s="97">
        <f t="shared" si="6"/>
        <v>49979.993293207226</v>
      </c>
      <c r="U5" s="97">
        <f t="shared" si="6"/>
        <v>50500.276956147885</v>
      </c>
      <c r="V5" s="97">
        <f t="shared" si="6"/>
        <v>45386.991831470332</v>
      </c>
      <c r="W5" s="97">
        <f t="shared" ref="W5" si="7">SUM(W6:W8)</f>
        <v>44345.850644883918</v>
      </c>
      <c r="DA5" s="175"/>
    </row>
    <row r="6" spans="1:105" ht="11.45" customHeight="1" x14ac:dyDescent="0.25">
      <c r="A6" s="128" t="s">
        <v>52</v>
      </c>
      <c r="B6" s="97">
        <v>71.173688736027515</v>
      </c>
      <c r="C6" s="97">
        <v>70.043938091143588</v>
      </c>
      <c r="D6" s="97">
        <v>82.471109200343932</v>
      </c>
      <c r="E6" s="97">
        <v>82.830008598452281</v>
      </c>
      <c r="F6" s="97">
        <v>111.00885640584696</v>
      </c>
      <c r="G6" s="97">
        <v>121.96001719690457</v>
      </c>
      <c r="H6" s="97">
        <v>175.67214101461735</v>
      </c>
      <c r="I6" s="97">
        <v>278.1936371453138</v>
      </c>
      <c r="J6" s="97">
        <v>439.8203783319002</v>
      </c>
      <c r="K6" s="97">
        <v>635.4713671539123</v>
      </c>
      <c r="L6" s="97">
        <v>618.97996560619094</v>
      </c>
      <c r="M6" s="97">
        <v>631.07368873602752</v>
      </c>
      <c r="N6" s="97">
        <v>628.87480653482373</v>
      </c>
      <c r="O6" s="97">
        <v>612.38331900257958</v>
      </c>
      <c r="P6" s="97">
        <v>645.73542562338764</v>
      </c>
      <c r="Q6" s="97">
        <v>593.7845227858985</v>
      </c>
      <c r="R6" s="97">
        <v>536.00730868443668</v>
      </c>
      <c r="S6" s="97">
        <v>496.9127257093723</v>
      </c>
      <c r="T6" s="97">
        <v>551.43938091143582</v>
      </c>
      <c r="U6" s="97">
        <v>478.39423903697337</v>
      </c>
      <c r="V6" s="97">
        <v>358.02407566637999</v>
      </c>
      <c r="W6" s="97">
        <v>339.50558899398101</v>
      </c>
      <c r="DA6" s="175" t="s">
        <v>629</v>
      </c>
    </row>
    <row r="7" spans="1:105" ht="11.45" customHeight="1" x14ac:dyDescent="0.25">
      <c r="A7" s="128" t="s">
        <v>53</v>
      </c>
      <c r="B7" s="97">
        <v>30251.655202063619</v>
      </c>
      <c r="C7" s="97">
        <v>29346.96663800516</v>
      </c>
      <c r="D7" s="97">
        <v>28549.16878761823</v>
      </c>
      <c r="E7" s="97">
        <v>26498.152966466034</v>
      </c>
      <c r="F7" s="97">
        <v>25619.524763542559</v>
      </c>
      <c r="G7" s="97">
        <v>23721.512553740329</v>
      </c>
      <c r="H7" s="97">
        <v>22593.105245055889</v>
      </c>
      <c r="I7" s="97">
        <v>21322.217110920039</v>
      </c>
      <c r="J7" s="97">
        <v>20740.853396388651</v>
      </c>
      <c r="K7" s="97">
        <v>19720.6067927773</v>
      </c>
      <c r="L7" s="97">
        <v>18859.48125537403</v>
      </c>
      <c r="M7" s="97">
        <v>18779.4007738607</v>
      </c>
      <c r="N7" s="97">
        <v>17617.713327601032</v>
      </c>
      <c r="O7" s="97">
        <v>17590.67308684437</v>
      </c>
      <c r="P7" s="97">
        <v>17682.19372312984</v>
      </c>
      <c r="Q7" s="97">
        <v>16926.336113499568</v>
      </c>
      <c r="R7" s="97">
        <v>16938.454514187441</v>
      </c>
      <c r="S7" s="97">
        <v>17186.881169389511</v>
      </c>
      <c r="T7" s="97">
        <v>16413.32502149613</v>
      </c>
      <c r="U7" s="97">
        <v>16585.00197764402</v>
      </c>
      <c r="V7" s="97">
        <v>14914.686414445399</v>
      </c>
      <c r="W7" s="97">
        <v>14795.52235597592</v>
      </c>
      <c r="DA7" s="175" t="s">
        <v>630</v>
      </c>
    </row>
    <row r="8" spans="1:105" ht="11.45" customHeight="1" x14ac:dyDescent="0.25">
      <c r="A8" s="128" t="s">
        <v>54</v>
      </c>
      <c r="B8" s="97">
        <v>26245.939638864998</v>
      </c>
      <c r="C8" s="97">
        <v>25879.287274290618</v>
      </c>
      <c r="D8" s="97">
        <v>25916.26061908856</v>
      </c>
      <c r="E8" s="97">
        <v>25665.55743766122</v>
      </c>
      <c r="F8" s="97">
        <v>26439.794754944109</v>
      </c>
      <c r="G8" s="97">
        <v>25604.536973344799</v>
      </c>
      <c r="H8" s="97">
        <v>26067.813413585551</v>
      </c>
      <c r="I8" s="97">
        <v>25564.226827171111</v>
      </c>
      <c r="J8" s="97">
        <v>26214.058727429059</v>
      </c>
      <c r="K8" s="97">
        <v>26610.508168529661</v>
      </c>
      <c r="L8" s="97">
        <v>27823.146947549441</v>
      </c>
      <c r="M8" s="97">
        <v>28532.0135855546</v>
      </c>
      <c r="N8" s="97">
        <v>29204.205932932069</v>
      </c>
      <c r="O8" s="97">
        <v>30563.851590713672</v>
      </c>
      <c r="P8" s="97">
        <v>31540.63929492691</v>
      </c>
      <c r="Q8" s="97">
        <v>32305.81564918314</v>
      </c>
      <c r="R8" s="97">
        <v>33676.040154772141</v>
      </c>
      <c r="S8" s="97">
        <v>34283.561650902833</v>
      </c>
      <c r="T8" s="97">
        <v>33015.228890799663</v>
      </c>
      <c r="U8" s="97">
        <v>33436.880739466891</v>
      </c>
      <c r="V8" s="97">
        <v>30114.28134135855</v>
      </c>
      <c r="W8" s="97">
        <v>29210.822699914017</v>
      </c>
      <c r="DA8" s="175" t="s">
        <v>631</v>
      </c>
    </row>
    <row r="9" spans="1:105" ht="11.45" customHeight="1" x14ac:dyDescent="0.25">
      <c r="A9" s="92" t="s">
        <v>55</v>
      </c>
      <c r="B9" s="97">
        <v>18.572656921754081</v>
      </c>
      <c r="C9" s="97">
        <v>25.193465176268269</v>
      </c>
      <c r="D9" s="97">
        <v>32.867583834909723</v>
      </c>
      <c r="E9" s="97">
        <v>40.800171969045557</v>
      </c>
      <c r="F9" s="97">
        <v>53.073344797936372</v>
      </c>
      <c r="G9" s="97">
        <v>74.52734307824592</v>
      </c>
      <c r="H9" s="97">
        <v>105.931728288908</v>
      </c>
      <c r="I9" s="97">
        <v>106.70679277730009</v>
      </c>
      <c r="J9" s="97">
        <v>96.731728288907988</v>
      </c>
      <c r="K9" s="97">
        <v>146.4118658641444</v>
      </c>
      <c r="L9" s="97">
        <v>138.5226999140155</v>
      </c>
      <c r="M9" s="97">
        <v>166.46552020636281</v>
      </c>
      <c r="N9" s="97">
        <v>169.86190885640579</v>
      </c>
      <c r="O9" s="97">
        <v>175.9693895098882</v>
      </c>
      <c r="P9" s="97">
        <v>177.98744625967319</v>
      </c>
      <c r="Q9" s="97">
        <v>176.4402407566638</v>
      </c>
      <c r="R9" s="97">
        <v>162.50980223559759</v>
      </c>
      <c r="S9" s="97">
        <v>143.0274290627687</v>
      </c>
      <c r="T9" s="97">
        <v>125.450214961307</v>
      </c>
      <c r="U9" s="97">
        <v>142.3174548581255</v>
      </c>
      <c r="V9" s="97">
        <v>133.21263972484951</v>
      </c>
      <c r="W9" s="97">
        <v>174.10851246775579</v>
      </c>
      <c r="DA9" s="175" t="s">
        <v>632</v>
      </c>
    </row>
    <row r="10" spans="1:105" ht="11.45" customHeight="1" x14ac:dyDescent="0.25">
      <c r="A10" s="92" t="s">
        <v>56</v>
      </c>
      <c r="B10" s="97">
        <f>SUM(B11:B13)</f>
        <v>236.49561478933788</v>
      </c>
      <c r="C10" s="97">
        <f t="shared" ref="C10:W10" si="8">SUM(C11:C13)</f>
        <v>328.93860705073087</v>
      </c>
      <c r="D10" s="97">
        <f t="shared" si="8"/>
        <v>510.23215821152183</v>
      </c>
      <c r="E10" s="97">
        <f t="shared" si="8"/>
        <v>687.43981083404981</v>
      </c>
      <c r="F10" s="97">
        <f t="shared" si="8"/>
        <v>905.29879621668101</v>
      </c>
      <c r="G10" s="97">
        <f t="shared" si="8"/>
        <v>1813.6105760963023</v>
      </c>
      <c r="H10" s="97">
        <f t="shared" si="8"/>
        <v>3328.3162510748061</v>
      </c>
      <c r="I10" s="97">
        <f t="shared" si="8"/>
        <v>3768.5088564058465</v>
      </c>
      <c r="J10" s="97">
        <f t="shared" si="8"/>
        <v>2896.8820292347373</v>
      </c>
      <c r="K10" s="97">
        <f t="shared" si="8"/>
        <v>2606.4233018056748</v>
      </c>
      <c r="L10" s="97">
        <f t="shared" si="8"/>
        <v>2866.7928632846092</v>
      </c>
      <c r="M10" s="97">
        <f t="shared" si="8"/>
        <v>2773.8750644883926</v>
      </c>
      <c r="N10" s="97">
        <f t="shared" si="8"/>
        <v>2925.6773000859848</v>
      </c>
      <c r="O10" s="97">
        <f t="shared" si="8"/>
        <v>2677.3409286328456</v>
      </c>
      <c r="P10" s="97">
        <f t="shared" si="8"/>
        <v>2754.9957867583835</v>
      </c>
      <c r="Q10" s="97">
        <f t="shared" si="8"/>
        <v>2548.448323301805</v>
      </c>
      <c r="R10" s="97">
        <f t="shared" si="8"/>
        <v>2554.9929492691313</v>
      </c>
      <c r="S10" s="97">
        <f t="shared" si="8"/>
        <v>2589.7844368013748</v>
      </c>
      <c r="T10" s="97">
        <f t="shared" si="8"/>
        <v>2683.1063628546858</v>
      </c>
      <c r="U10" s="97">
        <f t="shared" si="8"/>
        <v>2664.7890799656061</v>
      </c>
      <c r="V10" s="97">
        <f t="shared" si="8"/>
        <v>3329.0608770421318</v>
      </c>
      <c r="W10" s="97">
        <f t="shared" si="8"/>
        <v>2862.8214101461726</v>
      </c>
      <c r="DA10" s="175"/>
    </row>
    <row r="11" spans="1:105" ht="11.45" customHeight="1" x14ac:dyDescent="0.25">
      <c r="A11" s="128" t="s">
        <v>57</v>
      </c>
      <c r="B11" s="97">
        <v>0</v>
      </c>
      <c r="C11" s="97">
        <v>0</v>
      </c>
      <c r="D11" s="97">
        <v>0</v>
      </c>
      <c r="E11" s="97">
        <v>0</v>
      </c>
      <c r="F11" s="97">
        <v>0</v>
      </c>
      <c r="G11" s="97">
        <v>0</v>
      </c>
      <c r="H11" s="97">
        <v>0</v>
      </c>
      <c r="I11" s="97">
        <v>0</v>
      </c>
      <c r="J11" s="97">
        <v>0.3343938091143594</v>
      </c>
      <c r="K11" s="97">
        <v>1.1226139294926909</v>
      </c>
      <c r="L11" s="97">
        <v>6.44883920894239</v>
      </c>
      <c r="M11" s="97">
        <v>7.9535683576956142</v>
      </c>
      <c r="N11" s="97">
        <v>28.661478933791919</v>
      </c>
      <c r="O11" s="97">
        <v>41.487532244196039</v>
      </c>
      <c r="P11" s="97">
        <v>38.62141014617368</v>
      </c>
      <c r="Q11" s="97">
        <v>29.664660361134999</v>
      </c>
      <c r="R11" s="97">
        <v>32.554686156491833</v>
      </c>
      <c r="S11" s="97">
        <v>38.287016337059327</v>
      </c>
      <c r="T11" s="97">
        <v>33.414531384350823</v>
      </c>
      <c r="U11" s="97">
        <v>56.797592433361991</v>
      </c>
      <c r="V11" s="97">
        <v>75.976870163370592</v>
      </c>
      <c r="W11" s="97">
        <v>0</v>
      </c>
      <c r="DA11" s="175" t="s">
        <v>633</v>
      </c>
    </row>
    <row r="12" spans="1:105" ht="11.45" customHeight="1" x14ac:dyDescent="0.25">
      <c r="A12" s="128" t="s">
        <v>58</v>
      </c>
      <c r="B12" s="97">
        <v>0</v>
      </c>
      <c r="C12" s="97">
        <v>0</v>
      </c>
      <c r="D12" s="97">
        <v>0</v>
      </c>
      <c r="E12" s="97">
        <v>0</v>
      </c>
      <c r="F12" s="97">
        <v>41.788650042992252</v>
      </c>
      <c r="G12" s="97">
        <v>153.01057609630271</v>
      </c>
      <c r="H12" s="97">
        <v>329.16560619088563</v>
      </c>
      <c r="I12" s="97">
        <v>295.09183147033531</v>
      </c>
      <c r="J12" s="97">
        <v>401.81349957007745</v>
      </c>
      <c r="K12" s="97">
        <v>573.46818572656923</v>
      </c>
      <c r="L12" s="97">
        <v>748.98022355975934</v>
      </c>
      <c r="M12" s="97">
        <v>781.624505588994</v>
      </c>
      <c r="N12" s="97">
        <v>791.76723989681852</v>
      </c>
      <c r="O12" s="97">
        <v>765.14256233877904</v>
      </c>
      <c r="P12" s="97">
        <v>779.08882201203778</v>
      </c>
      <c r="Q12" s="97">
        <v>744.22312983662937</v>
      </c>
      <c r="R12" s="97">
        <v>744.85709372312976</v>
      </c>
      <c r="S12" s="97">
        <v>733.44651762682713</v>
      </c>
      <c r="T12" s="97">
        <v>746.75881341358559</v>
      </c>
      <c r="U12" s="97">
        <v>718.866294067068</v>
      </c>
      <c r="V12" s="97">
        <v>690.33989681857258</v>
      </c>
      <c r="W12" s="97">
        <v>734.71435941530513</v>
      </c>
      <c r="DA12" s="175" t="s">
        <v>634</v>
      </c>
    </row>
    <row r="13" spans="1:105" ht="11.45" customHeight="1" x14ac:dyDescent="0.25">
      <c r="A13" s="128" t="s">
        <v>184</v>
      </c>
      <c r="B13" s="97">
        <v>236.49561478933788</v>
      </c>
      <c r="C13" s="97">
        <v>328.93860705073087</v>
      </c>
      <c r="D13" s="97">
        <v>510.23215821152183</v>
      </c>
      <c r="E13" s="97">
        <v>687.43981083404981</v>
      </c>
      <c r="F13" s="97">
        <v>863.51014617368878</v>
      </c>
      <c r="G13" s="97">
        <v>1660.5999999999997</v>
      </c>
      <c r="H13" s="97">
        <v>2999.1506448839204</v>
      </c>
      <c r="I13" s="97">
        <v>3473.4170249355111</v>
      </c>
      <c r="J13" s="97">
        <v>2494.7341358555454</v>
      </c>
      <c r="K13" s="97">
        <v>2031.8325021496128</v>
      </c>
      <c r="L13" s="97">
        <v>2111.3638005159073</v>
      </c>
      <c r="M13" s="97">
        <v>1984.2969905417028</v>
      </c>
      <c r="N13" s="97">
        <v>2105.2485812553741</v>
      </c>
      <c r="O13" s="97">
        <v>1870.7108340498705</v>
      </c>
      <c r="P13" s="97">
        <v>1937.285554600172</v>
      </c>
      <c r="Q13" s="97">
        <v>1774.5605331040406</v>
      </c>
      <c r="R13" s="97">
        <v>1777.5811693895098</v>
      </c>
      <c r="S13" s="97">
        <v>1818.0509028374886</v>
      </c>
      <c r="T13" s="97">
        <v>1902.9330180567495</v>
      </c>
      <c r="U13" s="97">
        <v>1889.1251934651764</v>
      </c>
      <c r="V13" s="97">
        <v>2562.7441100601886</v>
      </c>
      <c r="W13" s="97">
        <v>2128.1070507308677</v>
      </c>
      <c r="DA13" s="175" t="s">
        <v>635</v>
      </c>
    </row>
    <row r="14" spans="1:105" ht="11.45" hidden="1" customHeight="1" x14ac:dyDescent="0.25">
      <c r="A14" s="92" t="s">
        <v>185</v>
      </c>
      <c r="B14" s="97">
        <v>0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 s="97">
        <v>0</v>
      </c>
      <c r="I14" s="97">
        <v>0</v>
      </c>
      <c r="J14" s="97">
        <v>0</v>
      </c>
      <c r="K14" s="97">
        <v>0</v>
      </c>
      <c r="L14" s="97">
        <v>0</v>
      </c>
      <c r="M14" s="97">
        <v>0</v>
      </c>
      <c r="N14" s="97">
        <v>0</v>
      </c>
      <c r="O14" s="97">
        <v>0</v>
      </c>
      <c r="P14" s="97">
        <v>0</v>
      </c>
      <c r="Q14" s="97">
        <v>0</v>
      </c>
      <c r="R14" s="97">
        <v>0</v>
      </c>
      <c r="S14" s="97">
        <v>0</v>
      </c>
      <c r="T14" s="97">
        <v>0</v>
      </c>
      <c r="U14" s="97">
        <v>0</v>
      </c>
      <c r="V14" s="97">
        <v>0</v>
      </c>
      <c r="W14" s="97">
        <v>0</v>
      </c>
      <c r="DA14" s="175" t="s">
        <v>636</v>
      </c>
    </row>
    <row r="15" spans="1:105" ht="11.45" customHeight="1" x14ac:dyDescent="0.25">
      <c r="A15" s="85" t="s">
        <v>91</v>
      </c>
      <c r="B15" s="98">
        <v>1.6805168189909381</v>
      </c>
      <c r="C15" s="98">
        <v>1.8299814102346297</v>
      </c>
      <c r="D15" s="98">
        <v>2.0560961158939457</v>
      </c>
      <c r="E15" s="98">
        <v>1.9147013190454194</v>
      </c>
      <c r="F15" s="98">
        <v>1.7498659619029657</v>
      </c>
      <c r="G15" s="98">
        <v>1.61292533689701</v>
      </c>
      <c r="H15" s="98">
        <v>1.4795361301993826</v>
      </c>
      <c r="I15" s="98">
        <v>1.3543506587872129</v>
      </c>
      <c r="J15" s="98">
        <v>1.6660018032633261</v>
      </c>
      <c r="K15" s="98">
        <v>1.7585993848593988</v>
      </c>
      <c r="L15" s="98">
        <v>1.9170917993749867</v>
      </c>
      <c r="M15" s="98">
        <v>2.6035973150779439</v>
      </c>
      <c r="N15" s="98">
        <v>3.4859708687315294</v>
      </c>
      <c r="O15" s="98">
        <v>4.8293344194137457</v>
      </c>
      <c r="P15" s="98">
        <v>7.0771023008405134</v>
      </c>
      <c r="Q15" s="98">
        <v>10.011605960143928</v>
      </c>
      <c r="R15" s="98">
        <v>14.49691920712359</v>
      </c>
      <c r="S15" s="98">
        <v>21.930154613689815</v>
      </c>
      <c r="T15" s="98">
        <v>33.20062611914021</v>
      </c>
      <c r="U15" s="98">
        <v>57.240963330816115</v>
      </c>
      <c r="V15" s="98">
        <v>127.15900515855694</v>
      </c>
      <c r="W15" s="98">
        <v>277.82708262107963</v>
      </c>
      <c r="DA15" s="178" t="s">
        <v>637</v>
      </c>
    </row>
    <row r="16" spans="1:105" x14ac:dyDescent="0.25">
      <c r="A16" s="106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96"/>
      <c r="DA16" s="171"/>
    </row>
    <row r="17" spans="1:105" ht="11.45" customHeight="1" x14ac:dyDescent="0.25">
      <c r="A17" s="53" t="s">
        <v>61</v>
      </c>
      <c r="B17" s="79">
        <f t="shared" ref="B17:K17" si="9">B18+B42</f>
        <v>56825.517318194732</v>
      </c>
      <c r="C17" s="79">
        <f t="shared" si="9"/>
        <v>55652.259904024148</v>
      </c>
      <c r="D17" s="79">
        <f t="shared" si="9"/>
        <v>55093.056354069457</v>
      </c>
      <c r="E17" s="79">
        <f t="shared" si="9"/>
        <v>52976.695096847849</v>
      </c>
      <c r="F17" s="79">
        <f t="shared" si="9"/>
        <v>53130.450381869035</v>
      </c>
      <c r="G17" s="79">
        <f t="shared" si="9"/>
        <v>51337.760388793482</v>
      </c>
      <c r="H17" s="79">
        <f t="shared" si="9"/>
        <v>52272.318315149969</v>
      </c>
      <c r="I17" s="79">
        <f t="shared" si="9"/>
        <v>51041.207575078406</v>
      </c>
      <c r="J17" s="79">
        <f t="shared" si="9"/>
        <v>50390.012261476528</v>
      </c>
      <c r="K17" s="79">
        <f t="shared" si="9"/>
        <v>49721.180095515549</v>
      </c>
      <c r="L17" s="79">
        <f t="shared" ref="L17" si="10">L18+L42</f>
        <v>50308.840823527673</v>
      </c>
      <c r="M17" s="79">
        <f t="shared" ref="M17:V17" si="11">M18+M42</f>
        <v>50885.432230161154</v>
      </c>
      <c r="N17" s="79">
        <f t="shared" si="11"/>
        <v>50549.819246879044</v>
      </c>
      <c r="O17" s="79">
        <f t="shared" si="11"/>
        <v>51625.047649122767</v>
      </c>
      <c r="P17" s="79">
        <f t="shared" si="11"/>
        <v>52808.628778999046</v>
      </c>
      <c r="Q17" s="79">
        <f t="shared" si="11"/>
        <v>52560.836455487224</v>
      </c>
      <c r="R17" s="79">
        <f t="shared" si="11"/>
        <v>53882.501648355865</v>
      </c>
      <c r="S17" s="79">
        <f t="shared" si="11"/>
        <v>54722.097566479555</v>
      </c>
      <c r="T17" s="79">
        <f t="shared" si="11"/>
        <v>52821.750497142362</v>
      </c>
      <c r="U17" s="79">
        <f t="shared" si="11"/>
        <v>53364.624454302437</v>
      </c>
      <c r="V17" s="79">
        <f t="shared" si="11"/>
        <v>48976.424353395872</v>
      </c>
      <c r="W17" s="79">
        <f t="shared" ref="W17" si="12">W18+W42</f>
        <v>47660.607650118931</v>
      </c>
      <c r="DA17" s="172" t="s">
        <v>638</v>
      </c>
    </row>
    <row r="18" spans="1:105" ht="11.45" customHeight="1" x14ac:dyDescent="0.25">
      <c r="A18" s="27" t="s">
        <v>33</v>
      </c>
      <c r="B18" s="32">
        <f t="shared" ref="B18:K18" si="13">B19+B21+B33</f>
        <v>40506.647449507662</v>
      </c>
      <c r="C18" s="32">
        <f t="shared" si="13"/>
        <v>40226.547292192437</v>
      </c>
      <c r="D18" s="32">
        <f t="shared" si="13"/>
        <v>40147.451784033241</v>
      </c>
      <c r="E18" s="32">
        <f t="shared" si="13"/>
        <v>38607.844365035249</v>
      </c>
      <c r="F18" s="32">
        <f t="shared" si="13"/>
        <v>38994.530780555535</v>
      </c>
      <c r="G18" s="32">
        <f t="shared" si="13"/>
        <v>37572.644480732415</v>
      </c>
      <c r="H18" s="32">
        <f t="shared" si="13"/>
        <v>36942.505513953307</v>
      </c>
      <c r="I18" s="32">
        <f t="shared" si="13"/>
        <v>35923.938319218338</v>
      </c>
      <c r="J18" s="32">
        <f t="shared" si="13"/>
        <v>35570.376857046074</v>
      </c>
      <c r="K18" s="32">
        <f t="shared" si="13"/>
        <v>35342.053906091634</v>
      </c>
      <c r="L18" s="32">
        <f t="shared" ref="L18" si="14">L19+L21+L33</f>
        <v>34885.975913571463</v>
      </c>
      <c r="M18" s="32">
        <f t="shared" ref="M18:V18" si="15">M19+M21+M33</f>
        <v>35568.480642843555</v>
      </c>
      <c r="N18" s="32">
        <f t="shared" si="15"/>
        <v>34634.681177682185</v>
      </c>
      <c r="O18" s="32">
        <f t="shared" si="15"/>
        <v>35514.734121761576</v>
      </c>
      <c r="P18" s="32">
        <f t="shared" si="15"/>
        <v>36912.868357079271</v>
      </c>
      <c r="Q18" s="32">
        <f t="shared" si="15"/>
        <v>36389.367141545961</v>
      </c>
      <c r="R18" s="32">
        <f t="shared" si="15"/>
        <v>37245.455017949549</v>
      </c>
      <c r="S18" s="32">
        <f t="shared" si="15"/>
        <v>37849.485804439129</v>
      </c>
      <c r="T18" s="32">
        <f t="shared" si="15"/>
        <v>36357.886064922634</v>
      </c>
      <c r="U18" s="32">
        <f t="shared" si="15"/>
        <v>36499.735068930771</v>
      </c>
      <c r="V18" s="32">
        <f t="shared" si="15"/>
        <v>32287.759150256905</v>
      </c>
      <c r="W18" s="32">
        <f t="shared" ref="W18" si="16">W19+W21+W33</f>
        <v>31817.867480095592</v>
      </c>
      <c r="DA18" s="173" t="s">
        <v>390</v>
      </c>
    </row>
    <row r="19" spans="1:105" ht="11.45" customHeight="1" x14ac:dyDescent="0.25">
      <c r="A19" s="107" t="s">
        <v>181</v>
      </c>
      <c r="B19" s="129">
        <v>476.06641532138588</v>
      </c>
      <c r="C19" s="129">
        <v>475.40420640856058</v>
      </c>
      <c r="D19" s="129">
        <v>487.54763808366761</v>
      </c>
      <c r="E19" s="129">
        <v>475.00605848139679</v>
      </c>
      <c r="F19" s="129">
        <v>487.89198569822372</v>
      </c>
      <c r="G19" s="129">
        <v>488.19319165918006</v>
      </c>
      <c r="H19" s="129">
        <v>493.93907693535124</v>
      </c>
      <c r="I19" s="129">
        <v>419.12407373964072</v>
      </c>
      <c r="J19" s="129">
        <v>420.59060845466132</v>
      </c>
      <c r="K19" s="129">
        <v>424.9778484806983</v>
      </c>
      <c r="L19" s="129">
        <v>420.82579126051849</v>
      </c>
      <c r="M19" s="129">
        <v>435.56708668223428</v>
      </c>
      <c r="N19" s="129">
        <v>430.47073732542918</v>
      </c>
      <c r="O19" s="129">
        <v>441.00042085005248</v>
      </c>
      <c r="P19" s="129">
        <v>451.55763674333616</v>
      </c>
      <c r="Q19" s="129">
        <v>445.94667556487047</v>
      </c>
      <c r="R19" s="129">
        <v>452.68250952087516</v>
      </c>
      <c r="S19" s="129">
        <v>430.51720857356673</v>
      </c>
      <c r="T19" s="129">
        <v>405.55606366574875</v>
      </c>
      <c r="U19" s="129">
        <v>425.2265634724169</v>
      </c>
      <c r="V19" s="129">
        <v>380.406504876486</v>
      </c>
      <c r="W19" s="129">
        <v>368.486243550886</v>
      </c>
      <c r="DA19" s="203" t="s">
        <v>391</v>
      </c>
    </row>
    <row r="20" spans="1:105" ht="11.45" customHeight="1" x14ac:dyDescent="0.25">
      <c r="A20" s="159" t="s">
        <v>131</v>
      </c>
      <c r="B20" s="97">
        <v>0</v>
      </c>
      <c r="C20" s="97">
        <v>0</v>
      </c>
      <c r="D20" s="97">
        <v>0</v>
      </c>
      <c r="E20" s="97">
        <v>0</v>
      </c>
      <c r="F20" s="97">
        <v>0.79451691035929994</v>
      </c>
      <c r="G20" s="97">
        <v>3.1288047554219367</v>
      </c>
      <c r="H20" s="97">
        <v>7.0930038623092182</v>
      </c>
      <c r="I20" s="97">
        <v>5.7213453747986405</v>
      </c>
      <c r="J20" s="97">
        <v>7.9932671266640742</v>
      </c>
      <c r="K20" s="97">
        <v>12.008986662380703</v>
      </c>
      <c r="L20" s="97">
        <v>16.074193049599433</v>
      </c>
      <c r="M20" s="97">
        <v>17.404502264843334</v>
      </c>
      <c r="N20" s="97">
        <v>18.513973074843154</v>
      </c>
      <c r="O20" s="97">
        <v>18.382631338787981</v>
      </c>
      <c r="P20" s="97">
        <v>19.056287471938575</v>
      </c>
      <c r="Q20" s="97">
        <v>18.781738939829292</v>
      </c>
      <c r="R20" s="97">
        <v>19.067909105338281</v>
      </c>
      <c r="S20" s="97">
        <v>17.620288697928263</v>
      </c>
      <c r="T20" s="97">
        <v>17.64866464461026</v>
      </c>
      <c r="U20" s="97">
        <v>17.665474506762642</v>
      </c>
      <c r="V20" s="97">
        <v>16.828538580290058</v>
      </c>
      <c r="W20" s="97">
        <v>17.432582602912451</v>
      </c>
      <c r="DA20" s="175" t="s">
        <v>639</v>
      </c>
    </row>
    <row r="21" spans="1:105" ht="11.45" customHeight="1" x14ac:dyDescent="0.25">
      <c r="A21" s="109" t="s">
        <v>20</v>
      </c>
      <c r="B21" s="130">
        <f t="shared" ref="B21:K21" si="17">B22+B24+B26+B27+B29+B32</f>
        <v>37832.487790829189</v>
      </c>
      <c r="C21" s="130">
        <f t="shared" si="17"/>
        <v>37609.219730048688</v>
      </c>
      <c r="D21" s="130">
        <f t="shared" si="17"/>
        <v>37579.640210402547</v>
      </c>
      <c r="E21" s="130">
        <f t="shared" si="17"/>
        <v>36073.736802878302</v>
      </c>
      <c r="F21" s="130">
        <f t="shared" si="17"/>
        <v>36445.130129310834</v>
      </c>
      <c r="G21" s="130">
        <f t="shared" si="17"/>
        <v>35081.518438687359</v>
      </c>
      <c r="H21" s="130">
        <f t="shared" si="17"/>
        <v>34421.480282935663</v>
      </c>
      <c r="I21" s="130">
        <f t="shared" si="17"/>
        <v>33618.437054478956</v>
      </c>
      <c r="J21" s="130">
        <f t="shared" si="17"/>
        <v>33337.313719053076</v>
      </c>
      <c r="K21" s="130">
        <f t="shared" si="17"/>
        <v>33085.069891670333</v>
      </c>
      <c r="L21" s="130">
        <f t="shared" ref="L21" si="18">L22+L24+L26+L27+L29+L32</f>
        <v>32550.655492957587</v>
      </c>
      <c r="M21" s="130">
        <f t="shared" ref="M21:V21" si="19">M22+M24+M26+M27+M29+M32</f>
        <v>33107.0979012155</v>
      </c>
      <c r="N21" s="130">
        <f t="shared" si="19"/>
        <v>32050.167765187747</v>
      </c>
      <c r="O21" s="130">
        <f t="shared" si="19"/>
        <v>32775.217686995056</v>
      </c>
      <c r="P21" s="130">
        <f t="shared" si="19"/>
        <v>34097.589941057609</v>
      </c>
      <c r="Q21" s="130">
        <f t="shared" si="19"/>
        <v>33486.666988955243</v>
      </c>
      <c r="R21" s="130">
        <f t="shared" si="19"/>
        <v>34268.685067291502</v>
      </c>
      <c r="S21" s="130">
        <f t="shared" si="19"/>
        <v>34926.108869373085</v>
      </c>
      <c r="T21" s="130">
        <f t="shared" si="19"/>
        <v>33465.996608993446</v>
      </c>
      <c r="U21" s="130">
        <f t="shared" si="19"/>
        <v>33510.672864807493</v>
      </c>
      <c r="V21" s="130">
        <f t="shared" si="19"/>
        <v>29512.937047795858</v>
      </c>
      <c r="W21" s="130">
        <f t="shared" ref="W21" si="20">W22+W24+W26+W27+W29+W32</f>
        <v>29155.332871096783</v>
      </c>
      <c r="DA21" s="176" t="s">
        <v>392</v>
      </c>
    </row>
    <row r="22" spans="1:105" ht="11.45" customHeight="1" x14ac:dyDescent="0.25">
      <c r="A22" s="111" t="s">
        <v>110</v>
      </c>
      <c r="B22" s="96">
        <v>29431.270948188721</v>
      </c>
      <c r="C22" s="96">
        <v>28551.023717219152</v>
      </c>
      <c r="D22" s="96">
        <v>27757.444548855488</v>
      </c>
      <c r="E22" s="96">
        <v>25748.149516994807</v>
      </c>
      <c r="F22" s="96">
        <v>24921.811745055111</v>
      </c>
      <c r="G22" s="96">
        <v>23157.112899956526</v>
      </c>
      <c r="H22" s="96">
        <v>22223.583767519289</v>
      </c>
      <c r="I22" s="96">
        <v>21002.466252289978</v>
      </c>
      <c r="J22" s="96">
        <v>20550.653520805423</v>
      </c>
      <c r="K22" s="96">
        <v>19709.317146757243</v>
      </c>
      <c r="L22" s="96">
        <v>19038.78466890195</v>
      </c>
      <c r="M22" s="96">
        <v>18981.95582050387</v>
      </c>
      <c r="N22" s="96">
        <v>17847.405668303436</v>
      </c>
      <c r="O22" s="96">
        <v>17787.131477850151</v>
      </c>
      <c r="P22" s="96">
        <v>17882.393391549012</v>
      </c>
      <c r="Q22" s="96">
        <v>17098.247743989356</v>
      </c>
      <c r="R22" s="96">
        <v>17094.857832307138</v>
      </c>
      <c r="S22" s="96">
        <v>17345.658084906794</v>
      </c>
      <c r="T22" s="96">
        <v>16604.96483869326</v>
      </c>
      <c r="U22" s="96">
        <v>16718.212051435097</v>
      </c>
      <c r="V22" s="96">
        <v>15046.814018200657</v>
      </c>
      <c r="W22" s="96">
        <v>14928.45678770964</v>
      </c>
      <c r="DA22" s="171" t="s">
        <v>640</v>
      </c>
    </row>
    <row r="23" spans="1:105" ht="11.45" customHeight="1" x14ac:dyDescent="0.25">
      <c r="A23" s="160" t="s">
        <v>131</v>
      </c>
      <c r="B23" s="96">
        <v>0</v>
      </c>
      <c r="C23" s="96">
        <v>0</v>
      </c>
      <c r="D23" s="96">
        <v>0</v>
      </c>
      <c r="E23" s="96">
        <v>0</v>
      </c>
      <c r="F23" s="96">
        <v>40.584394596890775</v>
      </c>
      <c r="G23" s="96">
        <v>148.41273127341904</v>
      </c>
      <c r="H23" s="96">
        <v>319.13240490182613</v>
      </c>
      <c r="I23" s="96">
        <v>286.69878606531313</v>
      </c>
      <c r="J23" s="96">
        <v>390.56236615189397</v>
      </c>
      <c r="K23" s="96">
        <v>556.94415035090685</v>
      </c>
      <c r="L23" s="96">
        <v>727.22039987380333</v>
      </c>
      <c r="M23" s="96">
        <v>758.48589843092645</v>
      </c>
      <c r="N23" s="96">
        <v>767.59314710160129</v>
      </c>
      <c r="O23" s="96">
        <v>741.43757028986408</v>
      </c>
      <c r="P23" s="96">
        <v>754.65898797177522</v>
      </c>
      <c r="Q23" s="96">
        <v>720.11933949133947</v>
      </c>
      <c r="R23" s="96">
        <v>720.07022241728816</v>
      </c>
      <c r="S23" s="96">
        <v>709.92633285037243</v>
      </c>
      <c r="T23" s="96">
        <v>722.60158860594106</v>
      </c>
      <c r="U23" s="96">
        <v>694.53598190470564</v>
      </c>
      <c r="V23" s="96">
        <v>665.64553173967306</v>
      </c>
      <c r="W23" s="96">
        <v>706.24497017300303</v>
      </c>
      <c r="DA23" s="171" t="s">
        <v>641</v>
      </c>
    </row>
    <row r="24" spans="1:105" ht="11.45" customHeight="1" x14ac:dyDescent="0.25">
      <c r="A24" s="111" t="s">
        <v>111</v>
      </c>
      <c r="B24" s="96">
        <v>8330.0431539044403</v>
      </c>
      <c r="C24" s="96">
        <v>8988.1520747383965</v>
      </c>
      <c r="D24" s="96">
        <v>9739.7245523467209</v>
      </c>
      <c r="E24" s="96">
        <v>10242.757277285045</v>
      </c>
      <c r="F24" s="96">
        <v>11412.408055510308</v>
      </c>
      <c r="G24" s="96">
        <v>11759.948802908546</v>
      </c>
      <c r="H24" s="96">
        <v>11977.958883190322</v>
      </c>
      <c r="I24" s="96">
        <v>12297.164813336542</v>
      </c>
      <c r="J24" s="96">
        <v>12313.068554032405</v>
      </c>
      <c r="K24" s="96">
        <v>12664.254033835401</v>
      </c>
      <c r="L24" s="96">
        <v>12815.960294601271</v>
      </c>
      <c r="M24" s="96">
        <v>13412.516555465252</v>
      </c>
      <c r="N24" s="96">
        <v>13494.071508764313</v>
      </c>
      <c r="O24" s="96">
        <v>14291.395796347788</v>
      </c>
      <c r="P24" s="96">
        <v>15482.61451987669</v>
      </c>
      <c r="Q24" s="96">
        <v>15714.401513792964</v>
      </c>
      <c r="R24" s="96">
        <v>16554.073536670381</v>
      </c>
      <c r="S24" s="96">
        <v>16992.550275764846</v>
      </c>
      <c r="T24" s="96">
        <v>16204.113454590295</v>
      </c>
      <c r="U24" s="96">
        <v>16178.925036241682</v>
      </c>
      <c r="V24" s="96">
        <v>13904.145634980394</v>
      </c>
      <c r="W24" s="96">
        <v>13517.248861488564</v>
      </c>
      <c r="DA24" s="171" t="s">
        <v>642</v>
      </c>
    </row>
    <row r="25" spans="1:105" ht="11.45" customHeight="1" x14ac:dyDescent="0.25">
      <c r="A25" s="160" t="s">
        <v>131</v>
      </c>
      <c r="B25" s="96">
        <v>74.389634413719605</v>
      </c>
      <c r="C25" s="96">
        <v>112.81000998734014</v>
      </c>
      <c r="D25" s="96">
        <v>188.05070807573645</v>
      </c>
      <c r="E25" s="96">
        <v>267.1908268619415</v>
      </c>
      <c r="F25" s="96">
        <v>360.93543195219701</v>
      </c>
      <c r="G25" s="96">
        <v>716.2469420638389</v>
      </c>
      <c r="H25" s="96">
        <v>1235.8945721559098</v>
      </c>
      <c r="I25" s="96">
        <v>1470.9589331223342</v>
      </c>
      <c r="J25" s="96">
        <v>1069.9799390784856</v>
      </c>
      <c r="K25" s="96">
        <v>898.37779870299494</v>
      </c>
      <c r="L25" s="96">
        <v>903.94511079888377</v>
      </c>
      <c r="M25" s="96">
        <v>872.13741550552231</v>
      </c>
      <c r="N25" s="96">
        <v>907.34173878090962</v>
      </c>
      <c r="O25" s="96">
        <v>824.27715841514055</v>
      </c>
      <c r="P25" s="96">
        <v>895.94099967709599</v>
      </c>
      <c r="Q25" s="96">
        <v>818.246740545688</v>
      </c>
      <c r="R25" s="96">
        <v>829.99164250170713</v>
      </c>
      <c r="S25" s="96">
        <v>855.73245029923123</v>
      </c>
      <c r="T25" s="96">
        <v>883.07461892078049</v>
      </c>
      <c r="U25" s="96">
        <v>865.19871358159605</v>
      </c>
      <c r="V25" s="96">
        <v>1090.4532110623315</v>
      </c>
      <c r="W25" s="96">
        <v>917.90475416684137</v>
      </c>
      <c r="DA25" s="171" t="s">
        <v>643</v>
      </c>
    </row>
    <row r="26" spans="1:105" ht="11.45" customHeight="1" x14ac:dyDescent="0.25">
      <c r="A26" s="111" t="s">
        <v>112</v>
      </c>
      <c r="B26" s="96">
        <v>71.173688736027515</v>
      </c>
      <c r="C26" s="96">
        <v>70.043938091143588</v>
      </c>
      <c r="D26" s="96">
        <v>82.471109200343932</v>
      </c>
      <c r="E26" s="96">
        <v>82.830008598452281</v>
      </c>
      <c r="F26" s="96">
        <v>110.91032874541264</v>
      </c>
      <c r="G26" s="96">
        <v>121.85993879741382</v>
      </c>
      <c r="H26" s="96">
        <v>171.6994854418904</v>
      </c>
      <c r="I26" s="96">
        <v>272.35547977280049</v>
      </c>
      <c r="J26" s="96">
        <v>429.10136466968873</v>
      </c>
      <c r="K26" s="96">
        <v>621.94247961881445</v>
      </c>
      <c r="L26" s="96">
        <v>603.86694746647117</v>
      </c>
      <c r="M26" s="96">
        <v>614.31496862539325</v>
      </c>
      <c r="N26" s="96">
        <v>610.34021571361893</v>
      </c>
      <c r="O26" s="96">
        <v>592.90577404648548</v>
      </c>
      <c r="P26" s="96">
        <v>624.47790788704594</v>
      </c>
      <c r="Q26" s="96">
        <v>571.26729841724989</v>
      </c>
      <c r="R26" s="96">
        <v>512.52731741354557</v>
      </c>
      <c r="S26" s="96">
        <v>472.41874689472741</v>
      </c>
      <c r="T26" s="96">
        <v>527.00286397765638</v>
      </c>
      <c r="U26" s="96">
        <v>452.80763820162667</v>
      </c>
      <c r="V26" s="96">
        <v>331.71563307880876</v>
      </c>
      <c r="W26" s="96">
        <v>308.36884711876075</v>
      </c>
      <c r="DA26" s="171" t="s">
        <v>644</v>
      </c>
    </row>
    <row r="27" spans="1:105" ht="11.45" customHeight="1" x14ac:dyDescent="0.25">
      <c r="A27" s="111" t="s">
        <v>113</v>
      </c>
      <c r="B27" s="96">
        <v>0</v>
      </c>
      <c r="C27" s="96">
        <v>0</v>
      </c>
      <c r="D27" s="96">
        <v>0</v>
      </c>
      <c r="E27" s="96">
        <v>0</v>
      </c>
      <c r="F27" s="96">
        <v>0</v>
      </c>
      <c r="G27" s="96">
        <v>42.596797024870448</v>
      </c>
      <c r="H27" s="96">
        <v>48.233456045934325</v>
      </c>
      <c r="I27" s="96">
        <v>46.444089751164164</v>
      </c>
      <c r="J27" s="96">
        <v>44.17271379640988</v>
      </c>
      <c r="K27" s="96">
        <v>89.168324291903531</v>
      </c>
      <c r="L27" s="96">
        <v>91.481183188167122</v>
      </c>
      <c r="M27" s="96">
        <v>97.127340896261501</v>
      </c>
      <c r="N27" s="96">
        <v>96.336205926680321</v>
      </c>
      <c r="O27" s="96">
        <v>100.18889830711717</v>
      </c>
      <c r="P27" s="96">
        <v>101.99794515164382</v>
      </c>
      <c r="Q27" s="96">
        <v>92.284925538715854</v>
      </c>
      <c r="R27" s="96">
        <v>91.014170813432671</v>
      </c>
      <c r="S27" s="96">
        <v>90.937670650890652</v>
      </c>
      <c r="T27" s="96">
        <v>92.040927592209897</v>
      </c>
      <c r="U27" s="96">
        <v>94.852712409994922</v>
      </c>
      <c r="V27" s="96">
        <v>81.741571342574616</v>
      </c>
      <c r="W27" s="96">
        <v>78.832727994452142</v>
      </c>
      <c r="DA27" s="171" t="s">
        <v>645</v>
      </c>
    </row>
    <row r="28" spans="1:105" ht="11.45" customHeight="1" x14ac:dyDescent="0.25">
      <c r="A28" s="160" t="s">
        <v>132</v>
      </c>
      <c r="B28" s="96">
        <v>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0.15217546252010883</v>
      </c>
      <c r="K28" s="96">
        <v>0.67849632885566047</v>
      </c>
      <c r="L28" s="96">
        <v>4.06940179150563</v>
      </c>
      <c r="M28" s="96">
        <v>4.4290389978497293</v>
      </c>
      <c r="N28" s="96">
        <v>13.908377080724604</v>
      </c>
      <c r="O28" s="96">
        <v>19.114545149901325</v>
      </c>
      <c r="P28" s="96">
        <v>18.186257658771474</v>
      </c>
      <c r="Q28" s="96">
        <v>13.28256124775009</v>
      </c>
      <c r="R28" s="96">
        <v>15.189529324625125</v>
      </c>
      <c r="S28" s="96">
        <v>19.202728575690593</v>
      </c>
      <c r="T28" s="96">
        <v>19.359263363458741</v>
      </c>
      <c r="U28" s="96">
        <v>27.056748216397146</v>
      </c>
      <c r="V28" s="96">
        <v>29.688241806021892</v>
      </c>
      <c r="W28" s="96">
        <v>0</v>
      </c>
      <c r="DA28" s="171" t="s">
        <v>646</v>
      </c>
    </row>
    <row r="29" spans="1:105" ht="11.45" customHeight="1" x14ac:dyDescent="0.25">
      <c r="A29" s="111" t="s">
        <v>133</v>
      </c>
      <c r="B29" s="96">
        <v>0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0</v>
      </c>
      <c r="M29" s="96">
        <v>7.7580343431325527E-2</v>
      </c>
      <c r="N29" s="96">
        <v>0.31447232228170463</v>
      </c>
      <c r="O29" s="96">
        <v>0.78305022687263248</v>
      </c>
      <c r="P29" s="96">
        <v>1.8304426018866811</v>
      </c>
      <c r="Q29" s="96">
        <v>4.611885970263935</v>
      </c>
      <c r="R29" s="96">
        <v>8.3748220226875105</v>
      </c>
      <c r="S29" s="96">
        <v>12.320773918759969</v>
      </c>
      <c r="T29" s="96">
        <v>18.706427342355379</v>
      </c>
      <c r="U29" s="96">
        <v>31.488695594110339</v>
      </c>
      <c r="V29" s="96">
        <v>73.523199003217911</v>
      </c>
      <c r="W29" s="96">
        <v>153.2396713473612</v>
      </c>
      <c r="DA29" s="171" t="s">
        <v>647</v>
      </c>
    </row>
    <row r="30" spans="1:105" ht="11.45" customHeight="1" x14ac:dyDescent="0.25">
      <c r="A30" s="160" t="s">
        <v>131</v>
      </c>
      <c r="B30" s="96">
        <v>0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0</v>
      </c>
      <c r="M30" s="96">
        <v>2.2314295601244998E-3</v>
      </c>
      <c r="N30" s="96">
        <v>8.6820196620503651E-3</v>
      </c>
      <c r="O30" s="96">
        <v>2.1136365750728223E-2</v>
      </c>
      <c r="P30" s="96">
        <v>4.637433652603188E-2</v>
      </c>
      <c r="Q30" s="96">
        <v>0.11676079703640108</v>
      </c>
      <c r="R30" s="96">
        <v>0.21438188370631686</v>
      </c>
      <c r="S30" s="96">
        <v>0.30612387129560881</v>
      </c>
      <c r="T30" s="96">
        <v>0.49563159235226406</v>
      </c>
      <c r="U30" s="96">
        <v>0.79728348666144067</v>
      </c>
      <c r="V30" s="96">
        <v>1.694720999903701</v>
      </c>
      <c r="W30" s="96">
        <v>3.5496936680577131</v>
      </c>
      <c r="DA30" s="171" t="s">
        <v>648</v>
      </c>
    </row>
    <row r="31" spans="1:105" ht="11.45" customHeight="1" x14ac:dyDescent="0.25">
      <c r="A31" s="160" t="s">
        <v>134</v>
      </c>
      <c r="B31" s="96">
        <v>0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0</v>
      </c>
      <c r="M31" s="96">
        <v>2.1736329172823164E-2</v>
      </c>
      <c r="N31" s="96">
        <v>0.11260558139965024</v>
      </c>
      <c r="O31" s="96">
        <v>0.27598755344329368</v>
      </c>
      <c r="P31" s="96">
        <v>0.73155669149771196</v>
      </c>
      <c r="Q31" s="96">
        <v>1.8395607110586809</v>
      </c>
      <c r="R31" s="96">
        <v>3.2852797673796883</v>
      </c>
      <c r="S31" s="96">
        <v>4.8412373000770419</v>
      </c>
      <c r="T31" s="96">
        <v>7.3171011995326243</v>
      </c>
      <c r="U31" s="96">
        <v>12.297242966185395</v>
      </c>
      <c r="V31" s="96">
        <v>35.214293613820843</v>
      </c>
      <c r="W31" s="96">
        <v>78.206997457697653</v>
      </c>
      <c r="DA31" s="171" t="s">
        <v>649</v>
      </c>
    </row>
    <row r="32" spans="1:105" ht="11.45" customHeight="1" x14ac:dyDescent="0.25">
      <c r="A32" s="111" t="s">
        <v>115</v>
      </c>
      <c r="B32" s="96">
        <v>0</v>
      </c>
      <c r="C32" s="96">
        <v>0</v>
      </c>
      <c r="D32" s="96">
        <v>0</v>
      </c>
      <c r="E32" s="96">
        <v>0</v>
      </c>
      <c r="F32" s="96">
        <v>0</v>
      </c>
      <c r="G32" s="96">
        <v>0</v>
      </c>
      <c r="H32" s="96">
        <v>4.6907382266212442E-3</v>
      </c>
      <c r="I32" s="96">
        <v>6.4193284678030135E-3</v>
      </c>
      <c r="J32" s="96">
        <v>0.31756574914509217</v>
      </c>
      <c r="K32" s="96">
        <v>0.38790716696995375</v>
      </c>
      <c r="L32" s="96">
        <v>0.56239879972631679</v>
      </c>
      <c r="M32" s="96">
        <v>1.1056353812984576</v>
      </c>
      <c r="N32" s="96">
        <v>1.6996941574165632</v>
      </c>
      <c r="O32" s="96">
        <v>2.8126902166452403</v>
      </c>
      <c r="P32" s="96">
        <v>4.2757339913309673</v>
      </c>
      <c r="Q32" s="96">
        <v>5.8536212466832094</v>
      </c>
      <c r="R32" s="96">
        <v>7.8373880643292031</v>
      </c>
      <c r="S32" s="96">
        <v>12.223317237069566</v>
      </c>
      <c r="T32" s="96">
        <v>19.16809679767092</v>
      </c>
      <c r="U32" s="96">
        <v>34.386730924985677</v>
      </c>
      <c r="V32" s="96">
        <v>74.9969911902012</v>
      </c>
      <c r="W32" s="96">
        <v>169.18597543800595</v>
      </c>
      <c r="DA32" s="171" t="s">
        <v>650</v>
      </c>
    </row>
    <row r="33" spans="1:105" ht="11.45" customHeight="1" x14ac:dyDescent="0.25">
      <c r="A33" s="109" t="s">
        <v>21</v>
      </c>
      <c r="B33" s="130">
        <f t="shared" ref="B33:K33" si="21">B34+B36+B38+B39+B41</f>
        <v>2198.0932433570833</v>
      </c>
      <c r="C33" s="130">
        <f t="shared" si="21"/>
        <v>2141.9233557351945</v>
      </c>
      <c r="D33" s="130">
        <f t="shared" si="21"/>
        <v>2080.2639355470264</v>
      </c>
      <c r="E33" s="130">
        <f t="shared" si="21"/>
        <v>2059.1015036755471</v>
      </c>
      <c r="F33" s="130">
        <f t="shared" si="21"/>
        <v>2061.5086655464752</v>
      </c>
      <c r="G33" s="130">
        <f t="shared" si="21"/>
        <v>2002.932850385879</v>
      </c>
      <c r="H33" s="130">
        <f t="shared" si="21"/>
        <v>2027.086154082293</v>
      </c>
      <c r="I33" s="130">
        <f t="shared" si="21"/>
        <v>1886.3771909997395</v>
      </c>
      <c r="J33" s="130">
        <f t="shared" si="21"/>
        <v>1812.4725295383403</v>
      </c>
      <c r="K33" s="130">
        <f t="shared" si="21"/>
        <v>1832.0061659406081</v>
      </c>
      <c r="L33" s="130">
        <f t="shared" ref="L33" si="22">L34+L36+L38+L39+L41</f>
        <v>1914.4946293533558</v>
      </c>
      <c r="M33" s="130">
        <f t="shared" ref="M33:V33" si="23">M34+M36+M38+M39+M41</f>
        <v>2025.815654945824</v>
      </c>
      <c r="N33" s="130">
        <f t="shared" si="23"/>
        <v>2154.042675169012</v>
      </c>
      <c r="O33" s="130">
        <f t="shared" si="23"/>
        <v>2298.5160139164673</v>
      </c>
      <c r="P33" s="130">
        <f t="shared" si="23"/>
        <v>2363.7207792783197</v>
      </c>
      <c r="Q33" s="130">
        <f t="shared" si="23"/>
        <v>2456.7534770258503</v>
      </c>
      <c r="R33" s="130">
        <f t="shared" si="23"/>
        <v>2524.087441137171</v>
      </c>
      <c r="S33" s="130">
        <f t="shared" si="23"/>
        <v>2492.8597264924729</v>
      </c>
      <c r="T33" s="130">
        <f t="shared" si="23"/>
        <v>2486.3333922634415</v>
      </c>
      <c r="U33" s="130">
        <f t="shared" si="23"/>
        <v>2563.8356406508619</v>
      </c>
      <c r="V33" s="130">
        <f t="shared" si="23"/>
        <v>2394.4155975845592</v>
      </c>
      <c r="W33" s="130">
        <f t="shared" ref="W33" si="24">W34+W36+W38+W39+W41</f>
        <v>2294.0483654479194</v>
      </c>
      <c r="DA33" s="176" t="s">
        <v>393</v>
      </c>
    </row>
    <row r="34" spans="1:105" ht="11.45" customHeight="1" x14ac:dyDescent="0.25">
      <c r="A34" s="111" t="s">
        <v>110</v>
      </c>
      <c r="B34" s="97">
        <v>0</v>
      </c>
      <c r="C34" s="97">
        <v>0</v>
      </c>
      <c r="D34" s="97">
        <v>0</v>
      </c>
      <c r="E34" s="97">
        <v>0</v>
      </c>
      <c r="F34" s="97">
        <v>0</v>
      </c>
      <c r="G34" s="97">
        <v>0</v>
      </c>
      <c r="H34" s="97">
        <v>0</v>
      </c>
      <c r="I34" s="97">
        <v>0</v>
      </c>
      <c r="J34" s="97">
        <v>0</v>
      </c>
      <c r="K34" s="97">
        <v>0</v>
      </c>
      <c r="L34" s="97">
        <v>0</v>
      </c>
      <c r="M34" s="97">
        <v>0</v>
      </c>
      <c r="N34" s="97">
        <v>0</v>
      </c>
      <c r="O34" s="97">
        <v>0</v>
      </c>
      <c r="P34" s="97">
        <v>0</v>
      </c>
      <c r="Q34" s="97">
        <v>0</v>
      </c>
      <c r="R34" s="97">
        <v>0</v>
      </c>
      <c r="S34" s="97">
        <v>0</v>
      </c>
      <c r="T34" s="97">
        <v>0</v>
      </c>
      <c r="U34" s="97">
        <v>0</v>
      </c>
      <c r="V34" s="97">
        <v>0</v>
      </c>
      <c r="W34" s="97">
        <v>0</v>
      </c>
      <c r="DA34" s="175" t="s">
        <v>651</v>
      </c>
    </row>
    <row r="35" spans="1:105" ht="11.45" customHeight="1" x14ac:dyDescent="0.25">
      <c r="A35" s="160" t="s">
        <v>131</v>
      </c>
      <c r="B35" s="97">
        <v>0</v>
      </c>
      <c r="C35" s="97">
        <v>0</v>
      </c>
      <c r="D35" s="97">
        <v>0</v>
      </c>
      <c r="E35" s="97">
        <v>0</v>
      </c>
      <c r="F35" s="97">
        <v>0</v>
      </c>
      <c r="G35" s="97">
        <v>0</v>
      </c>
      <c r="H35" s="97">
        <v>0</v>
      </c>
      <c r="I35" s="97">
        <v>0</v>
      </c>
      <c r="J35" s="97">
        <v>0</v>
      </c>
      <c r="K35" s="97">
        <v>0</v>
      </c>
      <c r="L35" s="97">
        <v>0</v>
      </c>
      <c r="M35" s="97">
        <v>0</v>
      </c>
      <c r="N35" s="97">
        <v>0</v>
      </c>
      <c r="O35" s="97">
        <v>0</v>
      </c>
      <c r="P35" s="97">
        <v>0</v>
      </c>
      <c r="Q35" s="97">
        <v>0</v>
      </c>
      <c r="R35" s="97">
        <v>0</v>
      </c>
      <c r="S35" s="97">
        <v>0</v>
      </c>
      <c r="T35" s="97">
        <v>0</v>
      </c>
      <c r="U35" s="97">
        <v>0</v>
      </c>
      <c r="V35" s="97">
        <v>0</v>
      </c>
      <c r="W35" s="97">
        <v>0</v>
      </c>
      <c r="DA35" s="175" t="s">
        <v>652</v>
      </c>
    </row>
    <row r="36" spans="1:105" ht="11.45" customHeight="1" x14ac:dyDescent="0.25">
      <c r="A36" s="111" t="s">
        <v>111</v>
      </c>
      <c r="B36" s="97">
        <v>2178.0496260062187</v>
      </c>
      <c r="C36" s="97">
        <v>2115.1062030386111</v>
      </c>
      <c r="D36" s="97">
        <v>2045.5388522643889</v>
      </c>
      <c r="E36" s="97">
        <v>2016.5723063236862</v>
      </c>
      <c r="F36" s="97">
        <v>2006.7639213800962</v>
      </c>
      <c r="G36" s="97">
        <v>1969.4526917101032</v>
      </c>
      <c r="H36" s="97">
        <v>1982.77263670967</v>
      </c>
      <c r="I36" s="97">
        <v>1842.8857178760895</v>
      </c>
      <c r="J36" s="97">
        <v>1779.0607312893812</v>
      </c>
      <c r="K36" s="97">
        <v>1794.2216605160329</v>
      </c>
      <c r="L36" s="97">
        <v>1882.216924779849</v>
      </c>
      <c r="M36" s="97">
        <v>1967.8389357928568</v>
      </c>
      <c r="N36" s="97">
        <v>2068.770665881565</v>
      </c>
      <c r="O36" s="97">
        <v>2196.7815750549266</v>
      </c>
      <c r="P36" s="97">
        <v>2264.076968688219</v>
      </c>
      <c r="Q36" s="97">
        <v>2356.8506543295634</v>
      </c>
      <c r="R36" s="97">
        <v>2433.5679880456892</v>
      </c>
      <c r="S36" s="97">
        <v>2416.7202320393499</v>
      </c>
      <c r="T36" s="97">
        <v>2432.0001240007182</v>
      </c>
      <c r="U36" s="97">
        <v>2469.5112188615326</v>
      </c>
      <c r="V36" s="97">
        <v>2270.6703530968657</v>
      </c>
      <c r="W36" s="97">
        <v>2194.6231638507647</v>
      </c>
      <c r="DA36" s="175" t="s">
        <v>653</v>
      </c>
    </row>
    <row r="37" spans="1:105" ht="11.45" customHeight="1" x14ac:dyDescent="0.25">
      <c r="A37" s="160" t="s">
        <v>131</v>
      </c>
      <c r="B37" s="97">
        <v>19.450597364264262</v>
      </c>
      <c r="C37" s="97">
        <v>26.546630487003149</v>
      </c>
      <c r="D37" s="97">
        <v>39.494446428884395</v>
      </c>
      <c r="E37" s="97">
        <v>52.603962718946256</v>
      </c>
      <c r="F37" s="97">
        <v>63.467078925528476</v>
      </c>
      <c r="G37" s="97">
        <v>119.95073206678211</v>
      </c>
      <c r="H37" s="97">
        <v>204.58393315807194</v>
      </c>
      <c r="I37" s="97">
        <v>220.44180513003033</v>
      </c>
      <c r="J37" s="97">
        <v>154.59666163058446</v>
      </c>
      <c r="K37" s="97">
        <v>127.27863018643673</v>
      </c>
      <c r="L37" s="97">
        <v>132.75796331347709</v>
      </c>
      <c r="M37" s="97">
        <v>127.9570434449307</v>
      </c>
      <c r="N37" s="97">
        <v>139.10419637992632</v>
      </c>
      <c r="O37" s="97">
        <v>126.702590855944</v>
      </c>
      <c r="P37" s="97">
        <v>131.01659154971767</v>
      </c>
      <c r="Q37" s="97">
        <v>122.72089167159515</v>
      </c>
      <c r="R37" s="97">
        <v>122.01474682731649</v>
      </c>
      <c r="S37" s="97">
        <v>121.70426994706509</v>
      </c>
      <c r="T37" s="97">
        <v>132.53656787430376</v>
      </c>
      <c r="U37" s="97">
        <v>132.06179798399307</v>
      </c>
      <c r="V37" s="97">
        <v>178.0806849123604</v>
      </c>
      <c r="W37" s="97">
        <v>149.02847882327544</v>
      </c>
      <c r="DA37" s="175" t="s">
        <v>654</v>
      </c>
    </row>
    <row r="38" spans="1:105" ht="11.45" customHeight="1" x14ac:dyDescent="0.25">
      <c r="A38" s="111" t="s">
        <v>112</v>
      </c>
      <c r="B38" s="97">
        <v>0</v>
      </c>
      <c r="C38" s="97">
        <v>0</v>
      </c>
      <c r="D38" s="97">
        <v>0</v>
      </c>
      <c r="E38" s="97">
        <v>0</v>
      </c>
      <c r="F38" s="97">
        <v>9.8527660434318223E-2</v>
      </c>
      <c r="G38" s="97">
        <v>0.100078399490761</v>
      </c>
      <c r="H38" s="97">
        <v>0.10371584445062933</v>
      </c>
      <c r="I38" s="97">
        <v>0.13227980104437509</v>
      </c>
      <c r="J38" s="97">
        <v>0.1820262470699511</v>
      </c>
      <c r="K38" s="97">
        <v>0.23786437474374544</v>
      </c>
      <c r="L38" s="97">
        <v>0.25925514578405923</v>
      </c>
      <c r="M38" s="97">
        <v>0.25121466549465876</v>
      </c>
      <c r="N38" s="97">
        <v>0.24479221560284103</v>
      </c>
      <c r="O38" s="97">
        <v>0.23903773371367407</v>
      </c>
      <c r="P38" s="97">
        <v>0.23555608952874368</v>
      </c>
      <c r="Q38" s="97">
        <v>0.23564609394141883</v>
      </c>
      <c r="R38" s="97">
        <v>0.2399010991758927</v>
      </c>
      <c r="S38" s="97">
        <v>0.22282984586575341</v>
      </c>
      <c r="T38" s="97">
        <v>0.21871527969398052</v>
      </c>
      <c r="U38" s="97">
        <v>0.22908697064098213</v>
      </c>
      <c r="V38" s="97">
        <v>0.19279906863963306</v>
      </c>
      <c r="W38" s="97">
        <v>0.19319816722707606</v>
      </c>
      <c r="DA38" s="175" t="s">
        <v>655</v>
      </c>
    </row>
    <row r="39" spans="1:105" ht="11.45" customHeight="1" x14ac:dyDescent="0.25">
      <c r="A39" s="111" t="s">
        <v>113</v>
      </c>
      <c r="B39" s="97">
        <v>18.572656921754081</v>
      </c>
      <c r="C39" s="97">
        <v>25.193465176268269</v>
      </c>
      <c r="D39" s="97">
        <v>32.867583834909723</v>
      </c>
      <c r="E39" s="97">
        <v>40.800171969045557</v>
      </c>
      <c r="F39" s="97">
        <v>53.073344797936372</v>
      </c>
      <c r="G39" s="97">
        <v>31.930546053375473</v>
      </c>
      <c r="H39" s="97">
        <v>42.882188987150251</v>
      </c>
      <c r="I39" s="97">
        <v>42.138534495675678</v>
      </c>
      <c r="J39" s="97">
        <v>32.011406506293071</v>
      </c>
      <c r="K39" s="97">
        <v>36.315352051312829</v>
      </c>
      <c r="L39" s="97">
        <v>30.843875098493555</v>
      </c>
      <c r="M39" s="97">
        <v>56.494207021156711</v>
      </c>
      <c r="N39" s="97">
        <v>83.784871881009678</v>
      </c>
      <c r="O39" s="97">
        <v>100.21548713565937</v>
      </c>
      <c r="P39" s="97">
        <v>97.905563755487009</v>
      </c>
      <c r="Q39" s="97">
        <v>97.88571909049638</v>
      </c>
      <c r="R39" s="97">
        <v>88.090767024199053</v>
      </c>
      <c r="S39" s="97">
        <v>73.525717278337311</v>
      </c>
      <c r="T39" s="97">
        <v>51.112003200458034</v>
      </c>
      <c r="U39" s="97">
        <v>89.018738639439022</v>
      </c>
      <c r="V39" s="97">
        <v>114.00069850064182</v>
      </c>
      <c r="W39" s="97">
        <v>82.392604475576576</v>
      </c>
      <c r="DA39" s="175" t="s">
        <v>656</v>
      </c>
    </row>
    <row r="40" spans="1:105" ht="11.45" customHeight="1" x14ac:dyDescent="0.25">
      <c r="A40" s="160" t="s">
        <v>132</v>
      </c>
      <c r="B40" s="97">
        <v>0</v>
      </c>
      <c r="C40" s="97">
        <v>0</v>
      </c>
      <c r="D40" s="97">
        <v>0</v>
      </c>
      <c r="E40" s="97">
        <v>0</v>
      </c>
      <c r="F40" s="97">
        <v>0</v>
      </c>
      <c r="G40" s="97">
        <v>0</v>
      </c>
      <c r="H40" s="97">
        <v>0</v>
      </c>
      <c r="I40" s="97">
        <v>0</v>
      </c>
      <c r="J40" s="97">
        <v>0.11027963130058566</v>
      </c>
      <c r="K40" s="97">
        <v>0.27632943922165787</v>
      </c>
      <c r="L40" s="97">
        <v>1.3720430388904381</v>
      </c>
      <c r="M40" s="97">
        <v>2.5761546001403008</v>
      </c>
      <c r="N40" s="97">
        <v>12.096299419017798</v>
      </c>
      <c r="O40" s="97">
        <v>19.119617901196527</v>
      </c>
      <c r="P40" s="97">
        <v>17.456585091370037</v>
      </c>
      <c r="Q40" s="97">
        <v>14.088682972975077</v>
      </c>
      <c r="R40" s="97">
        <v>14.701636865819902</v>
      </c>
      <c r="S40" s="97">
        <v>15.525957308155974</v>
      </c>
      <c r="T40" s="97">
        <v>10.750551487003495</v>
      </c>
      <c r="U40" s="97">
        <v>25.392606460189846</v>
      </c>
      <c r="V40" s="97">
        <v>41.404639616704614</v>
      </c>
      <c r="W40" s="97">
        <v>0</v>
      </c>
      <c r="DA40" s="175" t="s">
        <v>657</v>
      </c>
    </row>
    <row r="41" spans="1:105" ht="11.45" customHeight="1" x14ac:dyDescent="0.25">
      <c r="A41" s="111" t="s">
        <v>115</v>
      </c>
      <c r="B41" s="97">
        <v>1.4709604291107035</v>
      </c>
      <c r="C41" s="97">
        <v>1.6236875203154759</v>
      </c>
      <c r="D41" s="97">
        <v>1.8574994477280884</v>
      </c>
      <c r="E41" s="97">
        <v>1.729025382815061</v>
      </c>
      <c r="F41" s="97">
        <v>1.572871708008412</v>
      </c>
      <c r="G41" s="97">
        <v>1.449534222909399</v>
      </c>
      <c r="H41" s="97">
        <v>1.3276125410219828</v>
      </c>
      <c r="I41" s="97">
        <v>1.2206588269299248</v>
      </c>
      <c r="J41" s="97">
        <v>1.2183654955961964</v>
      </c>
      <c r="K41" s="97">
        <v>1.231288998518596</v>
      </c>
      <c r="L41" s="97">
        <v>1.1745743292291795</v>
      </c>
      <c r="M41" s="97">
        <v>1.2312974663159475</v>
      </c>
      <c r="N41" s="97">
        <v>1.2423451908345029</v>
      </c>
      <c r="O41" s="97">
        <v>1.2799139921676539</v>
      </c>
      <c r="P41" s="97">
        <v>1.5026907450849034</v>
      </c>
      <c r="Q41" s="97">
        <v>1.7814575118493192</v>
      </c>
      <c r="R41" s="97">
        <v>2.1887849681068774</v>
      </c>
      <c r="S41" s="97">
        <v>2.3909473289200363</v>
      </c>
      <c r="T41" s="97">
        <v>3.0025497825711849</v>
      </c>
      <c r="U41" s="97">
        <v>5.0765961792494174</v>
      </c>
      <c r="V41" s="97">
        <v>9.5517469184123271</v>
      </c>
      <c r="W41" s="97">
        <v>16.839398954350838</v>
      </c>
      <c r="DA41" s="175" t="s">
        <v>658</v>
      </c>
    </row>
    <row r="42" spans="1:105" ht="11.45" customHeight="1" x14ac:dyDescent="0.25">
      <c r="A42" s="27" t="s">
        <v>34</v>
      </c>
      <c r="B42" s="32">
        <f t="shared" ref="B42:K42" si="25">B43+B52</f>
        <v>16318.869868687068</v>
      </c>
      <c r="C42" s="32">
        <f t="shared" si="25"/>
        <v>15425.71261183171</v>
      </c>
      <c r="D42" s="32">
        <f t="shared" si="25"/>
        <v>14945.604570036212</v>
      </c>
      <c r="E42" s="32">
        <f t="shared" si="25"/>
        <v>14368.850731812596</v>
      </c>
      <c r="F42" s="32">
        <f t="shared" si="25"/>
        <v>14135.919601313502</v>
      </c>
      <c r="G42" s="32">
        <f t="shared" si="25"/>
        <v>13765.115908061063</v>
      </c>
      <c r="H42" s="32">
        <f t="shared" si="25"/>
        <v>15329.812801196666</v>
      </c>
      <c r="I42" s="32">
        <f t="shared" si="25"/>
        <v>15117.269255860067</v>
      </c>
      <c r="J42" s="32">
        <f t="shared" si="25"/>
        <v>14819.63540443045</v>
      </c>
      <c r="K42" s="32">
        <f t="shared" si="25"/>
        <v>14379.126189423918</v>
      </c>
      <c r="L42" s="32">
        <f t="shared" ref="L42" si="26">L43+L52</f>
        <v>15422.864909956206</v>
      </c>
      <c r="M42" s="32">
        <f t="shared" ref="M42:V42" si="27">M43+M52</f>
        <v>15316.951587317595</v>
      </c>
      <c r="N42" s="32">
        <f t="shared" si="27"/>
        <v>15915.138069196857</v>
      </c>
      <c r="O42" s="32">
        <f t="shared" si="27"/>
        <v>16110.313527361192</v>
      </c>
      <c r="P42" s="32">
        <f t="shared" si="27"/>
        <v>15895.760421919771</v>
      </c>
      <c r="Q42" s="32">
        <f t="shared" si="27"/>
        <v>16171.469313941263</v>
      </c>
      <c r="R42" s="32">
        <f t="shared" si="27"/>
        <v>16637.046630406316</v>
      </c>
      <c r="S42" s="32">
        <f t="shared" si="27"/>
        <v>16872.611762040426</v>
      </c>
      <c r="T42" s="32">
        <f t="shared" si="27"/>
        <v>16463.864432219725</v>
      </c>
      <c r="U42" s="32">
        <f t="shared" si="27"/>
        <v>16864.889385371662</v>
      </c>
      <c r="V42" s="32">
        <f t="shared" si="27"/>
        <v>16688.665203138968</v>
      </c>
      <c r="W42" s="32">
        <f t="shared" ref="W42" si="28">W43+W52</f>
        <v>15842.740170023339</v>
      </c>
      <c r="DA42" s="173" t="s">
        <v>398</v>
      </c>
    </row>
    <row r="43" spans="1:105" ht="11.45" customHeight="1" x14ac:dyDescent="0.25">
      <c r="A43" s="136" t="s">
        <v>156</v>
      </c>
      <c r="B43" s="141">
        <f t="shared" ref="B43:K43" si="29">B44+B46+B48+B49+B51</f>
        <v>3376.2625536176288</v>
      </c>
      <c r="C43" s="141">
        <f t="shared" si="29"/>
        <v>3446.9798162550155</v>
      </c>
      <c r="D43" s="141">
        <f t="shared" si="29"/>
        <v>3425.5971685698742</v>
      </c>
      <c r="E43" s="141">
        <f t="shared" si="29"/>
        <v>3381.4745831603032</v>
      </c>
      <c r="F43" s="141">
        <f t="shared" si="29"/>
        <v>3303.723700095306</v>
      </c>
      <c r="G43" s="141">
        <f t="shared" si="29"/>
        <v>3327.5993480234592</v>
      </c>
      <c r="H43" s="141">
        <f t="shared" si="29"/>
        <v>3343.2601402760479</v>
      </c>
      <c r="I43" s="141">
        <f t="shared" si="29"/>
        <v>3294.310285293715</v>
      </c>
      <c r="J43" s="141">
        <f t="shared" si="29"/>
        <v>3202.717433443464</v>
      </c>
      <c r="K43" s="141">
        <f t="shared" si="29"/>
        <v>3167.822150434662</v>
      </c>
      <c r="L43" s="141">
        <f t="shared" ref="L43" si="30">L44+L46+L48+L49+L51</f>
        <v>3115.0974697204174</v>
      </c>
      <c r="M43" s="141">
        <f t="shared" ref="M43:V43" si="31">M44+M46+M48+M49+M51</f>
        <v>3161.3125129684099</v>
      </c>
      <c r="N43" s="141">
        <f t="shared" si="31"/>
        <v>3101.8092647237936</v>
      </c>
      <c r="O43" s="141">
        <f t="shared" si="31"/>
        <v>3195.4075554890806</v>
      </c>
      <c r="P43" s="141">
        <f t="shared" si="31"/>
        <v>3503.934673039018</v>
      </c>
      <c r="Q43" s="141">
        <f t="shared" si="31"/>
        <v>3611.8540926541109</v>
      </c>
      <c r="R43" s="141">
        <f t="shared" si="31"/>
        <v>3846.1511832291053</v>
      </c>
      <c r="S43" s="141">
        <f t="shared" si="31"/>
        <v>4030.9445184801057</v>
      </c>
      <c r="T43" s="141">
        <f t="shared" si="31"/>
        <v>3997.4473171599575</v>
      </c>
      <c r="U43" s="141">
        <f t="shared" si="31"/>
        <v>4096.6898386861712</v>
      </c>
      <c r="V43" s="141">
        <f t="shared" si="31"/>
        <v>4017.9630990521287</v>
      </c>
      <c r="W43" s="141">
        <f t="shared" ref="W43" si="32">W44+W46+W48+W49+W51</f>
        <v>4204.1099538194039</v>
      </c>
      <c r="DA43" s="174" t="s">
        <v>399</v>
      </c>
    </row>
    <row r="44" spans="1:105" ht="11.45" customHeight="1" x14ac:dyDescent="0.25">
      <c r="A44" s="111" t="s">
        <v>110</v>
      </c>
      <c r="B44" s="96">
        <v>344.31783855351068</v>
      </c>
      <c r="C44" s="96">
        <v>320.53871437744931</v>
      </c>
      <c r="D44" s="96">
        <v>304.17660067907332</v>
      </c>
      <c r="E44" s="96">
        <v>274.99739098982917</v>
      </c>
      <c r="F44" s="96">
        <v>251.60968283221496</v>
      </c>
      <c r="G44" s="96">
        <v>229.21703822092655</v>
      </c>
      <c r="H44" s="96">
        <v>204.74800679213607</v>
      </c>
      <c r="I44" s="96">
        <v>195.71861636075468</v>
      </c>
      <c r="J44" s="96">
        <v>171.42276669864503</v>
      </c>
      <c r="K44" s="96">
        <v>159.77998326593089</v>
      </c>
      <c r="L44" s="96">
        <v>148.85101877132342</v>
      </c>
      <c r="M44" s="96">
        <v>143.44652824933036</v>
      </c>
      <c r="N44" s="96">
        <v>131.40229512809984</v>
      </c>
      <c r="O44" s="96">
        <v>127.17668780951622</v>
      </c>
      <c r="P44" s="96">
        <v>126.23263093913972</v>
      </c>
      <c r="Q44" s="96">
        <v>123.59249852276557</v>
      </c>
      <c r="R44" s="96">
        <v>130.68172382724913</v>
      </c>
      <c r="S44" s="96">
        <v>136.672856917297</v>
      </c>
      <c r="T44" s="96">
        <v>138.17360640788368</v>
      </c>
      <c r="U44" s="96">
        <v>141.2382041756502</v>
      </c>
      <c r="V44" s="96">
        <v>139.49688279743106</v>
      </c>
      <c r="W44" s="96">
        <v>158.2610102410365</v>
      </c>
      <c r="DA44" s="171" t="s">
        <v>659</v>
      </c>
    </row>
    <row r="45" spans="1:105" ht="11.45" customHeight="1" x14ac:dyDescent="0.25">
      <c r="A45" s="160" t="s">
        <v>131</v>
      </c>
      <c r="B45" s="96">
        <v>0</v>
      </c>
      <c r="C45" s="96">
        <v>0</v>
      </c>
      <c r="D45" s="96">
        <v>0</v>
      </c>
      <c r="E45" s="96">
        <v>0</v>
      </c>
      <c r="F45" s="96">
        <v>0.40973853574218</v>
      </c>
      <c r="G45" s="96">
        <v>1.4690400674617456</v>
      </c>
      <c r="H45" s="96">
        <v>2.9401974267502937</v>
      </c>
      <c r="I45" s="96">
        <v>2.671700030223497</v>
      </c>
      <c r="J45" s="96">
        <v>3.257866291519421</v>
      </c>
      <c r="K45" s="96">
        <v>4.5150487132816384</v>
      </c>
      <c r="L45" s="96">
        <v>5.6856306363565778</v>
      </c>
      <c r="M45" s="96">
        <v>5.7318734636641082</v>
      </c>
      <c r="N45" s="96">
        <v>5.6514377007120267</v>
      </c>
      <c r="O45" s="96">
        <v>5.301224344376247</v>
      </c>
      <c r="P45" s="96">
        <v>5.3271722317978796</v>
      </c>
      <c r="Q45" s="96">
        <v>5.2052906084242139</v>
      </c>
      <c r="R45" s="96">
        <v>5.5045803167970577</v>
      </c>
      <c r="S45" s="96">
        <v>5.5937722072308276</v>
      </c>
      <c r="T45" s="96">
        <v>6.0129285706820035</v>
      </c>
      <c r="U45" s="96">
        <v>5.8675541689382982</v>
      </c>
      <c r="V45" s="96">
        <v>6.1711054987058827</v>
      </c>
      <c r="W45" s="96">
        <v>7.4871129713320039</v>
      </c>
      <c r="DA45" s="171" t="s">
        <v>660</v>
      </c>
    </row>
    <row r="46" spans="1:105" ht="11.45" customHeight="1" x14ac:dyDescent="0.25">
      <c r="A46" s="111" t="s">
        <v>111</v>
      </c>
      <c r="B46" s="96">
        <v>3031.7351586742379</v>
      </c>
      <c r="C46" s="96">
        <v>3126.2348079876469</v>
      </c>
      <c r="D46" s="96">
        <v>3121.2219712226347</v>
      </c>
      <c r="E46" s="96">
        <v>3106.2915162342438</v>
      </c>
      <c r="F46" s="96">
        <v>3051.9370230091968</v>
      </c>
      <c r="G46" s="96">
        <v>3098.2189186885453</v>
      </c>
      <c r="H46" s="96">
        <v>3119.6798776488613</v>
      </c>
      <c r="I46" s="96">
        <v>3074.6343503276412</v>
      </c>
      <c r="J46" s="96">
        <v>2999.7456069758359</v>
      </c>
      <c r="K46" s="96">
        <v>2972.560937338586</v>
      </c>
      <c r="L46" s="96">
        <v>2928.5660884484414</v>
      </c>
      <c r="M46" s="96">
        <v>2980.3160104890094</v>
      </c>
      <c r="N46" s="96">
        <v>2933.2835350685032</v>
      </c>
      <c r="O46" s="96">
        <v>3031.4790814887183</v>
      </c>
      <c r="P46" s="96">
        <v>3339.4076120814225</v>
      </c>
      <c r="Q46" s="96">
        <v>3449.5087928774988</v>
      </c>
      <c r="R46" s="96">
        <v>3675.0843522683754</v>
      </c>
      <c r="S46" s="96">
        <v>3850.6748023758064</v>
      </c>
      <c r="T46" s="96">
        <v>3815.631215205633</v>
      </c>
      <c r="U46" s="96">
        <v>3909.3701311433665</v>
      </c>
      <c r="V46" s="96">
        <v>3831.5073592546401</v>
      </c>
      <c r="W46" s="96">
        <v>3988.4275091016225</v>
      </c>
      <c r="DA46" s="171" t="s">
        <v>661</v>
      </c>
    </row>
    <row r="47" spans="1:105" ht="11.45" customHeight="1" x14ac:dyDescent="0.25">
      <c r="A47" s="160" t="s">
        <v>131</v>
      </c>
      <c r="B47" s="96">
        <v>27.074249907971595</v>
      </c>
      <c r="C47" s="96">
        <v>39.237273354892757</v>
      </c>
      <c r="D47" s="96">
        <v>60.263306071478297</v>
      </c>
      <c r="E47" s="96">
        <v>81.030192967420831</v>
      </c>
      <c r="F47" s="96">
        <v>96.522329234351091</v>
      </c>
      <c r="G47" s="96">
        <v>188.69893598568771</v>
      </c>
      <c r="H47" s="96">
        <v>321.89085513234835</v>
      </c>
      <c r="I47" s="96">
        <v>367.7807797447997</v>
      </c>
      <c r="J47" s="96">
        <v>260.67162768713945</v>
      </c>
      <c r="K47" s="96">
        <v>210.8677498305037</v>
      </c>
      <c r="L47" s="96">
        <v>206.55986258162335</v>
      </c>
      <c r="M47" s="96">
        <v>193.79249912041962</v>
      </c>
      <c r="N47" s="96">
        <v>197.23406544257961</v>
      </c>
      <c r="O47" s="96">
        <v>174.84499055879704</v>
      </c>
      <c r="P47" s="96">
        <v>193.24334339374627</v>
      </c>
      <c r="Q47" s="96">
        <v>179.61545171022101</v>
      </c>
      <c r="R47" s="96">
        <v>184.26215705243712</v>
      </c>
      <c r="S47" s="96">
        <v>193.91717726103599</v>
      </c>
      <c r="T47" s="96">
        <v>207.94023016146201</v>
      </c>
      <c r="U47" s="96">
        <v>209.0609852510494</v>
      </c>
      <c r="V47" s="96">
        <v>300.49163845039567</v>
      </c>
      <c r="W47" s="96">
        <v>270.8388822140123</v>
      </c>
      <c r="DA47" s="171" t="s">
        <v>662</v>
      </c>
    </row>
    <row r="48" spans="1:105" ht="11.45" customHeight="1" x14ac:dyDescent="0.25">
      <c r="A48" s="111" t="s">
        <v>112</v>
      </c>
      <c r="B48" s="96">
        <v>0</v>
      </c>
      <c r="C48" s="96">
        <v>0</v>
      </c>
      <c r="D48" s="96">
        <v>0</v>
      </c>
      <c r="E48" s="96">
        <v>0</v>
      </c>
      <c r="F48" s="96">
        <v>0</v>
      </c>
      <c r="G48" s="96">
        <v>0</v>
      </c>
      <c r="H48" s="96">
        <v>3.8689397282763354</v>
      </c>
      <c r="I48" s="96">
        <v>5.7058775714689443</v>
      </c>
      <c r="J48" s="96">
        <v>10.536987415141549</v>
      </c>
      <c r="K48" s="96">
        <v>13.29102316035417</v>
      </c>
      <c r="L48" s="96">
        <v>14.853762993935648</v>
      </c>
      <c r="M48" s="96">
        <v>16.507505445139621</v>
      </c>
      <c r="N48" s="96">
        <v>18.289798605601913</v>
      </c>
      <c r="O48" s="96">
        <v>19.238507222380505</v>
      </c>
      <c r="P48" s="96">
        <v>21.021961646813018</v>
      </c>
      <c r="Q48" s="96">
        <v>22.281578274707147</v>
      </c>
      <c r="R48" s="96">
        <v>23.240090171715277</v>
      </c>
      <c r="S48" s="96">
        <v>24.27114896877913</v>
      </c>
      <c r="T48" s="96">
        <v>24.21780165408547</v>
      </c>
      <c r="U48" s="96">
        <v>25.357513864705705</v>
      </c>
      <c r="V48" s="96">
        <v>26.115643518931552</v>
      </c>
      <c r="W48" s="96">
        <v>30.943543707993157</v>
      </c>
      <c r="DA48" s="171" t="s">
        <v>663</v>
      </c>
    </row>
    <row r="49" spans="1:105" ht="11.45" customHeight="1" x14ac:dyDescent="0.25">
      <c r="A49" s="111" t="s">
        <v>113</v>
      </c>
      <c r="B49" s="96">
        <v>0</v>
      </c>
      <c r="C49" s="96">
        <v>0</v>
      </c>
      <c r="D49" s="96">
        <v>0</v>
      </c>
      <c r="E49" s="96">
        <v>0</v>
      </c>
      <c r="F49" s="96">
        <v>0</v>
      </c>
      <c r="G49" s="96">
        <v>0</v>
      </c>
      <c r="H49" s="96">
        <v>14.816083255823436</v>
      </c>
      <c r="I49" s="96">
        <v>18.124168530460253</v>
      </c>
      <c r="J49" s="96">
        <v>20.882001795319397</v>
      </c>
      <c r="K49" s="96">
        <v>22.050803450420727</v>
      </c>
      <c r="L49" s="96">
        <v>22.646480836297222</v>
      </c>
      <c r="M49" s="96">
        <v>20.797540646640197</v>
      </c>
      <c r="N49" s="96">
        <v>18.40230998250771</v>
      </c>
      <c r="O49" s="96">
        <v>17.052536311307687</v>
      </c>
      <c r="P49" s="96">
        <v>16.705347498716044</v>
      </c>
      <c r="Q49" s="96">
        <v>15.934256488586563</v>
      </c>
      <c r="R49" s="96">
        <v>15.959550554457708</v>
      </c>
      <c r="S49" s="96">
        <v>16.851057470600068</v>
      </c>
      <c r="T49" s="96">
        <v>15.711815552989879</v>
      </c>
      <c r="U49" s="96">
        <v>15.243596242053554</v>
      </c>
      <c r="V49" s="96">
        <v>13.447240045003671</v>
      </c>
      <c r="W49" s="96">
        <v>12.883179997727066</v>
      </c>
      <c r="DA49" s="171" t="s">
        <v>664</v>
      </c>
    </row>
    <row r="50" spans="1:105" ht="11.45" customHeight="1" x14ac:dyDescent="0.25">
      <c r="A50" s="160" t="s">
        <v>132</v>
      </c>
      <c r="B50" s="96">
        <v>0</v>
      </c>
      <c r="C50" s="96">
        <v>0</v>
      </c>
      <c r="D50" s="96">
        <v>0</v>
      </c>
      <c r="E50" s="96">
        <v>0</v>
      </c>
      <c r="F50" s="96">
        <v>0</v>
      </c>
      <c r="G50" s="96">
        <v>0</v>
      </c>
      <c r="H50" s="96">
        <v>0</v>
      </c>
      <c r="I50" s="96">
        <v>0</v>
      </c>
      <c r="J50" s="96">
        <v>7.1938715293664912E-2</v>
      </c>
      <c r="K50" s="96">
        <v>0.16778816141537253</v>
      </c>
      <c r="L50" s="96">
        <v>1.0073943785463222</v>
      </c>
      <c r="M50" s="96">
        <v>0.94837475970558371</v>
      </c>
      <c r="N50" s="96">
        <v>2.6568024340495171</v>
      </c>
      <c r="O50" s="96">
        <v>3.2533691930981905</v>
      </c>
      <c r="P50" s="96">
        <v>2.9785673960321675</v>
      </c>
      <c r="Q50" s="96">
        <v>2.2934161404098306</v>
      </c>
      <c r="R50" s="96">
        <v>2.6635199660468074</v>
      </c>
      <c r="S50" s="96">
        <v>3.5583304532127613</v>
      </c>
      <c r="T50" s="96">
        <v>3.3047165338885858</v>
      </c>
      <c r="U50" s="96">
        <v>4.3482377567750028</v>
      </c>
      <c r="V50" s="96">
        <v>4.8839887406440861</v>
      </c>
      <c r="W50" s="96">
        <v>0</v>
      </c>
      <c r="DA50" s="171" t="s">
        <v>665</v>
      </c>
    </row>
    <row r="51" spans="1:105" ht="11.45" customHeight="1" x14ac:dyDescent="0.25">
      <c r="A51" s="111" t="s">
        <v>115</v>
      </c>
      <c r="B51" s="96">
        <v>0.20955638988023473</v>
      </c>
      <c r="C51" s="96">
        <v>0.20629388991915373</v>
      </c>
      <c r="D51" s="96">
        <v>0.19859666816585742</v>
      </c>
      <c r="E51" s="96">
        <v>0.18567593623035844</v>
      </c>
      <c r="F51" s="96">
        <v>0.17699425389455378</v>
      </c>
      <c r="G51" s="96">
        <v>0.16339111398761103</v>
      </c>
      <c r="H51" s="96">
        <v>0.14723285095077859</v>
      </c>
      <c r="I51" s="96">
        <v>0.1272725033894852</v>
      </c>
      <c r="J51" s="96">
        <v>0.13007055852203742</v>
      </c>
      <c r="K51" s="96">
        <v>0.13940321937084929</v>
      </c>
      <c r="L51" s="96">
        <v>0.18011867041949053</v>
      </c>
      <c r="M51" s="96">
        <v>0.2449281382907153</v>
      </c>
      <c r="N51" s="96">
        <v>0.43132593908081296</v>
      </c>
      <c r="O51" s="96">
        <v>0.46074265715755769</v>
      </c>
      <c r="P51" s="96">
        <v>0.56712087292693125</v>
      </c>
      <c r="Q51" s="96">
        <v>0.53696649055271939</v>
      </c>
      <c r="R51" s="96">
        <v>1.1854664073078203</v>
      </c>
      <c r="S51" s="96">
        <v>2.4746527476231708</v>
      </c>
      <c r="T51" s="96">
        <v>3.712878339365481</v>
      </c>
      <c r="U51" s="96">
        <v>5.4803932603956254</v>
      </c>
      <c r="V51" s="96">
        <v>7.3959734361225733</v>
      </c>
      <c r="W51" s="96">
        <v>13.594710771025159</v>
      </c>
      <c r="DA51" s="171" t="s">
        <v>666</v>
      </c>
    </row>
    <row r="52" spans="1:105" ht="11.45" customHeight="1" x14ac:dyDescent="0.25">
      <c r="A52" s="109" t="s">
        <v>157</v>
      </c>
      <c r="B52" s="130">
        <f t="shared" ref="B52:K52" si="33">B53+B55</f>
        <v>12942.607315069439</v>
      </c>
      <c r="C52" s="130">
        <f t="shared" si="33"/>
        <v>11978.732795576694</v>
      </c>
      <c r="D52" s="130">
        <f t="shared" si="33"/>
        <v>11520.007401466337</v>
      </c>
      <c r="E52" s="130">
        <f t="shared" si="33"/>
        <v>10987.376148652293</v>
      </c>
      <c r="F52" s="130">
        <f t="shared" si="33"/>
        <v>10832.195901218196</v>
      </c>
      <c r="G52" s="130">
        <f t="shared" si="33"/>
        <v>10437.516560037604</v>
      </c>
      <c r="H52" s="130">
        <f t="shared" si="33"/>
        <v>11986.552660920617</v>
      </c>
      <c r="I52" s="130">
        <f t="shared" si="33"/>
        <v>11822.958970566351</v>
      </c>
      <c r="J52" s="130">
        <f t="shared" si="33"/>
        <v>11616.917970986986</v>
      </c>
      <c r="K52" s="130">
        <f t="shared" si="33"/>
        <v>11211.304038989256</v>
      </c>
      <c r="L52" s="130">
        <f t="shared" ref="L52" si="34">L53+L55</f>
        <v>12307.767440235788</v>
      </c>
      <c r="M52" s="130">
        <f t="shared" ref="M52:V52" si="35">M53+M55</f>
        <v>12155.639074349185</v>
      </c>
      <c r="N52" s="130">
        <f t="shared" si="35"/>
        <v>12813.328804473063</v>
      </c>
      <c r="O52" s="130">
        <f t="shared" si="35"/>
        <v>12914.905971872111</v>
      </c>
      <c r="P52" s="130">
        <f t="shared" si="35"/>
        <v>12391.825748880754</v>
      </c>
      <c r="Q52" s="130">
        <f t="shared" si="35"/>
        <v>12559.615221287153</v>
      </c>
      <c r="R52" s="130">
        <f t="shared" si="35"/>
        <v>12790.895447177209</v>
      </c>
      <c r="S52" s="130">
        <f t="shared" si="35"/>
        <v>12841.66724356032</v>
      </c>
      <c r="T52" s="130">
        <f t="shared" si="35"/>
        <v>12466.417115059769</v>
      </c>
      <c r="U52" s="130">
        <f t="shared" si="35"/>
        <v>12768.19954668549</v>
      </c>
      <c r="V52" s="130">
        <f t="shared" si="35"/>
        <v>12670.70210408684</v>
      </c>
      <c r="W52" s="130">
        <f t="shared" ref="W52" si="36">W53+W55</f>
        <v>11638.630216203934</v>
      </c>
      <c r="DA52" s="176" t="s">
        <v>400</v>
      </c>
    </row>
    <row r="53" spans="1:105" ht="11.45" customHeight="1" x14ac:dyDescent="0.25">
      <c r="A53" s="128" t="s">
        <v>27</v>
      </c>
      <c r="B53" s="97">
        <v>9019.4148446217205</v>
      </c>
      <c r="C53" s="97">
        <v>8834.6134489672331</v>
      </c>
      <c r="D53" s="97">
        <v>8423.3511368828858</v>
      </c>
      <c r="E53" s="97">
        <v>8214.5064298885391</v>
      </c>
      <c r="F53" s="97">
        <v>8229.5454242135638</v>
      </c>
      <c r="G53" s="97">
        <v>8131.1327637808045</v>
      </c>
      <c r="H53" s="97">
        <v>8616.1766936743225</v>
      </c>
      <c r="I53" s="97">
        <v>8822.8447914124536</v>
      </c>
      <c r="J53" s="97">
        <v>8930.2107594875488</v>
      </c>
      <c r="K53" s="97">
        <v>8412.9150801076503</v>
      </c>
      <c r="L53" s="97">
        <v>8593.7675638014898</v>
      </c>
      <c r="M53" s="97">
        <v>8876.0544138932291</v>
      </c>
      <c r="N53" s="97">
        <v>8679.8729438842656</v>
      </c>
      <c r="O53" s="97">
        <v>8672.8389057115328</v>
      </c>
      <c r="P53" s="97">
        <v>8752.9034465899258</v>
      </c>
      <c r="Q53" s="97">
        <v>8905.3177769614686</v>
      </c>
      <c r="R53" s="97">
        <v>8893.02590606177</v>
      </c>
      <c r="S53" s="97">
        <v>8787.2826089282389</v>
      </c>
      <c r="T53" s="97">
        <v>8764.3448820432859</v>
      </c>
      <c r="U53" s="97">
        <v>8636.7407730240266</v>
      </c>
      <c r="V53" s="97">
        <v>8415.7283125045578</v>
      </c>
      <c r="W53" s="97">
        <v>8219.4405021915154</v>
      </c>
      <c r="DA53" s="175" t="s">
        <v>667</v>
      </c>
    </row>
    <row r="54" spans="1:105" ht="11.45" customHeight="1" x14ac:dyDescent="0.25">
      <c r="A54" s="160" t="s">
        <v>131</v>
      </c>
      <c r="B54" s="97">
        <v>80.545918012753461</v>
      </c>
      <c r="C54" s="97">
        <v>110.88295159283794</v>
      </c>
      <c r="D54" s="97">
        <v>162.63469640727453</v>
      </c>
      <c r="E54" s="97">
        <v>214.28221970387452</v>
      </c>
      <c r="F54" s="97">
        <v>260.27237354386119</v>
      </c>
      <c r="G54" s="97">
        <v>495.23166088382027</v>
      </c>
      <c r="H54" s="97">
        <v>889.02342313034205</v>
      </c>
      <c r="I54" s="97">
        <v>1055.3686608644161</v>
      </c>
      <c r="J54" s="97">
        <v>776.01666249679965</v>
      </c>
      <c r="K54" s="97">
        <v>596.79599841802826</v>
      </c>
      <c r="L54" s="97">
        <v>606.14218475011876</v>
      </c>
      <c r="M54" s="97">
        <v>577.15784539068557</v>
      </c>
      <c r="N54" s="97">
        <v>583.63489508605039</v>
      </c>
      <c r="O54" s="97">
        <v>500.21867076266165</v>
      </c>
      <c r="P54" s="97">
        <v>506.50909469761393</v>
      </c>
      <c r="Q54" s="97">
        <v>463.69868035550178</v>
      </c>
      <c r="R54" s="97">
        <v>445.88041500672523</v>
      </c>
      <c r="S54" s="97">
        <v>442.52114934946241</v>
      </c>
      <c r="T54" s="97">
        <v>477.62998811935643</v>
      </c>
      <c r="U54" s="97">
        <v>461.86609985640575</v>
      </c>
      <c r="V54" s="97">
        <v>660.01595514873952</v>
      </c>
      <c r="W54" s="97">
        <v>558.15081832578176</v>
      </c>
      <c r="DA54" s="175" t="s">
        <v>668</v>
      </c>
    </row>
    <row r="55" spans="1:105" ht="11.45" customHeight="1" x14ac:dyDescent="0.25">
      <c r="A55" s="128" t="s">
        <v>116</v>
      </c>
      <c r="B55" s="97">
        <v>3923.1924704477192</v>
      </c>
      <c r="C55" s="97">
        <v>3144.119346609461</v>
      </c>
      <c r="D55" s="97">
        <v>3096.6562645834501</v>
      </c>
      <c r="E55" s="97">
        <v>2772.8697187637536</v>
      </c>
      <c r="F55" s="97">
        <v>2602.6504770046317</v>
      </c>
      <c r="G55" s="97">
        <v>2306.3837962567995</v>
      </c>
      <c r="H55" s="97">
        <v>3370.3759672462957</v>
      </c>
      <c r="I55" s="97">
        <v>3000.1141791538971</v>
      </c>
      <c r="J55" s="97">
        <v>2686.7072114994362</v>
      </c>
      <c r="K55" s="97">
        <v>2798.388958881605</v>
      </c>
      <c r="L55" s="97">
        <v>3713.9998764342981</v>
      </c>
      <c r="M55" s="97">
        <v>3279.5846604559551</v>
      </c>
      <c r="N55" s="97">
        <v>4133.4558605887978</v>
      </c>
      <c r="O55" s="97">
        <v>4242.0670661605773</v>
      </c>
      <c r="P55" s="97">
        <v>3638.9223022908272</v>
      </c>
      <c r="Q55" s="97">
        <v>3654.2974443256853</v>
      </c>
      <c r="R55" s="97">
        <v>3897.869541115439</v>
      </c>
      <c r="S55" s="97">
        <v>4054.3846346320802</v>
      </c>
      <c r="T55" s="97">
        <v>3702.0722330164817</v>
      </c>
      <c r="U55" s="97">
        <v>4131.4587736614621</v>
      </c>
      <c r="V55" s="97">
        <v>4254.9737915822825</v>
      </c>
      <c r="W55" s="97">
        <v>3419.1897140124179</v>
      </c>
      <c r="DA55" s="175" t="s">
        <v>669</v>
      </c>
    </row>
    <row r="56" spans="1:105" ht="11.45" customHeight="1" x14ac:dyDescent="0.25">
      <c r="A56" s="161" t="s">
        <v>131</v>
      </c>
      <c r="B56" s="98">
        <v>35.035215090628952</v>
      </c>
      <c r="C56" s="98">
        <v>39.461741628656874</v>
      </c>
      <c r="D56" s="98">
        <v>59.789001228148159</v>
      </c>
      <c r="E56" s="98">
        <v>72.332608581866708</v>
      </c>
      <c r="F56" s="98">
        <v>82.312932517751037</v>
      </c>
      <c r="G56" s="98">
        <v>140.47172899987058</v>
      </c>
      <c r="H56" s="98">
        <v>347.75786130724828</v>
      </c>
      <c r="I56" s="98">
        <v>358.86684607393079</v>
      </c>
      <c r="J56" s="98">
        <v>233.46924496253635</v>
      </c>
      <c r="K56" s="98">
        <v>198.51232501164915</v>
      </c>
      <c r="L56" s="98">
        <v>261.9586790718044</v>
      </c>
      <c r="M56" s="98">
        <v>213.25218708014464</v>
      </c>
      <c r="N56" s="98">
        <v>277.93368556590821</v>
      </c>
      <c r="O56" s="98">
        <v>244.66742345732737</v>
      </c>
      <c r="P56" s="98">
        <v>210.57552528199801</v>
      </c>
      <c r="Q56" s="98">
        <v>190.27876882103476</v>
      </c>
      <c r="R56" s="98">
        <v>195.43220800132397</v>
      </c>
      <c r="S56" s="98">
        <v>204.17585598069394</v>
      </c>
      <c r="T56" s="98">
        <v>201.75161298084677</v>
      </c>
      <c r="U56" s="98">
        <v>220.93759679213204</v>
      </c>
      <c r="V56" s="98">
        <v>333.70262048636124</v>
      </c>
      <c r="W56" s="98">
        <v>232.18411720095679</v>
      </c>
      <c r="DA56" s="178" t="s">
        <v>670</v>
      </c>
    </row>
    <row r="57" spans="1:105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DA57" s="171"/>
    </row>
    <row r="58" spans="1:105" ht="11.45" customHeight="1" x14ac:dyDescent="0.25">
      <c r="A58" s="68" t="s">
        <v>36</v>
      </c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DA58" s="179"/>
    </row>
    <row r="59" spans="1:105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DA59" s="171"/>
    </row>
    <row r="60" spans="1:105" ht="11.45" customHeight="1" x14ac:dyDescent="0.25">
      <c r="A60" s="53" t="s">
        <v>73</v>
      </c>
      <c r="B60" s="79">
        <f>IF(B17=0,0,B17/TrRoad_act!B30*100)</f>
        <v>10.016283250651735</v>
      </c>
      <c r="C60" s="79">
        <f>IF(C17=0,0,C17/TrRoad_act!C30*100)</f>
        <v>9.6394229328176007</v>
      </c>
      <c r="D60" s="79">
        <f>IF(D17=0,0,D17/TrRoad_act!D30*100)</f>
        <v>9.4967526867511918</v>
      </c>
      <c r="E60" s="79">
        <f>IF(E17=0,0,E17/TrRoad_act!E30*100)</f>
        <v>9.4101590668269903</v>
      </c>
      <c r="F60" s="79">
        <f>IF(F17=0,0,F17/TrRoad_act!F30*100)</f>
        <v>9.2622003095043279</v>
      </c>
      <c r="G60" s="79">
        <f>IF(G17=0,0,G17/TrRoad_act!G30*100)</f>
        <v>9.1931220999122232</v>
      </c>
      <c r="H60" s="79">
        <f>IF(H17=0,0,H17/TrRoad_act!H30*100)</f>
        <v>9.4466224132590533</v>
      </c>
      <c r="I60" s="79">
        <f>IF(I17=0,0,I17/TrRoad_act!I30*100)</f>
        <v>9.3801854383305301</v>
      </c>
      <c r="J60" s="79">
        <f>IF(J17=0,0,J17/TrRoad_act!J30*100)</f>
        <v>9.2842676744798354</v>
      </c>
      <c r="K60" s="79">
        <f>IF(K17=0,0,K17/TrRoad_act!K30*100)</f>
        <v>9.1681753646157222</v>
      </c>
      <c r="L60" s="79">
        <f>IF(L17=0,0,L17/TrRoad_act!L30*100)</f>
        <v>9.3340412622713345</v>
      </c>
      <c r="M60" s="79">
        <f>IF(M17=0,0,M17/TrRoad_act!M30*100)</f>
        <v>9.1794927281763545</v>
      </c>
      <c r="N60" s="79">
        <f>IF(N17=0,0,N17/TrRoad_act!N30*100)</f>
        <v>9.278989247965578</v>
      </c>
      <c r="O60" s="79">
        <f>IF(O17=0,0,O17/TrRoad_act!O30*100)</f>
        <v>9.1384331703905595</v>
      </c>
      <c r="P60" s="79">
        <f>IF(P17=0,0,P17/TrRoad_act!P30*100)</f>
        <v>8.8361703715467197</v>
      </c>
      <c r="Q60" s="79">
        <f>IF(Q17=0,0,Q17/TrRoad_act!Q30*100)</f>
        <v>8.76628406719324</v>
      </c>
      <c r="R60" s="79">
        <f>IF(R17=0,0,R17/TrRoad_act!R30*100)</f>
        <v>8.6131868343695199</v>
      </c>
      <c r="S60" s="79">
        <f>IF(S17=0,0,S17/TrRoad_act!S30*100)</f>
        <v>8.448224890331776</v>
      </c>
      <c r="T60" s="79">
        <f>IF(T17=0,0,T17/TrRoad_act!T30*100)</f>
        <v>8.3764380442406257</v>
      </c>
      <c r="U60" s="79">
        <f>IF(U17=0,0,U17/TrRoad_act!U30*100)</f>
        <v>8.3456842089814778</v>
      </c>
      <c r="V60" s="79">
        <f>IF(V17=0,0,V17/TrRoad_act!V30*100)</f>
        <v>8.4514008126799709</v>
      </c>
      <c r="W60" s="79">
        <f>IF(W17=0,0,W17/TrRoad_act!W30*100)</f>
        <v>8.1371876249585675</v>
      </c>
      <c r="DA60" s="172" t="s">
        <v>671</v>
      </c>
    </row>
    <row r="61" spans="1:105" ht="11.45" customHeight="1" x14ac:dyDescent="0.25">
      <c r="A61" s="27" t="s">
        <v>33</v>
      </c>
      <c r="B61" s="32">
        <f>IF(B18=0,0,B18/TrRoad_act!B31*100)</f>
        <v>8.0258017983492618</v>
      </c>
      <c r="C61" s="32">
        <f>IF(C18=0,0,C18/TrRoad_act!C31*100)</f>
        <v>7.8577636760029517</v>
      </c>
      <c r="D61" s="32">
        <f>IF(D18=0,0,D18/TrRoad_act!D31*100)</f>
        <v>7.7943779484197826</v>
      </c>
      <c r="E61" s="32">
        <f>IF(E18=0,0,E18/TrRoad_act!E31*100)</f>
        <v>7.7496371609606509</v>
      </c>
      <c r="F61" s="32">
        <f>IF(F18=0,0,F18/TrRoad_act!F31*100)</f>
        <v>7.684702807932152</v>
      </c>
      <c r="G61" s="32">
        <f>IF(G18=0,0,G18/TrRoad_act!G31*100)</f>
        <v>7.6416879836778433</v>
      </c>
      <c r="H61" s="32">
        <f>IF(H18=0,0,H18/TrRoad_act!H31*100)</f>
        <v>7.6222775101587104</v>
      </c>
      <c r="I61" s="32">
        <f>IF(I18=0,0,I18/TrRoad_act!I31*100)</f>
        <v>7.5727501169280664</v>
      </c>
      <c r="J61" s="32">
        <f>IF(J18=0,0,J18/TrRoad_act!J31*100)</f>
        <v>7.5216046241903936</v>
      </c>
      <c r="K61" s="32">
        <f>IF(K18=0,0,K18/TrRoad_act!K31*100)</f>
        <v>7.435368724300262</v>
      </c>
      <c r="L61" s="32">
        <f>IF(L18=0,0,L18/TrRoad_act!L31*100)</f>
        <v>7.3937605663416521</v>
      </c>
      <c r="M61" s="32">
        <f>IF(M18=0,0,M18/TrRoad_act!M31*100)</f>
        <v>7.3237340954020711</v>
      </c>
      <c r="N61" s="32">
        <f>IF(N18=0,0,N18/TrRoad_act!N31*100)</f>
        <v>7.2579728985463596</v>
      </c>
      <c r="O61" s="32">
        <f>IF(O18=0,0,O18/TrRoad_act!O31*100)</f>
        <v>7.1642400306146996</v>
      </c>
      <c r="P61" s="32">
        <f>IF(P18=0,0,P18/TrRoad_act!P31*100)</f>
        <v>7.0413981281229612</v>
      </c>
      <c r="Q61" s="32">
        <f>IF(Q18=0,0,Q18/TrRoad_act!Q31*100)</f>
        <v>6.9415356183926207</v>
      </c>
      <c r="R61" s="32">
        <f>IF(R18=0,0,R18/TrRoad_act!R31*100)</f>
        <v>6.8188242425028482</v>
      </c>
      <c r="S61" s="32">
        <f>IF(S18=0,0,S18/TrRoad_act!S31*100)</f>
        <v>6.700768903253068</v>
      </c>
      <c r="T61" s="32">
        <f>IF(T18=0,0,T18/TrRoad_act!T31*100)</f>
        <v>6.6332360622508775</v>
      </c>
      <c r="U61" s="32">
        <f>IF(U18=0,0,U18/TrRoad_act!U31*100)</f>
        <v>6.5812462418897724</v>
      </c>
      <c r="V61" s="32">
        <f>IF(V18=0,0,V18/TrRoad_act!V31*100)</f>
        <v>6.5133808407887264</v>
      </c>
      <c r="W61" s="32">
        <f>IF(W18=0,0,W18/TrRoad_act!W31*100)</f>
        <v>6.3760074374745779</v>
      </c>
      <c r="DA61" s="173" t="s">
        <v>672</v>
      </c>
    </row>
    <row r="62" spans="1:105" ht="11.45" customHeight="1" x14ac:dyDescent="0.25">
      <c r="A62" s="136" t="s">
        <v>180</v>
      </c>
      <c r="B62" s="141">
        <f>IF(B19=0,0,B19/TrRoad_act!B32*100)</f>
        <v>4.8952241389630515</v>
      </c>
      <c r="C62" s="141">
        <f>IF(C19=0,0,C19/TrRoad_act!C32*100)</f>
        <v>4.8122399323895939</v>
      </c>
      <c r="D62" s="141">
        <f>IF(D19=0,0,D19/TrRoad_act!D32*100)</f>
        <v>4.7422100283774684</v>
      </c>
      <c r="E62" s="141">
        <f>IF(E19=0,0,E19/TrRoad_act!E32*100)</f>
        <v>4.6697127851012672</v>
      </c>
      <c r="F62" s="141">
        <f>IF(F19=0,0,F19/TrRoad_act!F32*100)</f>
        <v>4.6063952476006254</v>
      </c>
      <c r="G62" s="141">
        <f>IF(G19=0,0,G19/TrRoad_act!G32*100)</f>
        <v>4.5407546669569108</v>
      </c>
      <c r="H62" s="141">
        <f>IF(H19=0,0,H19/TrRoad_act!H32*100)</f>
        <v>4.4782233307526091</v>
      </c>
      <c r="I62" s="141">
        <f>IF(I19=0,0,I19/TrRoad_act!I32*100)</f>
        <v>4.3896530555052449</v>
      </c>
      <c r="J62" s="141">
        <f>IF(J19=0,0,J19/TrRoad_act!J32*100)</f>
        <v>4.2880654179546234</v>
      </c>
      <c r="K62" s="141">
        <f>IF(K19=0,0,K19/TrRoad_act!K32*100)</f>
        <v>4.2221267687802158</v>
      </c>
      <c r="L62" s="141">
        <f>IF(L19=0,0,L19/TrRoad_act!L32*100)</f>
        <v>4.1947991051166245</v>
      </c>
      <c r="M62" s="141">
        <f>IF(M19=0,0,M19/TrRoad_act!M32*100)</f>
        <v>4.1563620752097634</v>
      </c>
      <c r="N62" s="141">
        <f>IF(N19=0,0,N19/TrRoad_act!N32*100)</f>
        <v>4.1227475207092201</v>
      </c>
      <c r="O62" s="141">
        <f>IF(O19=0,0,O19/TrRoad_act!O32*100)</f>
        <v>4.0182362875416846</v>
      </c>
      <c r="P62" s="141">
        <f>IF(P19=0,0,P19/TrRoad_act!P32*100)</f>
        <v>3.9306909518981601</v>
      </c>
      <c r="Q62" s="141">
        <f>IF(Q19=0,0,Q19/TrRoad_act!Q32*100)</f>
        <v>3.9319284035862254</v>
      </c>
      <c r="R62" s="141">
        <f>IF(R19=0,0,R19/TrRoad_act!R32*100)</f>
        <v>3.880943686348358</v>
      </c>
      <c r="S62" s="141">
        <f>IF(S19=0,0,S19/TrRoad_act!S32*100)</f>
        <v>3.9127786532769471</v>
      </c>
      <c r="T62" s="141">
        <f>IF(T19=0,0,T19/TrRoad_act!T32*100)</f>
        <v>3.8676651783568023</v>
      </c>
      <c r="U62" s="141">
        <f>IF(U19=0,0,U19/TrRoad_act!U32*100)</f>
        <v>3.8240326952379395</v>
      </c>
      <c r="V62" s="141">
        <f>IF(V19=0,0,V19/TrRoad_act!V32*100)</f>
        <v>3.8034803863785167</v>
      </c>
      <c r="W62" s="141">
        <f>IF(W19=0,0,W19/TrRoad_act!W32*100)</f>
        <v>3.5424903727909989</v>
      </c>
      <c r="DA62" s="174" t="s">
        <v>673</v>
      </c>
    </row>
    <row r="63" spans="1:105" ht="11.45" customHeight="1" x14ac:dyDescent="0.25">
      <c r="A63" s="109" t="s">
        <v>20</v>
      </c>
      <c r="B63" s="130">
        <f>IF(B21=0,0,B21/TrRoad_act!B33*100)</f>
        <v>7.7006180159108606</v>
      </c>
      <c r="C63" s="130">
        <f>IF(C21=0,0,C21/TrRoad_act!C33*100)</f>
        <v>7.5462522431132006</v>
      </c>
      <c r="D63" s="130">
        <f>IF(D21=0,0,D21/TrRoad_act!D33*100)</f>
        <v>7.4980153134146645</v>
      </c>
      <c r="E63" s="130">
        <f>IF(E21=0,0,E21/TrRoad_act!E33*100)</f>
        <v>7.4469018045849875</v>
      </c>
      <c r="F63" s="130">
        <f>IF(F21=0,0,F21/TrRoad_act!F33*100)</f>
        <v>7.3891790141851192</v>
      </c>
      <c r="G63" s="130">
        <f>IF(G21=0,0,G21/TrRoad_act!G33*100)</f>
        <v>7.3490454342506837</v>
      </c>
      <c r="H63" s="130">
        <f>IF(H21=0,0,H21/TrRoad_act!H33*100)</f>
        <v>7.3237908393081241</v>
      </c>
      <c r="I63" s="130">
        <f>IF(I21=0,0,I21/TrRoad_act!I33*100)</f>
        <v>7.285986176395161</v>
      </c>
      <c r="J63" s="130">
        <f>IF(J21=0,0,J21/TrRoad_act!J33*100)</f>
        <v>7.2502995212872925</v>
      </c>
      <c r="K63" s="130">
        <f>IF(K21=0,0,K21/TrRoad_act!K33*100)</f>
        <v>7.1626552251151319</v>
      </c>
      <c r="L63" s="130">
        <f>IF(L21=0,0,L21/TrRoad_act!L33*100)</f>
        <v>7.1028974576523147</v>
      </c>
      <c r="M63" s="130">
        <f>IF(M21=0,0,M21/TrRoad_act!M33*100)</f>
        <v>7.0217331809322321</v>
      </c>
      <c r="N63" s="130">
        <f>IF(N21=0,0,N21/TrRoad_act!N33*100)</f>
        <v>6.9242047974122745</v>
      </c>
      <c r="O63" s="130">
        <f>IF(O21=0,0,O21/TrRoad_act!O33*100)</f>
        <v>6.8194002257621689</v>
      </c>
      <c r="P63" s="130">
        <f>IF(P21=0,0,P21/TrRoad_act!P33*100)</f>
        <v>6.7055450485584052</v>
      </c>
      <c r="Q63" s="130">
        <f>IF(Q21=0,0,Q21/TrRoad_act!Q33*100)</f>
        <v>6.5852939506036785</v>
      </c>
      <c r="R63" s="130">
        <f>IF(R21=0,0,R21/TrRoad_act!R33*100)</f>
        <v>6.4653508460521216</v>
      </c>
      <c r="S63" s="130">
        <f>IF(S21=0,0,S21/TrRoad_act!S33*100)</f>
        <v>6.3574488266015363</v>
      </c>
      <c r="T63" s="130">
        <f>IF(T21=0,0,T21/TrRoad_act!T33*100)</f>
        <v>6.2770902360904186</v>
      </c>
      <c r="U63" s="130">
        <f>IF(U21=0,0,U21/TrRoad_act!U33*100)</f>
        <v>6.2178587270781351</v>
      </c>
      <c r="V63" s="130">
        <f>IF(V21=0,0,V21/TrRoad_act!V33*100)</f>
        <v>6.1287537946042878</v>
      </c>
      <c r="W63" s="130">
        <f>IF(W21=0,0,W21/TrRoad_act!W33*100)</f>
        <v>6.0164447306877005</v>
      </c>
      <c r="DA63" s="176" t="s">
        <v>674</v>
      </c>
    </row>
    <row r="64" spans="1:105" ht="11.45" customHeight="1" x14ac:dyDescent="0.25">
      <c r="A64" s="111" t="s">
        <v>110</v>
      </c>
      <c r="B64" s="96">
        <f>IF(B22=0,0,B22/TrRoad_act!B34*100)</f>
        <v>7.9206280138040981</v>
      </c>
      <c r="C64" s="96">
        <f>IF(C22=0,0,C22/TrRoad_act!C34*100)</f>
        <v>7.8568327641267848</v>
      </c>
      <c r="D64" s="96">
        <f>IF(D22=0,0,D22/TrRoad_act!D34*100)</f>
        <v>7.8424255131787799</v>
      </c>
      <c r="E64" s="96">
        <f>IF(E22=0,0,E22/TrRoad_act!E34*100)</f>
        <v>7.820511805243477</v>
      </c>
      <c r="F64" s="96">
        <f>IF(F22=0,0,F22/TrRoad_act!F34*100)</f>
        <v>7.8021745525886086</v>
      </c>
      <c r="G64" s="96">
        <f>IF(G22=0,0,G22/TrRoad_act!G34*100)</f>
        <v>7.7684928536473477</v>
      </c>
      <c r="H64" s="96">
        <f>IF(H22=0,0,H22/TrRoad_act!H34*100)</f>
        <v>7.7324433507006862</v>
      </c>
      <c r="I64" s="96">
        <f>IF(I22=0,0,I22/TrRoad_act!I34*100)</f>
        <v>7.6909635823133939</v>
      </c>
      <c r="J64" s="96">
        <f>IF(J22=0,0,J22/TrRoad_act!J34*100)</f>
        <v>7.5948352354878832</v>
      </c>
      <c r="K64" s="96">
        <f>IF(K22=0,0,K22/TrRoad_act!K34*100)</f>
        <v>7.4439241810554018</v>
      </c>
      <c r="L64" s="96">
        <f>IF(L22=0,0,L22/TrRoad_act!L34*100)</f>
        <v>7.3687406460883702</v>
      </c>
      <c r="M64" s="96">
        <f>IF(M22=0,0,M22/TrRoad_act!M34*100)</f>
        <v>7.2784719415860426</v>
      </c>
      <c r="N64" s="96">
        <f>IF(N22=0,0,N22/TrRoad_act!N34*100)</f>
        <v>7.1765665393956155</v>
      </c>
      <c r="O64" s="96">
        <f>IF(O22=0,0,O22/TrRoad_act!O34*100)</f>
        <v>7.0778552651117081</v>
      </c>
      <c r="P64" s="96">
        <f>IF(P22=0,0,P22/TrRoad_act!P34*100)</f>
        <v>6.9568627498689333</v>
      </c>
      <c r="Q64" s="96">
        <f>IF(Q22=0,0,Q22/TrRoad_act!Q34*100)</f>
        <v>6.8419512907985824</v>
      </c>
      <c r="R64" s="96">
        <f>IF(R22=0,0,R22/TrRoad_act!R34*100)</f>
        <v>6.7313291091270457</v>
      </c>
      <c r="S64" s="96">
        <f>IF(S22=0,0,S22/TrRoad_act!S34*100)</f>
        <v>6.6055391324213479</v>
      </c>
      <c r="T64" s="96">
        <f>IF(T22=0,0,T22/TrRoad_act!T34*100)</f>
        <v>6.4767534061310403</v>
      </c>
      <c r="U64" s="96">
        <f>IF(U22=0,0,U22/TrRoad_act!U34*100)</f>
        <v>6.4052670767348152</v>
      </c>
      <c r="V64" s="96">
        <f>IF(V22=0,0,V22/TrRoad_act!V34*100)</f>
        <v>6.3252136543765349</v>
      </c>
      <c r="W64" s="96">
        <f>IF(W22=0,0,W22/TrRoad_act!W34*100)</f>
        <v>6.253650462902681</v>
      </c>
      <c r="DA64" s="171" t="s">
        <v>675</v>
      </c>
    </row>
    <row r="65" spans="1:105" ht="11.45" customHeight="1" x14ac:dyDescent="0.25">
      <c r="A65" s="111" t="s">
        <v>111</v>
      </c>
      <c r="B65" s="96">
        <f>IF(B24=0,0,B24/TrRoad_act!B35*100)</f>
        <v>7.0139899107210431</v>
      </c>
      <c r="C65" s="96">
        <f>IF(C24=0,0,C24/TrRoad_act!C35*100)</f>
        <v>6.7048739809096496</v>
      </c>
      <c r="D65" s="96">
        <f>IF(D24=0,0,D24/TrRoad_act!D35*100)</f>
        <v>6.6653389960192895</v>
      </c>
      <c r="E65" s="96">
        <f>IF(E24=0,0,E24/TrRoad_act!E35*100)</f>
        <v>6.6504801786061662</v>
      </c>
      <c r="F65" s="96">
        <f>IF(F24=0,0,F24/TrRoad_act!F35*100)</f>
        <v>6.6245472940402461</v>
      </c>
      <c r="G65" s="96">
        <f>IF(G24=0,0,G24/TrRoad_act!G35*100)</f>
        <v>6.6387728238158985</v>
      </c>
      <c r="H65" s="96">
        <f>IF(H24=0,0,H24/TrRoad_act!H35*100)</f>
        <v>6.6691339497753317</v>
      </c>
      <c r="I65" s="96">
        <f>IF(I24=0,0,I24/TrRoad_act!I35*100)</f>
        <v>6.6871031866337889</v>
      </c>
      <c r="J65" s="96">
        <f>IF(J24=0,0,J24/TrRoad_act!J35*100)</f>
        <v>6.6790739619154387</v>
      </c>
      <c r="K65" s="96">
        <f>IF(K24=0,0,K24/TrRoad_act!K35*100)</f>
        <v>6.6371820472616108</v>
      </c>
      <c r="L65" s="96">
        <f>IF(L24=0,0,L24/TrRoad_act!L35*100)</f>
        <v>6.6413694729008306</v>
      </c>
      <c r="M65" s="96">
        <f>IF(M24=0,0,M24/TrRoad_act!M35*100)</f>
        <v>6.6046395518001955</v>
      </c>
      <c r="N65" s="96">
        <f>IF(N24=0,0,N24/TrRoad_act!N35*100)</f>
        <v>6.5435758084905595</v>
      </c>
      <c r="O65" s="96">
        <f>IF(O24=0,0,O24/TrRoad_act!O35*100)</f>
        <v>6.4691653904045205</v>
      </c>
      <c r="P65" s="96">
        <f>IF(P24=0,0,P24/TrRoad_act!P35*100)</f>
        <v>6.3827541979351494</v>
      </c>
      <c r="Q65" s="96">
        <f>IF(Q24=0,0,Q24/TrRoad_act!Q35*100)</f>
        <v>6.2826912331236286</v>
      </c>
      <c r="R65" s="96">
        <f>IF(R24=0,0,R24/TrRoad_act!R35*100)</f>
        <v>6.1877177423411611</v>
      </c>
      <c r="S65" s="96">
        <f>IF(S24=0,0,S24/TrRoad_act!S35*100)</f>
        <v>6.112321595365847</v>
      </c>
      <c r="T65" s="96">
        <f>IF(T24=0,0,T24/TrRoad_act!T35*100)</f>
        <v>6.0487161581763864</v>
      </c>
      <c r="U65" s="96">
        <f>IF(U24=0,0,U24/TrRoad_act!U35*100)</f>
        <v>6.0346881119753686</v>
      </c>
      <c r="V65" s="96">
        <f>IF(V24=0,0,V24/TrRoad_act!V35*100)</f>
        <v>6.0206912336374225</v>
      </c>
      <c r="W65" s="96">
        <f>IF(W24=0,0,W24/TrRoad_act!W35*100)</f>
        <v>6.0173943241997687</v>
      </c>
      <c r="DA65" s="171" t="s">
        <v>676</v>
      </c>
    </row>
    <row r="66" spans="1:105" ht="11.45" customHeight="1" x14ac:dyDescent="0.25">
      <c r="A66" s="111" t="s">
        <v>112</v>
      </c>
      <c r="B66" s="96">
        <f>IF(B26=0,0,B26/TrRoad_act!B36*100)</f>
        <v>7.4854676337346797</v>
      </c>
      <c r="C66" s="96">
        <f>IF(C26=0,0,C26/TrRoad_act!C36*100)</f>
        <v>7.4694262794999329</v>
      </c>
      <c r="D66" s="96">
        <f>IF(D26=0,0,D26/TrRoad_act!D36*100)</f>
        <v>7.2983807500233633</v>
      </c>
      <c r="E66" s="96">
        <f>IF(E26=0,0,E26/TrRoad_act!E36*100)</f>
        <v>7.1485137960049085</v>
      </c>
      <c r="F66" s="96">
        <f>IF(F26=0,0,F26/TrRoad_act!F36*100)</f>
        <v>7.2627825352514206</v>
      </c>
      <c r="G66" s="96">
        <f>IF(G26=0,0,G26/TrRoad_act!G36*100)</f>
        <v>7.5485083995122926</v>
      </c>
      <c r="H66" s="96">
        <f>IF(H26=0,0,H26/TrRoad_act!H36*100)</f>
        <v>7.1563677328536217</v>
      </c>
      <c r="I66" s="96">
        <f>IF(I26=0,0,I26/TrRoad_act!I36*100)</f>
        <v>7.0302170769563714</v>
      </c>
      <c r="J66" s="96">
        <f>IF(J26=0,0,J26/TrRoad_act!J36*100)</f>
        <v>9.9897841293528487</v>
      </c>
      <c r="K66" s="96">
        <f>IF(K26=0,0,K26/TrRoad_act!K36*100)</f>
        <v>12.090834636424107</v>
      </c>
      <c r="L66" s="96">
        <f>IF(L26=0,0,L26/TrRoad_act!L36*100)</f>
        <v>10.613250193646342</v>
      </c>
      <c r="M66" s="96">
        <f>IF(M26=0,0,M26/TrRoad_act!M36*100)</f>
        <v>9.8132804946993133</v>
      </c>
      <c r="N66" s="96">
        <f>IF(N26=0,0,N26/TrRoad_act!N36*100)</f>
        <v>9.3151018243691439</v>
      </c>
      <c r="O66" s="96">
        <f>IF(O26=0,0,O26/TrRoad_act!O36*100)</f>
        <v>8.7436449466174224</v>
      </c>
      <c r="P66" s="96">
        <f>IF(P26=0,0,P26/TrRoad_act!P36*100)</f>
        <v>8.8804197918236234</v>
      </c>
      <c r="Q66" s="96">
        <f>IF(Q26=0,0,Q26/TrRoad_act!Q36*100)</f>
        <v>8.7499485050142702</v>
      </c>
      <c r="R66" s="96">
        <f>IF(R26=0,0,R26/TrRoad_act!R36*100)</f>
        <v>8.1164311549706873</v>
      </c>
      <c r="S66" s="96">
        <f>IF(S26=0,0,S26/TrRoad_act!S36*100)</f>
        <v>7.7802872413738369</v>
      </c>
      <c r="T66" s="96">
        <f>IF(T26=0,0,T26/TrRoad_act!T36*100)</f>
        <v>9.6724323638316427</v>
      </c>
      <c r="U66" s="96">
        <f>IF(U26=0,0,U26/TrRoad_act!U36*100)</f>
        <v>8.8713969762121447</v>
      </c>
      <c r="V66" s="96">
        <f>IF(V26=0,0,V26/TrRoad_act!V36*100)</f>
        <v>7.648065727104755</v>
      </c>
      <c r="W66" s="96">
        <f>IF(W26=0,0,W26/TrRoad_act!W36*100)</f>
        <v>7.4032231742162082</v>
      </c>
      <c r="DA66" s="171" t="s">
        <v>677</v>
      </c>
    </row>
    <row r="67" spans="1:105" ht="11.45" customHeight="1" x14ac:dyDescent="0.25">
      <c r="A67" s="111" t="s">
        <v>113</v>
      </c>
      <c r="B67" s="96">
        <f>IF(B27=0,0,B27/TrRoad_act!B37*100)</f>
        <v>0</v>
      </c>
      <c r="C67" s="96">
        <f>IF(C27=0,0,C27/TrRoad_act!C37*100)</f>
        <v>0</v>
      </c>
      <c r="D67" s="96">
        <f>IF(D27=0,0,D27/TrRoad_act!D37*100)</f>
        <v>0</v>
      </c>
      <c r="E67" s="96">
        <f>IF(E27=0,0,E27/TrRoad_act!E37*100)</f>
        <v>0</v>
      </c>
      <c r="F67" s="96">
        <f>IF(F27=0,0,F27/TrRoad_act!F37*100)</f>
        <v>0</v>
      </c>
      <c r="G67" s="96">
        <f>IF(G27=0,0,G27/TrRoad_act!G37*100)</f>
        <v>8.2448638613510674</v>
      </c>
      <c r="H67" s="96">
        <f>IF(H27=0,0,H27/TrRoad_act!H37*100)</f>
        <v>8.2321116396875684</v>
      </c>
      <c r="I67" s="96">
        <f>IF(I27=0,0,I27/TrRoad_act!I37*100)</f>
        <v>8.2306317335660051</v>
      </c>
      <c r="J67" s="96">
        <f>IF(J27=0,0,J27/TrRoad_act!J37*100)</f>
        <v>8.0456650858394365</v>
      </c>
      <c r="K67" s="96">
        <f>IF(K27=0,0,K27/TrRoad_act!K37*100)</f>
        <v>7.6715505034817557</v>
      </c>
      <c r="L67" s="96">
        <f>IF(L27=0,0,L27/TrRoad_act!L37*100)</f>
        <v>7.6166784243186392</v>
      </c>
      <c r="M67" s="96">
        <f>IF(M27=0,0,M27/TrRoad_act!M37*100)</f>
        <v>7.5641503269853363</v>
      </c>
      <c r="N67" s="96">
        <f>IF(N27=0,0,N27/TrRoad_act!N37*100)</f>
        <v>7.5189822852512398</v>
      </c>
      <c r="O67" s="96">
        <f>IF(O27=0,0,O27/TrRoad_act!O37*100)</f>
        <v>7.2321681090840348</v>
      </c>
      <c r="P67" s="96">
        <f>IF(P27=0,0,P27/TrRoad_act!P37*100)</f>
        <v>6.9378017805195622</v>
      </c>
      <c r="Q67" s="96">
        <f>IF(Q27=0,0,Q27/TrRoad_act!Q37*100)</f>
        <v>6.731763115977035</v>
      </c>
      <c r="R67" s="96">
        <f>IF(R27=0,0,R27/TrRoad_act!R37*100)</f>
        <v>6.5935499487556175</v>
      </c>
      <c r="S67" s="96">
        <f>IF(S27=0,0,S27/TrRoad_act!S37*100)</f>
        <v>6.460693766126667</v>
      </c>
      <c r="T67" s="96">
        <f>IF(T27=0,0,T27/TrRoad_act!T37*100)</f>
        <v>6.2671866947807366</v>
      </c>
      <c r="U67" s="96">
        <f>IF(U27=0,0,U27/TrRoad_act!U37*100)</f>
        <v>6.12419807784147</v>
      </c>
      <c r="V67" s="96">
        <f>IF(V27=0,0,V27/TrRoad_act!V37*100)</f>
        <v>5.9346615077477898</v>
      </c>
      <c r="W67" s="96">
        <f>IF(W27=0,0,W27/TrRoad_act!W37*100)</f>
        <v>5.8319906808330702</v>
      </c>
      <c r="DA67" s="171" t="s">
        <v>678</v>
      </c>
    </row>
    <row r="68" spans="1:105" ht="11.45" customHeight="1" x14ac:dyDescent="0.25">
      <c r="A68" s="111" t="s">
        <v>114</v>
      </c>
      <c r="B68" s="96">
        <f>IF(B29=0,0,B29/TrRoad_act!B38*100)</f>
        <v>0</v>
      </c>
      <c r="C68" s="96">
        <f>IF(C29=0,0,C29/TrRoad_act!C38*100)</f>
        <v>0</v>
      </c>
      <c r="D68" s="96">
        <f>IF(D29=0,0,D29/TrRoad_act!D38*100)</f>
        <v>0</v>
      </c>
      <c r="E68" s="96">
        <f>IF(E29=0,0,E29/TrRoad_act!E38*100)</f>
        <v>0</v>
      </c>
      <c r="F68" s="96">
        <f>IF(F29=0,0,F29/TrRoad_act!F38*100)</f>
        <v>0</v>
      </c>
      <c r="G68" s="96">
        <f>IF(G29=0,0,G29/TrRoad_act!G38*100)</f>
        <v>0</v>
      </c>
      <c r="H68" s="96">
        <f>IF(H29=0,0,H29/TrRoad_act!H38*100)</f>
        <v>0</v>
      </c>
      <c r="I68" s="96">
        <f>IF(I29=0,0,I29/TrRoad_act!I38*100)</f>
        <v>0</v>
      </c>
      <c r="J68" s="96">
        <f>IF(J29=0,0,J29/TrRoad_act!J38*100)</f>
        <v>0</v>
      </c>
      <c r="K68" s="96">
        <f>IF(K29=0,0,K29/TrRoad_act!K38*100)</f>
        <v>0</v>
      </c>
      <c r="L68" s="96">
        <f>IF(L29=0,0,L29/TrRoad_act!L38*100)</f>
        <v>0</v>
      </c>
      <c r="M68" s="96">
        <f>IF(M29=0,0,M29/TrRoad_act!M38*100)</f>
        <v>3.2657964730077307</v>
      </c>
      <c r="N68" s="96">
        <f>IF(N29=0,0,N29/TrRoad_act!N38*100)</f>
        <v>2.7502561346630667</v>
      </c>
      <c r="O68" s="96">
        <f>IF(O29=0,0,O29/TrRoad_act!O38*100)</f>
        <v>2.9142282644343629</v>
      </c>
      <c r="P68" s="96">
        <f>IF(P29=0,0,P29/TrRoad_act!P38*100)</f>
        <v>2.8094279160598137</v>
      </c>
      <c r="Q68" s="96">
        <f>IF(Q29=0,0,Q29/TrRoad_act!Q38*100)</f>
        <v>2.9265758743085875</v>
      </c>
      <c r="R68" s="96">
        <f>IF(R29=0,0,R29/TrRoad_act!R38*100)</f>
        <v>2.9428411015768958</v>
      </c>
      <c r="S68" s="96">
        <f>IF(S29=0,0,S29/TrRoad_act!S38*100)</f>
        <v>3.0697033676870666</v>
      </c>
      <c r="T68" s="96">
        <f>IF(T29=0,0,T29/TrRoad_act!T38*100)</f>
        <v>3.234823207414351</v>
      </c>
      <c r="U68" s="96">
        <f>IF(U29=0,0,U29/TrRoad_act!U38*100)</f>
        <v>3.2630969085239618</v>
      </c>
      <c r="V68" s="96">
        <f>IF(V29=0,0,V29/TrRoad_act!V38*100)</f>
        <v>3.2685408725094152</v>
      </c>
      <c r="W68" s="96">
        <f>IF(W29=0,0,W29/TrRoad_act!W38*100)</f>
        <v>3.1608772645019942</v>
      </c>
      <c r="DA68" s="171" t="s">
        <v>679</v>
      </c>
    </row>
    <row r="69" spans="1:105" ht="11.45" customHeight="1" x14ac:dyDescent="0.25">
      <c r="A69" s="111" t="s">
        <v>115</v>
      </c>
      <c r="B69" s="96">
        <f>IF(B32=0,0,B32/TrRoad_act!B39*100)</f>
        <v>0</v>
      </c>
      <c r="C69" s="96">
        <f>IF(C32=0,0,C32/TrRoad_act!C39*100)</f>
        <v>0</v>
      </c>
      <c r="D69" s="96">
        <f>IF(D32=0,0,D32/TrRoad_act!D39*100)</f>
        <v>0</v>
      </c>
      <c r="E69" s="96">
        <f>IF(E32=0,0,E32/TrRoad_act!E39*100)</f>
        <v>0</v>
      </c>
      <c r="F69" s="96">
        <f>IF(F32=0,0,F32/TrRoad_act!F39*100)</f>
        <v>0</v>
      </c>
      <c r="G69" s="96">
        <f>IF(G32=0,0,G32/TrRoad_act!G39*100)</f>
        <v>0</v>
      </c>
      <c r="H69" s="96">
        <f>IF(H32=0,0,H32/TrRoad_act!H39*100)</f>
        <v>1.5005100213369749</v>
      </c>
      <c r="I69" s="96">
        <f>IF(I32=0,0,I32/TrRoad_act!I39*100)</f>
        <v>1.4972772377404706</v>
      </c>
      <c r="J69" s="96">
        <f>IF(J32=0,0,J32/TrRoad_act!J39*100)</f>
        <v>1.4809146736621588</v>
      </c>
      <c r="K69" s="96">
        <f>IF(K32=0,0,K32/TrRoad_act!K39*100)</f>
        <v>1.4791472935351073</v>
      </c>
      <c r="L69" s="96">
        <f>IF(L32=0,0,L32/TrRoad_act!L39*100)</f>
        <v>1.4738430375744851</v>
      </c>
      <c r="M69" s="96">
        <f>IF(M32=0,0,M32/TrRoad_act!M39*100)</f>
        <v>1.4716631450826327</v>
      </c>
      <c r="N69" s="96">
        <f>IF(N32=0,0,N32/TrRoad_act!N39*100)</f>
        <v>1.4406976249732626</v>
      </c>
      <c r="O69" s="96">
        <f>IF(O32=0,0,O32/TrRoad_act!O39*100)</f>
        <v>1.3943543479245639</v>
      </c>
      <c r="P69" s="96">
        <f>IF(P32=0,0,P32/TrRoad_act!P39*100)</f>
        <v>1.3586471492988683</v>
      </c>
      <c r="Q69" s="96">
        <f>IF(Q32=0,0,Q32/TrRoad_act!Q39*100)</f>
        <v>1.3796502473056489</v>
      </c>
      <c r="R69" s="96">
        <f>IF(R32=0,0,R32/TrRoad_act!R39*100)</f>
        <v>1.3857762179650301</v>
      </c>
      <c r="S69" s="96">
        <f>IF(S32=0,0,S32/TrRoad_act!S39*100)</f>
        <v>1.3662766167612264</v>
      </c>
      <c r="T69" s="96">
        <f>IF(T32=0,0,T32/TrRoad_act!T39*100)</f>
        <v>1.3906887229457054</v>
      </c>
      <c r="U69" s="96">
        <f>IF(U32=0,0,U32/TrRoad_act!U39*100)</f>
        <v>1.5501015943708019</v>
      </c>
      <c r="V69" s="96">
        <f>IF(V32=0,0,V32/TrRoad_act!V39*100)</f>
        <v>1.5758634145388049</v>
      </c>
      <c r="W69" s="96">
        <f>IF(W32=0,0,W32/TrRoad_act!W39*100)</f>
        <v>1.5554694904950712</v>
      </c>
      <c r="DA69" s="171" t="s">
        <v>680</v>
      </c>
    </row>
    <row r="70" spans="1:105" ht="11.45" customHeight="1" x14ac:dyDescent="0.25">
      <c r="A70" s="109" t="s">
        <v>21</v>
      </c>
      <c r="B70" s="130">
        <f>IF(B33=0,0,B33/TrRoad_act!B40*100)</f>
        <v>59.591420903211713</v>
      </c>
      <c r="C70" s="130">
        <f>IF(C33=0,0,C33/TrRoad_act!C40*100)</f>
        <v>58.331688378359338</v>
      </c>
      <c r="D70" s="130">
        <f>IF(D33=0,0,D33/TrRoad_act!D40*100)</f>
        <v>57.678412595883955</v>
      </c>
      <c r="E70" s="130">
        <f>IF(E33=0,0,E33/TrRoad_act!E40*100)</f>
        <v>57.128808229257579</v>
      </c>
      <c r="F70" s="130">
        <f>IF(F33=0,0,F33/TrRoad_act!F40*100)</f>
        <v>57.011611769719053</v>
      </c>
      <c r="G70" s="130">
        <f>IF(G33=0,0,G33/TrRoad_act!G40*100)</f>
        <v>56.152146766524488</v>
      </c>
      <c r="H70" s="130">
        <f>IF(H33=0,0,H33/TrRoad_act!H40*100)</f>
        <v>55.693449089617808</v>
      </c>
      <c r="I70" s="130">
        <f>IF(I33=0,0,I33/TrRoad_act!I40*100)</f>
        <v>55.092791793216676</v>
      </c>
      <c r="J70" s="130">
        <f>IF(J33=0,0,J33/TrRoad_act!J40*100)</f>
        <v>55.006753551998187</v>
      </c>
      <c r="K70" s="130">
        <f>IF(K33=0,0,K33/TrRoad_act!K40*100)</f>
        <v>54.730719920916172</v>
      </c>
      <c r="L70" s="130">
        <f>IF(L33=0,0,L33/TrRoad_act!L40*100)</f>
        <v>54.312905805892086</v>
      </c>
      <c r="M70" s="130">
        <f>IF(M33=0,0,M33/TrRoad_act!M40*100)</f>
        <v>54.95586523286309</v>
      </c>
      <c r="N70" s="130">
        <f>IF(N33=0,0,N33/TrRoad_act!N40*100)</f>
        <v>55.485824810931504</v>
      </c>
      <c r="O70" s="130">
        <f>IF(O33=0,0,O33/TrRoad_act!O40*100)</f>
        <v>55.654140772795813</v>
      </c>
      <c r="P70" s="130">
        <f>IF(P33=0,0,P33/TrRoad_act!P40*100)</f>
        <v>55.748131586752827</v>
      </c>
      <c r="Q70" s="130">
        <f>IF(Q33=0,0,Q33/TrRoad_act!Q40*100)</f>
        <v>56.115885724665389</v>
      </c>
      <c r="R70" s="130">
        <f>IF(R33=0,0,R33/TrRoad_act!R40*100)</f>
        <v>55.904483746116739</v>
      </c>
      <c r="S70" s="130">
        <f>IF(S33=0,0,S33/TrRoad_act!S40*100)</f>
        <v>55.681477026858893</v>
      </c>
      <c r="T70" s="130">
        <f>IF(T33=0,0,T33/TrRoad_act!T40*100)</f>
        <v>55.424284268021438</v>
      </c>
      <c r="U70" s="130">
        <f>IF(U33=0,0,U33/TrRoad_act!U40*100)</f>
        <v>56.472150675129114</v>
      </c>
      <c r="V70" s="130">
        <f>IF(V33=0,0,V33/TrRoad_act!V40*100)</f>
        <v>57.502776118745416</v>
      </c>
      <c r="W70" s="130">
        <f>IF(W33=0,0,W33/TrRoad_act!W40*100)</f>
        <v>56.938405694909875</v>
      </c>
      <c r="DA70" s="176" t="s">
        <v>681</v>
      </c>
    </row>
    <row r="71" spans="1:105" ht="11.45" customHeight="1" x14ac:dyDescent="0.25">
      <c r="A71" s="111" t="s">
        <v>110</v>
      </c>
      <c r="B71" s="97">
        <f>IF(B34=0,0,B34/TrRoad_act!B41*100)</f>
        <v>0</v>
      </c>
      <c r="C71" s="97">
        <f>IF(C34=0,0,C34/TrRoad_act!C41*100)</f>
        <v>0</v>
      </c>
      <c r="D71" s="97">
        <f>IF(D34=0,0,D34/TrRoad_act!D41*100)</f>
        <v>0</v>
      </c>
      <c r="E71" s="97">
        <f>IF(E34=0,0,E34/TrRoad_act!E41*100)</f>
        <v>0</v>
      </c>
      <c r="F71" s="97">
        <f>IF(F34=0,0,F34/TrRoad_act!F41*100)</f>
        <v>0</v>
      </c>
      <c r="G71" s="97">
        <f>IF(G34=0,0,G34/TrRoad_act!G41*100)</f>
        <v>0</v>
      </c>
      <c r="H71" s="97">
        <f>IF(H34=0,0,H34/TrRoad_act!H41*100)</f>
        <v>0</v>
      </c>
      <c r="I71" s="97">
        <f>IF(I34=0,0,I34/TrRoad_act!I41*100)</f>
        <v>0</v>
      </c>
      <c r="J71" s="97">
        <f>IF(J34=0,0,J34/TrRoad_act!J41*100)</f>
        <v>0</v>
      </c>
      <c r="K71" s="97">
        <f>IF(K34=0,0,K34/TrRoad_act!K41*100)</f>
        <v>0</v>
      </c>
      <c r="L71" s="97">
        <f>IF(L34=0,0,L34/TrRoad_act!L41*100)</f>
        <v>0</v>
      </c>
      <c r="M71" s="97">
        <f>IF(M34=0,0,M34/TrRoad_act!M41*100)</f>
        <v>0</v>
      </c>
      <c r="N71" s="97">
        <f>IF(N34=0,0,N34/TrRoad_act!N41*100)</f>
        <v>0</v>
      </c>
      <c r="O71" s="97">
        <f>IF(O34=0,0,O34/TrRoad_act!O41*100)</f>
        <v>0</v>
      </c>
      <c r="P71" s="97">
        <f>IF(P34=0,0,P34/TrRoad_act!P41*100)</f>
        <v>0</v>
      </c>
      <c r="Q71" s="97">
        <f>IF(Q34=0,0,Q34/TrRoad_act!Q41*100)</f>
        <v>0</v>
      </c>
      <c r="R71" s="97">
        <f>IF(R34=0,0,R34/TrRoad_act!R41*100)</f>
        <v>0</v>
      </c>
      <c r="S71" s="97">
        <f>IF(S34=0,0,S34/TrRoad_act!S41*100)</f>
        <v>0</v>
      </c>
      <c r="T71" s="97">
        <f>IF(T34=0,0,T34/TrRoad_act!T41*100)</f>
        <v>0</v>
      </c>
      <c r="U71" s="97">
        <f>IF(U34=0,0,U34/TrRoad_act!U41*100)</f>
        <v>0</v>
      </c>
      <c r="V71" s="97">
        <f>IF(V34=0,0,V34/TrRoad_act!V41*100)</f>
        <v>0</v>
      </c>
      <c r="W71" s="97">
        <f>IF(W34=0,0,W34/TrRoad_act!W41*100)</f>
        <v>0</v>
      </c>
      <c r="DA71" s="175" t="s">
        <v>682</v>
      </c>
    </row>
    <row r="72" spans="1:105" ht="11.45" customHeight="1" x14ac:dyDescent="0.25">
      <c r="A72" s="111" t="s">
        <v>111</v>
      </c>
      <c r="B72" s="97">
        <f>IF(B36=0,0,B36/TrRoad_act!B42*100)</f>
        <v>59.731204700891148</v>
      </c>
      <c r="C72" s="97">
        <f>IF(C36=0,0,C36/TrRoad_act!C42*100)</f>
        <v>58.519193020636337</v>
      </c>
      <c r="D72" s="97">
        <f>IF(D36=0,0,D36/TrRoad_act!D42*100)</f>
        <v>57.928160172546271</v>
      </c>
      <c r="E72" s="97">
        <f>IF(E36=0,0,E36/TrRoad_act!E42*100)</f>
        <v>57.386807957489381</v>
      </c>
      <c r="F72" s="97">
        <f>IF(F36=0,0,F36/TrRoad_act!F42*100)</f>
        <v>56.897506123655617</v>
      </c>
      <c r="G72" s="97">
        <f>IF(G36=0,0,G36/TrRoad_act!G42*100)</f>
        <v>56.416629106387525</v>
      </c>
      <c r="H72" s="97">
        <f>IF(H36=0,0,H36/TrRoad_act!H42*100)</f>
        <v>56.005575370453428</v>
      </c>
      <c r="I72" s="97">
        <f>IF(I36=0,0,I36/TrRoad_act!I42*100)</f>
        <v>55.342565835035565</v>
      </c>
      <c r="J72" s="97">
        <f>IF(J36=0,0,J36/TrRoad_act!J42*100)</f>
        <v>55.102411765664236</v>
      </c>
      <c r="K72" s="97">
        <f>IF(K36=0,0,K36/TrRoad_act!K42*100)</f>
        <v>54.863660972327388</v>
      </c>
      <c r="L72" s="97">
        <f>IF(L36=0,0,L36/TrRoad_act!L42*100)</f>
        <v>54.657929774347046</v>
      </c>
      <c r="M72" s="97">
        <f>IF(M36=0,0,M36/TrRoad_act!M42*100)</f>
        <v>54.501693002116724</v>
      </c>
      <c r="N72" s="97">
        <f>IF(N36=0,0,N36/TrRoad_act!N42*100)</f>
        <v>54.4167328343216</v>
      </c>
      <c r="O72" s="97">
        <f>IF(O36=0,0,O36/TrRoad_act!O42*100)</f>
        <v>54.388863298977697</v>
      </c>
      <c r="P72" s="97">
        <f>IF(P36=0,0,P36/TrRoad_act!P42*100)</f>
        <v>54.439456840337478</v>
      </c>
      <c r="Q72" s="97">
        <f>IF(Q36=0,0,Q36/TrRoad_act!Q42*100)</f>
        <v>54.573402278506123</v>
      </c>
      <c r="R72" s="97">
        <f>IF(R36=0,0,R36/TrRoad_act!R42*100)</f>
        <v>54.769382080291166</v>
      </c>
      <c r="S72" s="97">
        <f>IF(S36=0,0,S36/TrRoad_act!S42*100)</f>
        <v>54.998076312441782</v>
      </c>
      <c r="T72" s="97">
        <f>IF(T36=0,0,T36/TrRoad_act!T42*100)</f>
        <v>55.234041028816229</v>
      </c>
      <c r="U72" s="97">
        <f>IF(U36=0,0,U36/TrRoad_act!U42*100)</f>
        <v>55.461750173479665</v>
      </c>
      <c r="V72" s="97">
        <f>IF(V36=0,0,V36/TrRoad_act!V42*100)</f>
        <v>55.807004755248613</v>
      </c>
      <c r="W72" s="97">
        <f>IF(W36=0,0,W36/TrRoad_act!W42*100)</f>
        <v>55.975047540556432</v>
      </c>
      <c r="DA72" s="175" t="s">
        <v>683</v>
      </c>
    </row>
    <row r="73" spans="1:105" ht="11.45" customHeight="1" x14ac:dyDescent="0.25">
      <c r="A73" s="111" t="s">
        <v>112</v>
      </c>
      <c r="B73" s="97">
        <f>IF(B38=0,0,B38/TrRoad_act!B43*100)</f>
        <v>0</v>
      </c>
      <c r="C73" s="97">
        <f>IF(C38=0,0,C38/TrRoad_act!C43*100)</f>
        <v>0</v>
      </c>
      <c r="D73" s="97">
        <f>IF(D38=0,0,D38/TrRoad_act!D43*100)</f>
        <v>0</v>
      </c>
      <c r="E73" s="97">
        <f>IF(E38=0,0,E38/TrRoad_act!E43*100)</f>
        <v>0</v>
      </c>
      <c r="F73" s="97">
        <f>IF(F38=0,0,F38/TrRoad_act!F43*100)</f>
        <v>44.16357275555179</v>
      </c>
      <c r="G73" s="97">
        <f>IF(G38=0,0,G38/TrRoad_act!G43*100)</f>
        <v>44.163572755551797</v>
      </c>
      <c r="H73" s="97">
        <f>IF(H38=0,0,H38/TrRoad_act!H43*100)</f>
        <v>44.163572755551783</v>
      </c>
      <c r="I73" s="97">
        <f>IF(I38=0,0,I38/TrRoad_act!I43*100)</f>
        <v>44.280946552019287</v>
      </c>
      <c r="J73" s="97">
        <f>IF(J38=0,0,J38/TrRoad_act!J43*100)</f>
        <v>44.45929536762123</v>
      </c>
      <c r="K73" s="97">
        <f>IF(K38=0,0,K38/TrRoad_act!K43*100)</f>
        <v>44.541422146794488</v>
      </c>
      <c r="L73" s="97">
        <f>IF(L38=0,0,L38/TrRoad_act!L43*100)</f>
        <v>44.606543279321428</v>
      </c>
      <c r="M73" s="97">
        <f>IF(M38=0,0,M38/TrRoad_act!M43*100)</f>
        <v>44.622962931889433</v>
      </c>
      <c r="N73" s="97">
        <f>IF(N38=0,0,N38/TrRoad_act!N43*100)</f>
        <v>44.622962931889461</v>
      </c>
      <c r="O73" s="97">
        <f>IF(O38=0,0,O38/TrRoad_act!O43*100)</f>
        <v>44.640646700925899</v>
      </c>
      <c r="P73" s="97">
        <f>IF(P38=0,0,P38/TrRoad_act!P43*100)</f>
        <v>44.659746413594441</v>
      </c>
      <c r="Q73" s="97">
        <f>IF(Q38=0,0,Q38/TrRoad_act!Q43*100)</f>
        <v>44.680439224729966</v>
      </c>
      <c r="R73" s="97">
        <f>IF(R38=0,0,R38/TrRoad_act!R43*100)</f>
        <v>44.844093594659313</v>
      </c>
      <c r="S73" s="97">
        <f>IF(S38=0,0,S38/TrRoad_act!S43*100)</f>
        <v>44.87301141917176</v>
      </c>
      <c r="T73" s="97">
        <f>IF(T38=0,0,T38/TrRoad_act!T43*100)</f>
        <v>45.044098856026558</v>
      </c>
      <c r="U73" s="97">
        <f>IF(U38=0,0,U38/TrRoad_act!U43*100)</f>
        <v>45.310314536747597</v>
      </c>
      <c r="V73" s="97">
        <f>IF(V38=0,0,V38/TrRoad_act!V43*100)</f>
        <v>45.53827176958643</v>
      </c>
      <c r="W73" s="97">
        <f>IF(W38=0,0,W38/TrRoad_act!W43*100)</f>
        <v>45.772468418473089</v>
      </c>
      <c r="DA73" s="175" t="s">
        <v>684</v>
      </c>
    </row>
    <row r="74" spans="1:105" ht="11.45" customHeight="1" x14ac:dyDescent="0.25">
      <c r="A74" s="111" t="s">
        <v>113</v>
      </c>
      <c r="B74" s="97">
        <f>IF(B39=0,0,B39/TrRoad_act!B44*100)</f>
        <v>48.639798425203864</v>
      </c>
      <c r="C74" s="97">
        <f>IF(C39=0,0,C39/TrRoad_act!C44*100)</f>
        <v>47.453426738654343</v>
      </c>
      <c r="D74" s="97">
        <f>IF(D39=0,0,D39/TrRoad_act!D44*100)</f>
        <v>46.775833009493169</v>
      </c>
      <c r="E74" s="97">
        <f>IF(E39=0,0,E39/TrRoad_act!E44*100)</f>
        <v>47.781478449335424</v>
      </c>
      <c r="F74" s="97">
        <f>IF(F39=0,0,F39/TrRoad_act!F44*100)</f>
        <v>63.007426623928865</v>
      </c>
      <c r="G74" s="97">
        <f>IF(G39=0,0,G39/TrRoad_act!G44*100)</f>
        <v>44.549408681739258</v>
      </c>
      <c r="H74" s="97">
        <f>IF(H39=0,0,H39/TrRoad_act!H44*100)</f>
        <v>44.974876526145856</v>
      </c>
      <c r="I74" s="97">
        <f>IF(I39=0,0,I39/TrRoad_act!I44*100)</f>
        <v>46.710398605597661</v>
      </c>
      <c r="J74" s="97">
        <f>IF(J39=0,0,J39/TrRoad_act!J44*100)</f>
        <v>51.291223634526361</v>
      </c>
      <c r="K74" s="97">
        <f>IF(K39=0,0,K39/TrRoad_act!K44*100)</f>
        <v>49.865667871247652</v>
      </c>
      <c r="L74" s="97">
        <f>IF(L39=0,0,L39/TrRoad_act!L44*100)</f>
        <v>39.924269011023398</v>
      </c>
      <c r="M74" s="97">
        <f>IF(M39=0,0,M39/TrRoad_act!M44*100)</f>
        <v>79.085668554776404</v>
      </c>
      <c r="N74" s="97">
        <f>IF(N39=0,0,N39/TrRoad_act!N44*100)</f>
        <v>109.98625175951437</v>
      </c>
      <c r="O74" s="97">
        <f>IF(O39=0,0,O39/TrRoad_act!O44*100)</f>
        <v>115.70427058150712</v>
      </c>
      <c r="P74" s="97">
        <f>IF(P39=0,0,P39/TrRoad_act!P44*100)</f>
        <v>128.65463323739488</v>
      </c>
      <c r="Q74" s="97">
        <f>IF(Q39=0,0,Q39/TrRoad_act!Q44*100)</f>
        <v>183.00372079870834</v>
      </c>
      <c r="R74" s="97">
        <f>IF(R39=0,0,R39/TrRoad_act!R44*100)</f>
        <v>136.21972120081676</v>
      </c>
      <c r="S74" s="97">
        <f>IF(S39=0,0,S39/TrRoad_act!S44*100)</f>
        <v>97.719882809556495</v>
      </c>
      <c r="T74" s="97">
        <f>IF(T39=0,0,T39/TrRoad_act!T44*100)</f>
        <v>69.420127698346661</v>
      </c>
      <c r="U74" s="97">
        <f>IF(U39=0,0,U39/TrRoad_act!U44*100)</f>
        <v>123.65699610039529</v>
      </c>
      <c r="V74" s="97">
        <f>IF(V39=0,0,V39/TrRoad_act!V44*100)</f>
        <v>170.69859160225542</v>
      </c>
      <c r="W74" s="97">
        <f>IF(W39=0,0,W39/TrRoad_act!W44*100)</f>
        <v>141.02393088473605</v>
      </c>
      <c r="DA74" s="175" t="s">
        <v>685</v>
      </c>
    </row>
    <row r="75" spans="1:105" ht="11.45" customHeight="1" x14ac:dyDescent="0.25">
      <c r="A75" s="111" t="s">
        <v>115</v>
      </c>
      <c r="B75" s="97">
        <f>IF(B41=0,0,B41/TrRoad_act!B45*100)</f>
        <v>36.733481211689863</v>
      </c>
      <c r="C75" s="97">
        <f>IF(C41=0,0,C41/TrRoad_act!C45*100)</f>
        <v>36.074767203177203</v>
      </c>
      <c r="D75" s="97">
        <f>IF(D41=0,0,D41/TrRoad_act!D45*100)</f>
        <v>35.526927507562135</v>
      </c>
      <c r="E75" s="97">
        <f>IF(E41=0,0,E41/TrRoad_act!E45*100)</f>
        <v>35.107848454457105</v>
      </c>
      <c r="F75" s="97">
        <f>IF(F41=0,0,F41/TrRoad_act!F45*100)</f>
        <v>34.88899346503699</v>
      </c>
      <c r="G75" s="97">
        <f>IF(G41=0,0,G41/TrRoad_act!G45*100)</f>
        <v>34.798779271787645</v>
      </c>
      <c r="H75" s="97">
        <f>IF(H41=0,0,H41/TrRoad_act!H45*100)</f>
        <v>34.697877251218557</v>
      </c>
      <c r="I75" s="97">
        <f>IF(I41=0,0,I41/TrRoad_act!I45*100)</f>
        <v>34.597158005849472</v>
      </c>
      <c r="J75" s="97">
        <f>IF(J41=0,0,J41/TrRoad_act!J45*100)</f>
        <v>34.461283598045625</v>
      </c>
      <c r="K75" s="97">
        <f>IF(K41=0,0,K41/TrRoad_act!K45*100)</f>
        <v>34.01022879312692</v>
      </c>
      <c r="L75" s="97">
        <f>IF(L41=0,0,L41/TrRoad_act!L45*100)</f>
        <v>33.871451581399583</v>
      </c>
      <c r="M75" s="97">
        <f>IF(M41=0,0,M41/TrRoad_act!M45*100)</f>
        <v>33.636625452088673</v>
      </c>
      <c r="N75" s="97">
        <f>IF(N41=0,0,N41/TrRoad_act!N45*100)</f>
        <v>33.527459859207106</v>
      </c>
      <c r="O75" s="97">
        <f>IF(O41=0,0,O41/TrRoad_act!O45*100)</f>
        <v>33.48135549499213</v>
      </c>
      <c r="P75" s="97">
        <f>IF(P41=0,0,P41/TrRoad_act!P45*100)</f>
        <v>33.51736725958073</v>
      </c>
      <c r="Q75" s="97">
        <f>IF(Q41=0,0,Q41/TrRoad_act!Q45*100)</f>
        <v>33.586182134914814</v>
      </c>
      <c r="R75" s="97">
        <f>IF(R41=0,0,R41/TrRoad_act!R45*100)</f>
        <v>33.69006782662715</v>
      </c>
      <c r="S75" s="97">
        <f>IF(S41=0,0,S41/TrRoad_act!S45*100)</f>
        <v>33.810381539426807</v>
      </c>
      <c r="T75" s="97">
        <f>IF(T41=0,0,T41/TrRoad_act!T45*100)</f>
        <v>34.099091909695836</v>
      </c>
      <c r="U75" s="97">
        <f>IF(U41=0,0,U41/TrRoad_act!U45*100)</f>
        <v>34.14557704086463</v>
      </c>
      <c r="V75" s="97">
        <f>IF(V41=0,0,V41/TrRoad_act!V45*100)</f>
        <v>34.112296491836069</v>
      </c>
      <c r="W75" s="97">
        <f>IF(W41=0,0,W41/TrRoad_act!W45*100)</f>
        <v>34.062729929535614</v>
      </c>
      <c r="DA75" s="175" t="s">
        <v>686</v>
      </c>
    </row>
    <row r="76" spans="1:105" ht="11.45" customHeight="1" x14ac:dyDescent="0.25">
      <c r="A76" s="27" t="s">
        <v>34</v>
      </c>
      <c r="B76" s="32">
        <f>IF(B42=0,0,B42/TrRoad_act!B46*100)</f>
        <v>26.057631158440813</v>
      </c>
      <c r="C76" s="32">
        <f>IF(C42=0,0,C42/TrRoad_act!C46*100)</f>
        <v>23.584418468314709</v>
      </c>
      <c r="D76" s="32">
        <f>IF(D42=0,0,D42/TrRoad_act!D46*100)</f>
        <v>22.978026449595358</v>
      </c>
      <c r="E76" s="32">
        <f>IF(E42=0,0,E42/TrRoad_act!E46*100)</f>
        <v>22.179502051577966</v>
      </c>
      <c r="F76" s="32">
        <f>IF(F42=0,0,F42/TrRoad_act!F46*100)</f>
        <v>21.354611769821972</v>
      </c>
      <c r="G76" s="32">
        <f>IF(G42=0,0,G42/TrRoad_act!G46*100)</f>
        <v>20.619823005720477</v>
      </c>
      <c r="H76" s="32">
        <f>IF(H42=0,0,H42/TrRoad_act!H46*100)</f>
        <v>22.320936385016878</v>
      </c>
      <c r="I76" s="32">
        <f>IF(I42=0,0,I42/TrRoad_act!I46*100)</f>
        <v>21.672178172699958</v>
      </c>
      <c r="J76" s="32">
        <f>IF(J42=0,0,J42/TrRoad_act!J46*100)</f>
        <v>21.220380422165046</v>
      </c>
      <c r="K76" s="32">
        <f>IF(K42=0,0,K42/TrRoad_act!K46*100)</f>
        <v>21.461341333816559</v>
      </c>
      <c r="L76" s="32">
        <f>IF(L42=0,0,L42/TrRoad_act!L46*100)</f>
        <v>22.966934532232937</v>
      </c>
      <c r="M76" s="32">
        <f>IF(M42=0,0,M42/TrRoad_act!M46*100)</f>
        <v>22.302652308573535</v>
      </c>
      <c r="N76" s="32">
        <f>IF(N42=0,0,N42/TrRoad_act!N46*100)</f>
        <v>23.549286660639417</v>
      </c>
      <c r="O76" s="32">
        <f>IF(O42=0,0,O42/TrRoad_act!O46*100)</f>
        <v>23.280790682066343</v>
      </c>
      <c r="P76" s="32">
        <f>IF(P42=0,0,P42/TrRoad_act!P46*100)</f>
        <v>21.651871460689271</v>
      </c>
      <c r="Q76" s="32">
        <f>IF(Q42=0,0,Q42/TrRoad_act!Q46*100)</f>
        <v>21.460959621447483</v>
      </c>
      <c r="R76" s="32">
        <f>IF(R42=0,0,R42/TrRoad_act!R46*100)</f>
        <v>20.962363820741984</v>
      </c>
      <c r="S76" s="32">
        <f>IF(S42=0,0,S42/TrRoad_act!S46*100)</f>
        <v>20.357393737317768</v>
      </c>
      <c r="T76" s="32">
        <f>IF(T42=0,0,T42/TrRoad_act!T46*100)</f>
        <v>19.960477448513512</v>
      </c>
      <c r="U76" s="32">
        <f>IF(U42=0,0,U42/TrRoad_act!U46*100)</f>
        <v>19.881835633975108</v>
      </c>
      <c r="V76" s="32">
        <f>IF(V42=0,0,V42/TrRoad_act!V46*100)</f>
        <v>19.916704248181315</v>
      </c>
      <c r="W76" s="32">
        <f>IF(W42=0,0,W42/TrRoad_act!W46*100)</f>
        <v>18.275465642243887</v>
      </c>
      <c r="DA76" s="173" t="s">
        <v>687</v>
      </c>
    </row>
    <row r="77" spans="1:105" ht="11.45" customHeight="1" x14ac:dyDescent="0.25">
      <c r="A77" s="136" t="s">
        <v>156</v>
      </c>
      <c r="B77" s="141">
        <f>IF(B43=0,0,B43/TrRoad_act!B47*100)</f>
        <v>10.79556166520233</v>
      </c>
      <c r="C77" s="141">
        <f>IF(C43=0,0,C43/TrRoad_act!C47*100)</f>
        <v>10.266316202006067</v>
      </c>
      <c r="D77" s="141">
        <f>IF(D43=0,0,D43/TrRoad_act!D47*100)</f>
        <v>10.1079234823106</v>
      </c>
      <c r="E77" s="141">
        <f>IF(E43=0,0,E43/TrRoad_act!E47*100)</f>
        <v>9.9906570219511721</v>
      </c>
      <c r="F77" s="141">
        <f>IF(F43=0,0,F43/TrRoad_act!F47*100)</f>
        <v>9.8790067644633552</v>
      </c>
      <c r="G77" s="141">
        <f>IF(G43=0,0,G43/TrRoad_act!G47*100)</f>
        <v>9.8716883118925089</v>
      </c>
      <c r="H77" s="141">
        <f>IF(H43=0,0,H43/TrRoad_act!H47*100)</f>
        <v>9.8600338155947771</v>
      </c>
      <c r="I77" s="141">
        <f>IF(I43=0,0,I43/TrRoad_act!I47*100)</f>
        <v>9.8400287929402701</v>
      </c>
      <c r="J77" s="141">
        <f>IF(J43=0,0,J43/TrRoad_act!J47*100)</f>
        <v>9.8201214071200535</v>
      </c>
      <c r="K77" s="141">
        <f>IF(K43=0,0,K43/TrRoad_act!K47*100)</f>
        <v>9.7939323254355486</v>
      </c>
      <c r="L77" s="141">
        <f>IF(L43=0,0,L43/TrRoad_act!L47*100)</f>
        <v>9.854168575575585</v>
      </c>
      <c r="M77" s="141">
        <f>IF(M43=0,0,M43/TrRoad_act!M47*100)</f>
        <v>9.9008952729733508</v>
      </c>
      <c r="N77" s="141">
        <f>IF(N43=0,0,N43/TrRoad_act!N47*100)</f>
        <v>9.8374995686483189</v>
      </c>
      <c r="O77" s="141">
        <f>IF(O43=0,0,O43/TrRoad_act!O47*100)</f>
        <v>9.8043736983988197</v>
      </c>
      <c r="P77" s="141">
        <f>IF(P43=0,0,P43/TrRoad_act!P47*100)</f>
        <v>9.7716595416541399</v>
      </c>
      <c r="Q77" s="141">
        <f>IF(Q43=0,0,Q43/TrRoad_act!Q47*100)</f>
        <v>9.7294795030821462</v>
      </c>
      <c r="R77" s="141">
        <f>IF(R43=0,0,R43/TrRoad_act!R47*100)</f>
        <v>9.6229610376582571</v>
      </c>
      <c r="S77" s="141">
        <f>IF(S43=0,0,S43/TrRoad_act!S47*100)</f>
        <v>9.5053436679196128</v>
      </c>
      <c r="T77" s="141">
        <f>IF(T43=0,0,T43/TrRoad_act!T47*100)</f>
        <v>9.4221899663424011</v>
      </c>
      <c r="U77" s="141">
        <f>IF(U43=0,0,U43/TrRoad_act!U47*100)</f>
        <v>9.3404489163331377</v>
      </c>
      <c r="V77" s="141">
        <f>IF(V43=0,0,V43/TrRoad_act!V47*100)</f>
        <v>9.36366088753417</v>
      </c>
      <c r="W77" s="141">
        <f>IF(W43=0,0,W43/TrRoad_act!W47*100)</f>
        <v>9.3521082969378124</v>
      </c>
      <c r="DA77" s="174" t="s">
        <v>688</v>
      </c>
    </row>
    <row r="78" spans="1:105" ht="11.45" customHeight="1" x14ac:dyDescent="0.25">
      <c r="A78" s="111" t="s">
        <v>110</v>
      </c>
      <c r="B78" s="96">
        <f>IF(B44=0,0,B44/TrRoad_act!B48*100)</f>
        <v>10.47200133401933</v>
      </c>
      <c r="C78" s="96">
        <f>IF(C44=0,0,C44/TrRoad_act!C48*100)</f>
        <v>10.273110547813353</v>
      </c>
      <c r="D78" s="96">
        <f>IF(D44=0,0,D44/TrRoad_act!D48*100)</f>
        <v>10.19992081596479</v>
      </c>
      <c r="E78" s="96">
        <f>IF(E44=0,0,E44/TrRoad_act!E48*100)</f>
        <v>10.122303152379265</v>
      </c>
      <c r="F78" s="96">
        <f>IF(F44=0,0,F44/TrRoad_act!F48*100)</f>
        <v>10.049341934197042</v>
      </c>
      <c r="G78" s="96">
        <f>IF(G44=0,0,G44/TrRoad_act!G48*100)</f>
        <v>9.9751854072810229</v>
      </c>
      <c r="H78" s="96">
        <f>IF(H44=0,0,H44/TrRoad_act!H48*100)</f>
        <v>9.8880855555966605</v>
      </c>
      <c r="I78" s="96">
        <f>IF(I44=0,0,I44/TrRoad_act!I48*100)</f>
        <v>9.8412645857739136</v>
      </c>
      <c r="J78" s="96">
        <f>IF(J44=0,0,J44/TrRoad_act!J48*100)</f>
        <v>9.7441846274857227</v>
      </c>
      <c r="K78" s="96">
        <f>IF(K44=0,0,K44/TrRoad_act!K48*100)</f>
        <v>9.6461138132153916</v>
      </c>
      <c r="L78" s="96">
        <f>IF(L44=0,0,L44/TrRoad_act!L48*100)</f>
        <v>9.5408278031456515</v>
      </c>
      <c r="M78" s="96">
        <f>IF(M44=0,0,M44/TrRoad_act!M48*100)</f>
        <v>9.403788287393736</v>
      </c>
      <c r="N78" s="96">
        <f>IF(N44=0,0,N44/TrRoad_act!N48*100)</f>
        <v>9.2234763102205939</v>
      </c>
      <c r="O78" s="96">
        <f>IF(O44=0,0,O44/TrRoad_act!O48*100)</f>
        <v>9.0832376704768674</v>
      </c>
      <c r="P78" s="96">
        <f>IF(P44=0,0,P44/TrRoad_act!P48*100)</f>
        <v>8.9881656045127567</v>
      </c>
      <c r="Q78" s="96">
        <f>IF(Q44=0,0,Q44/TrRoad_act!Q48*100)</f>
        <v>8.9659993628889847</v>
      </c>
      <c r="R78" s="96">
        <f>IF(R44=0,0,R44/TrRoad_act!R48*100)</f>
        <v>8.8569430064080681</v>
      </c>
      <c r="S78" s="96">
        <f>IF(S44=0,0,S44/TrRoad_act!S48*100)</f>
        <v>8.6436769767114239</v>
      </c>
      <c r="T78" s="96">
        <f>IF(T44=0,0,T44/TrRoad_act!T48*100)</f>
        <v>8.691753124179936</v>
      </c>
      <c r="U78" s="96">
        <f>IF(U44=0,0,U44/TrRoad_act!U48*100)</f>
        <v>8.5666437240630096</v>
      </c>
      <c r="V78" s="96">
        <f>IF(V44=0,0,V44/TrRoad_act!V48*100)</f>
        <v>8.6173944997713434</v>
      </c>
      <c r="W78" s="96">
        <f>IF(W44=0,0,W44/TrRoad_act!W48*100)</f>
        <v>8.683086718448557</v>
      </c>
      <c r="DA78" s="171" t="s">
        <v>689</v>
      </c>
    </row>
    <row r="79" spans="1:105" ht="11.45" customHeight="1" x14ac:dyDescent="0.25">
      <c r="A79" s="111" t="s">
        <v>111</v>
      </c>
      <c r="B79" s="96">
        <f>IF(B46=0,0,B46/TrRoad_act!B49*100)</f>
        <v>10.83697849765006</v>
      </c>
      <c r="C79" s="96">
        <f>IF(C46=0,0,C46/TrRoad_act!C49*100)</f>
        <v>10.268524165092058</v>
      </c>
      <c r="D79" s="96">
        <f>IF(D46=0,0,D46/TrRoad_act!D49*100)</f>
        <v>10.101747481053405</v>
      </c>
      <c r="E79" s="96">
        <f>IF(E46=0,0,E46/TrRoad_act!E49*100)</f>
        <v>9.9816387491928928</v>
      </c>
      <c r="F79" s="96">
        <f>IF(F46=0,0,F46/TrRoad_act!F49*100)</f>
        <v>9.8675605744277366</v>
      </c>
      <c r="G79" s="96">
        <f>IF(G46=0,0,G46/TrRoad_act!G49*100)</f>
        <v>9.8662439722111728</v>
      </c>
      <c r="H79" s="96">
        <f>IF(H46=0,0,H46/TrRoad_act!H49*100)</f>
        <v>9.8552991409303914</v>
      </c>
      <c r="I79" s="96">
        <f>IF(I46=0,0,I46/TrRoad_act!I49*100)</f>
        <v>9.8347086036389779</v>
      </c>
      <c r="J79" s="96">
        <f>IF(J46=0,0,J46/TrRoad_act!J49*100)</f>
        <v>9.8150737192897264</v>
      </c>
      <c r="K79" s="96">
        <f>IF(K46=0,0,K46/TrRoad_act!K49*100)</f>
        <v>9.7905467201324772</v>
      </c>
      <c r="L79" s="96">
        <f>IF(L46=0,0,L46/TrRoad_act!L49*100)</f>
        <v>9.8601464540274986</v>
      </c>
      <c r="M79" s="96">
        <f>IF(M46=0,0,M46/TrRoad_act!M49*100)</f>
        <v>9.9168183156352612</v>
      </c>
      <c r="N79" s="96">
        <f>IF(N46=0,0,N46/TrRoad_act!N49*100)</f>
        <v>9.8589842594542851</v>
      </c>
      <c r="O79" s="96">
        <f>IF(O46=0,0,O46/TrRoad_act!O49*100)</f>
        <v>9.8294548172880383</v>
      </c>
      <c r="P79" s="96">
        <f>IF(P46=0,0,P46/TrRoad_act!P49*100)</f>
        <v>9.7976075614037281</v>
      </c>
      <c r="Q79" s="96">
        <f>IF(Q46=0,0,Q46/TrRoad_act!Q49*100)</f>
        <v>9.7516013079622557</v>
      </c>
      <c r="R79" s="96">
        <f>IF(R46=0,0,R46/TrRoad_act!R49*100)</f>
        <v>9.6516527432124661</v>
      </c>
      <c r="S79" s="96">
        <f>IF(S46=0,0,S46/TrRoad_act!S49*100)</f>
        <v>9.5491079939254924</v>
      </c>
      <c r="T79" s="96">
        <f>IF(T46=0,0,T46/TrRoad_act!T49*100)</f>
        <v>9.4702640506117977</v>
      </c>
      <c r="U79" s="96">
        <f>IF(U46=0,0,U46/TrRoad_act!U49*100)</f>
        <v>9.3970592012685774</v>
      </c>
      <c r="V79" s="96">
        <f>IF(V46=0,0,V46/TrRoad_act!V49*100)</f>
        <v>9.4226187084536051</v>
      </c>
      <c r="W79" s="96">
        <f>IF(W46=0,0,W46/TrRoad_act!W49*100)</f>
        <v>9.434936574669992</v>
      </c>
      <c r="DA79" s="171" t="s">
        <v>690</v>
      </c>
    </row>
    <row r="80" spans="1:105" ht="11.45" customHeight="1" x14ac:dyDescent="0.25">
      <c r="A80" s="111" t="s">
        <v>112</v>
      </c>
      <c r="B80" s="96">
        <f>IF(B48=0,0,B48/TrRoad_act!B50*100)</f>
        <v>0</v>
      </c>
      <c r="C80" s="96">
        <f>IF(C48=0,0,C48/TrRoad_act!C50*100)</f>
        <v>0</v>
      </c>
      <c r="D80" s="96">
        <f>IF(D48=0,0,D48/TrRoad_act!D50*100)</f>
        <v>0</v>
      </c>
      <c r="E80" s="96">
        <f>IF(E48=0,0,E48/TrRoad_act!E50*100)</f>
        <v>0</v>
      </c>
      <c r="F80" s="96">
        <f>IF(F48=0,0,F48/TrRoad_act!F50*100)</f>
        <v>0</v>
      </c>
      <c r="G80" s="96">
        <f>IF(G48=0,0,G48/TrRoad_act!G50*100)</f>
        <v>0</v>
      </c>
      <c r="H80" s="96">
        <f>IF(H48=0,0,H48/TrRoad_act!H50*100)</f>
        <v>14.336838734334604</v>
      </c>
      <c r="I80" s="96">
        <f>IF(I48=0,0,I48/TrRoad_act!I50*100)</f>
        <v>14.20445359148782</v>
      </c>
      <c r="J80" s="96">
        <f>IF(J48=0,0,J48/TrRoad_act!J50*100)</f>
        <v>13.776208941255815</v>
      </c>
      <c r="K80" s="96">
        <f>IF(K48=0,0,K48/TrRoad_act!K50*100)</f>
        <v>13.659812893077456</v>
      </c>
      <c r="L80" s="96">
        <f>IF(L48=0,0,L48/TrRoad_act!L50*100)</f>
        <v>13.381469113713395</v>
      </c>
      <c r="M80" s="96">
        <f>IF(M48=0,0,M48/TrRoad_act!M50*100)</f>
        <v>13.255336872350599</v>
      </c>
      <c r="N80" s="96">
        <f>IF(N48=0,0,N48/TrRoad_act!N50*100)</f>
        <v>13.140896207948192</v>
      </c>
      <c r="O80" s="96">
        <f>IF(O48=0,0,O48/TrRoad_act!O50*100)</f>
        <v>13.080355177531031</v>
      </c>
      <c r="P80" s="96">
        <f>IF(P48=0,0,P48/TrRoad_act!P50*100)</f>
        <v>12.866166756829669</v>
      </c>
      <c r="Q80" s="96">
        <f>IF(Q48=0,0,Q48/TrRoad_act!Q50*100)</f>
        <v>12.792138347261991</v>
      </c>
      <c r="R80" s="96">
        <f>IF(R48=0,0,R48/TrRoad_act!R50*100)</f>
        <v>12.913263117102094</v>
      </c>
      <c r="S80" s="96">
        <f>IF(S48=0,0,S48/TrRoad_act!S50*100)</f>
        <v>12.900661301281128</v>
      </c>
      <c r="T80" s="96">
        <f>IF(T48=0,0,T48/TrRoad_act!T50*100)</f>
        <v>13.01801534982236</v>
      </c>
      <c r="U80" s="96">
        <f>IF(U48=0,0,U48/TrRoad_act!U50*100)</f>
        <v>12.955303116666684</v>
      </c>
      <c r="V80" s="96">
        <f>IF(V48=0,0,V48/TrRoad_act!V50*100)</f>
        <v>13.282810453928306</v>
      </c>
      <c r="W80" s="96">
        <f>IF(W48=0,0,W48/TrRoad_act!W50*100)</f>
        <v>13.585261009070146</v>
      </c>
      <c r="DA80" s="171" t="s">
        <v>691</v>
      </c>
    </row>
    <row r="81" spans="1:105" ht="11.45" customHeight="1" x14ac:dyDescent="0.25">
      <c r="A81" s="111" t="s">
        <v>113</v>
      </c>
      <c r="B81" s="96">
        <f>IF(B49=0,0,B49/TrRoad_act!B51*100)</f>
        <v>0</v>
      </c>
      <c r="C81" s="96">
        <f>IF(C49=0,0,C49/TrRoad_act!C51*100)</f>
        <v>0</v>
      </c>
      <c r="D81" s="96">
        <f>IF(D49=0,0,D49/TrRoad_act!D51*100)</f>
        <v>0</v>
      </c>
      <c r="E81" s="96">
        <f>IF(E49=0,0,E49/TrRoad_act!E51*100)</f>
        <v>0</v>
      </c>
      <c r="F81" s="96">
        <f>IF(F49=0,0,F49/TrRoad_act!F51*100)</f>
        <v>0</v>
      </c>
      <c r="G81" s="96">
        <f>IF(G49=0,0,G49/TrRoad_act!G51*100)</f>
        <v>0</v>
      </c>
      <c r="H81" s="96">
        <f>IF(H49=0,0,H49/TrRoad_act!H51*100)</f>
        <v>10.075825187322215</v>
      </c>
      <c r="I81" s="96">
        <f>IF(I49=0,0,I49/TrRoad_act!I51*100)</f>
        <v>10.070404593798948</v>
      </c>
      <c r="J81" s="96">
        <f>IF(J49=0,0,J49/TrRoad_act!J51*100)</f>
        <v>10.012419356251719</v>
      </c>
      <c r="K81" s="96">
        <f>IF(K49=0,0,K49/TrRoad_act!K51*100)</f>
        <v>9.9360884149645123</v>
      </c>
      <c r="L81" s="96">
        <f>IF(L49=0,0,L49/TrRoad_act!L51*100)</f>
        <v>9.8607529557380822</v>
      </c>
      <c r="M81" s="96">
        <f>IF(M49=0,0,M49/TrRoad_act!M51*100)</f>
        <v>9.7921995163714914</v>
      </c>
      <c r="N81" s="96">
        <f>IF(N49=0,0,N49/TrRoad_act!N51*100)</f>
        <v>9.7359785936119216</v>
      </c>
      <c r="O81" s="96">
        <f>IF(O49=0,0,O49/TrRoad_act!O51*100)</f>
        <v>9.6564105740227344</v>
      </c>
      <c r="P81" s="96">
        <f>IF(P49=0,0,P49/TrRoad_act!P51*100)</f>
        <v>9.6306314134218542</v>
      </c>
      <c r="Q81" s="96">
        <f>IF(Q49=0,0,Q49/TrRoad_act!Q51*100)</f>
        <v>9.5324566629676291</v>
      </c>
      <c r="R81" s="96">
        <f>IF(R49=0,0,R49/TrRoad_act!R51*100)</f>
        <v>8.9939966359267629</v>
      </c>
      <c r="S81" s="96">
        <f>IF(S49=0,0,S49/TrRoad_act!S51*100)</f>
        <v>8.9524091829533567</v>
      </c>
      <c r="T81" s="96">
        <f>IF(T49=0,0,T49/TrRoad_act!T51*100)</f>
        <v>8.8681726912763104</v>
      </c>
      <c r="U81" s="96">
        <f>IF(U49=0,0,U49/TrRoad_act!U51*100)</f>
        <v>8.8624446872113705</v>
      </c>
      <c r="V81" s="96">
        <f>IF(V49=0,0,V49/TrRoad_act!V51*100)</f>
        <v>8.8478661134024286</v>
      </c>
      <c r="W81" s="96">
        <f>IF(W49=0,0,W49/TrRoad_act!W51*100)</f>
        <v>8.7838395185999669</v>
      </c>
      <c r="DA81" s="171" t="s">
        <v>692</v>
      </c>
    </row>
    <row r="82" spans="1:105" ht="11.45" customHeight="1" x14ac:dyDescent="0.25">
      <c r="A82" s="111" t="s">
        <v>115</v>
      </c>
      <c r="B82" s="96">
        <f>IF(B51=0,0,B51/TrRoad_act!B52*100)</f>
        <v>1.9542069487620277</v>
      </c>
      <c r="C82" s="96">
        <f>IF(C51=0,0,C51/TrRoad_act!C52*100)</f>
        <v>1.9421171168284905</v>
      </c>
      <c r="D82" s="96">
        <f>IF(D51=0,0,D51/TrRoad_act!D52*100)</f>
        <v>1.9416911585076075</v>
      </c>
      <c r="E82" s="96">
        <f>IF(E51=0,0,E51/TrRoad_act!E52*100)</f>
        <v>1.9410579952389224</v>
      </c>
      <c r="F82" s="96">
        <f>IF(F51=0,0,F51/TrRoad_act!F52*100)</f>
        <v>1.9394514342856519</v>
      </c>
      <c r="G82" s="96">
        <f>IF(G51=0,0,G51/TrRoad_act!G52*100)</f>
        <v>1.9386855795323894</v>
      </c>
      <c r="H82" s="96">
        <f>IF(H51=0,0,H51/TrRoad_act!H52*100)</f>
        <v>1.9234302677207118</v>
      </c>
      <c r="I82" s="96">
        <f>IF(I51=0,0,I51/TrRoad_act!I52*100)</f>
        <v>1.9079732294993261</v>
      </c>
      <c r="J82" s="96">
        <f>IF(J51=0,0,J51/TrRoad_act!J52*100)</f>
        <v>1.8828109200434411</v>
      </c>
      <c r="K82" s="96">
        <f>IF(K51=0,0,K51/TrRoad_act!K52*100)</f>
        <v>1.8450591711375937</v>
      </c>
      <c r="L82" s="96">
        <f>IF(L51=0,0,L51/TrRoad_act!L52*100)</f>
        <v>1.7792887224754002</v>
      </c>
      <c r="M82" s="96">
        <f>IF(M51=0,0,M51/TrRoad_act!M52*100)</f>
        <v>1.7396509735597272</v>
      </c>
      <c r="N82" s="96">
        <f>IF(N51=0,0,N51/TrRoad_act!N52*100)</f>
        <v>1.7097800152657525</v>
      </c>
      <c r="O82" s="96">
        <f>IF(O51=0,0,O51/TrRoad_act!O52*100)</f>
        <v>1.7006941800572697</v>
      </c>
      <c r="P82" s="96">
        <f>IF(P51=0,0,P51/TrRoad_act!P52*100)</f>
        <v>1.7215337524845258</v>
      </c>
      <c r="Q82" s="96">
        <f>IF(Q51=0,0,Q51/TrRoad_act!Q52*100)</f>
        <v>1.8374518637554189</v>
      </c>
      <c r="R82" s="96">
        <f>IF(R51=0,0,R51/TrRoad_act!R52*100)</f>
        <v>2.0321532421309598</v>
      </c>
      <c r="S82" s="96">
        <f>IF(S51=0,0,S51/TrRoad_act!S52*100)</f>
        <v>1.9858273812642615</v>
      </c>
      <c r="T82" s="96">
        <f>IF(T51=0,0,T51/TrRoad_act!T52*100)</f>
        <v>2.0364925932256734</v>
      </c>
      <c r="U82" s="96">
        <f>IF(U51=0,0,U51/TrRoad_act!U52*100)</f>
        <v>2.2723627162651292</v>
      </c>
      <c r="V82" s="96">
        <f>IF(V51=0,0,V51/TrRoad_act!V52*100)</f>
        <v>2.6421398915404528</v>
      </c>
      <c r="W82" s="96">
        <f>IF(W51=0,0,W51/TrRoad_act!W52*100)</f>
        <v>2.8113615939790741</v>
      </c>
      <c r="DA82" s="171" t="s">
        <v>693</v>
      </c>
    </row>
    <row r="83" spans="1:105" ht="11.45" customHeight="1" x14ac:dyDescent="0.25">
      <c r="A83" s="109" t="s">
        <v>158</v>
      </c>
      <c r="B83" s="130">
        <f>IF(B52=0,0,B52/TrRoad_act!B53*100)</f>
        <v>41.282225147333719</v>
      </c>
      <c r="C83" s="130">
        <f>IF(C52=0,0,C52/TrRoad_act!C53*100)</f>
        <v>37.632583782242968</v>
      </c>
      <c r="D83" s="130">
        <f>IF(D52=0,0,D52/TrRoad_act!D53*100)</f>
        <v>36.979027819040461</v>
      </c>
      <c r="E83" s="130">
        <f>IF(E52=0,0,E52/TrRoad_act!E53*100)</f>
        <v>35.514175103492811</v>
      </c>
      <c r="F83" s="130">
        <f>IF(F52=0,0,F52/TrRoad_act!F53*100)</f>
        <v>33.071129311933326</v>
      </c>
      <c r="G83" s="130">
        <f>IF(G52=0,0,G52/TrRoad_act!G53*100)</f>
        <v>31.582708990965834</v>
      </c>
      <c r="H83" s="130">
        <f>IF(H52=0,0,H52/TrRoad_act!H53*100)</f>
        <v>34.471963498979932</v>
      </c>
      <c r="I83" s="130">
        <f>IF(I52=0,0,I52/TrRoad_act!I53*100)</f>
        <v>32.592039849012359</v>
      </c>
      <c r="J83" s="130">
        <f>IF(J52=0,0,J52/TrRoad_act!J53*100)</f>
        <v>31.208998064769531</v>
      </c>
      <c r="K83" s="130">
        <f>IF(K52=0,0,K52/TrRoad_act!K53*100)</f>
        <v>32.350827163611115</v>
      </c>
      <c r="L83" s="130">
        <f>IF(L52=0,0,L52/TrRoad_act!L53*100)</f>
        <v>34.630261544344307</v>
      </c>
      <c r="M83" s="130">
        <f>IF(M52=0,0,M52/TrRoad_act!M53*100)</f>
        <v>33.07823316284054</v>
      </c>
      <c r="N83" s="130">
        <f>IF(N52=0,0,N52/TrRoad_act!N53*100)</f>
        <v>35.54145248574563</v>
      </c>
      <c r="O83" s="130">
        <f>IF(O52=0,0,O52/TrRoad_act!O53*100)</f>
        <v>35.278557302667998</v>
      </c>
      <c r="P83" s="130">
        <f>IF(P52=0,0,P52/TrRoad_act!P53*100)</f>
        <v>32.994675324681289</v>
      </c>
      <c r="Q83" s="130">
        <f>IF(Q52=0,0,Q52/TrRoad_act!Q53*100)</f>
        <v>32.852621862171318</v>
      </c>
      <c r="R83" s="130">
        <f>IF(R52=0,0,R52/TrRoad_act!R53*100)</f>
        <v>32.46602064490628</v>
      </c>
      <c r="S83" s="130">
        <f>IF(S52=0,0,S52/TrRoad_act!S53*100)</f>
        <v>31.727528685568725</v>
      </c>
      <c r="T83" s="130">
        <f>IF(T52=0,0,T52/TrRoad_act!T53*100)</f>
        <v>31.122133761396864</v>
      </c>
      <c r="U83" s="130">
        <f>IF(U52=0,0,U52/TrRoad_act!U53*100)</f>
        <v>31.167836394333619</v>
      </c>
      <c r="V83" s="130">
        <f>IF(V52=0,0,V52/TrRoad_act!V53*100)</f>
        <v>30.993253281446197</v>
      </c>
      <c r="W83" s="130">
        <f>IF(W52=0,0,W52/TrRoad_act!W53*100)</f>
        <v>27.887000939290825</v>
      </c>
      <c r="DA83" s="176" t="s">
        <v>694</v>
      </c>
    </row>
    <row r="84" spans="1:105" ht="11.45" customHeight="1" x14ac:dyDescent="0.25">
      <c r="A84" s="128" t="s">
        <v>27</v>
      </c>
      <c r="B84" s="97">
        <f>IF(B53=0,0,B53/TrRoad_act!B54*100)</f>
        <v>36.650879128049581</v>
      </c>
      <c r="C84" s="97">
        <f>IF(C53=0,0,C53/TrRoad_act!C54*100)</f>
        <v>35.910143276836166</v>
      </c>
      <c r="D84" s="97">
        <f>IF(D53=0,0,D53/TrRoad_act!D54*100)</f>
        <v>35.770983254980834</v>
      </c>
      <c r="E84" s="97">
        <f>IF(E53=0,0,E53/TrRoad_act!E54*100)</f>
        <v>35.460852276661079</v>
      </c>
      <c r="F84" s="97">
        <f>IF(F53=0,0,F53/TrRoad_act!F54*100)</f>
        <v>34.924229435637258</v>
      </c>
      <c r="G84" s="97">
        <f>IF(G53=0,0,G53/TrRoad_act!G54*100)</f>
        <v>34.549108832720648</v>
      </c>
      <c r="H84" s="97">
        <f>IF(H53=0,0,H53/TrRoad_act!H54*100)</f>
        <v>35.002342759482943</v>
      </c>
      <c r="I84" s="97">
        <f>IF(I53=0,0,I53/TrRoad_act!I54*100)</f>
        <v>34.562795437820562</v>
      </c>
      <c r="J84" s="97">
        <f>IF(J53=0,0,J53/TrRoad_act!J54*100)</f>
        <v>34.277091926025982</v>
      </c>
      <c r="K84" s="97">
        <f>IF(K53=0,0,K53/TrRoad_act!K54*100)</f>
        <v>34.366483170374387</v>
      </c>
      <c r="L84" s="97">
        <f>IF(L53=0,0,L53/TrRoad_act!L54*100)</f>
        <v>34.669063917224022</v>
      </c>
      <c r="M84" s="97">
        <f>IF(M53=0,0,M53/TrRoad_act!M54*100)</f>
        <v>34.197859425518125</v>
      </c>
      <c r="N84" s="97">
        <f>IF(N53=0,0,N53/TrRoad_act!N54*100)</f>
        <v>34.530265918304757</v>
      </c>
      <c r="O84" s="97">
        <f>IF(O53=0,0,O53/TrRoad_act!O54*100)</f>
        <v>34.313902693220705</v>
      </c>
      <c r="P84" s="97">
        <f>IF(P53=0,0,P53/TrRoad_act!P54*100)</f>
        <v>33.709094379534491</v>
      </c>
      <c r="Q84" s="97">
        <f>IF(Q53=0,0,Q53/TrRoad_act!Q54*100)</f>
        <v>33.529057895186256</v>
      </c>
      <c r="R84" s="97">
        <f>IF(R53=0,0,R53/TrRoad_act!R54*100)</f>
        <v>33.184170700629764</v>
      </c>
      <c r="S84" s="97">
        <f>IF(S53=0,0,S53/TrRoad_act!S54*100)</f>
        <v>32.721216194109992</v>
      </c>
      <c r="T84" s="97">
        <f>IF(T53=0,0,T53/TrRoad_act!T54*100)</f>
        <v>32.257434236449342</v>
      </c>
      <c r="U84" s="97">
        <f>IF(U53=0,0,U53/TrRoad_act!U54*100)</f>
        <v>31.846389281062041</v>
      </c>
      <c r="V84" s="97">
        <f>IF(V53=0,0,V53/TrRoad_act!V54*100)</f>
        <v>31.480672997810039</v>
      </c>
      <c r="W84" s="97">
        <f>IF(W53=0,0,W53/TrRoad_act!W54*100)</f>
        <v>30.54418618428657</v>
      </c>
      <c r="DA84" s="175" t="s">
        <v>695</v>
      </c>
    </row>
    <row r="85" spans="1:105" ht="11.45" customHeight="1" x14ac:dyDescent="0.25">
      <c r="A85" s="138" t="s">
        <v>116</v>
      </c>
      <c r="B85" s="98">
        <f>IF(B55=0,0,B55/TrRoad_act!B55*100)</f>
        <v>58.185801615015876</v>
      </c>
      <c r="C85" s="98">
        <f>IF(C55=0,0,C55/TrRoad_act!C55*100)</f>
        <v>43.4946615708728</v>
      </c>
      <c r="D85" s="98">
        <f>IF(D55=0,0,D55/TrRoad_act!D55*100)</f>
        <v>40.719689586111443</v>
      </c>
      <c r="E85" s="98">
        <f>IF(E55=0,0,E55/TrRoad_act!E55*100)</f>
        <v>35.673087105346717</v>
      </c>
      <c r="F85" s="98">
        <f>IF(F55=0,0,F55/TrRoad_act!F55*100)</f>
        <v>28.319733478634113</v>
      </c>
      <c r="G85" s="98">
        <f>IF(G55=0,0,G55/TrRoad_act!G55*100)</f>
        <v>24.244039919297471</v>
      </c>
      <c r="H85" s="98">
        <f>IF(H55=0,0,H55/TrRoad_act!H55*100)</f>
        <v>33.186422005920562</v>
      </c>
      <c r="I85" s="98">
        <f>IF(I55=0,0,I55/TrRoad_act!I55*100)</f>
        <v>27.911666211054285</v>
      </c>
      <c r="J85" s="98">
        <f>IF(J55=0,0,J55/TrRoad_act!J55*100)</f>
        <v>24.052935526162702</v>
      </c>
      <c r="K85" s="98">
        <f>IF(K55=0,0,K55/TrRoad_act!K55*100)</f>
        <v>27.501550794441737</v>
      </c>
      <c r="L85" s="98">
        <f>IF(L55=0,0,L55/TrRoad_act!L55*100)</f>
        <v>34.540809473622168</v>
      </c>
      <c r="M85" s="98">
        <f>IF(M55=0,0,M55/TrRoad_act!M55*100)</f>
        <v>30.385794261632604</v>
      </c>
      <c r="N85" s="98">
        <f>IF(N55=0,0,N55/TrRoad_act!N55*100)</f>
        <v>37.870237863628873</v>
      </c>
      <c r="O85" s="98">
        <f>IF(O55=0,0,O55/TrRoad_act!O55*100)</f>
        <v>37.429871345584978</v>
      </c>
      <c r="P85" s="98">
        <f>IF(P55=0,0,P55/TrRoad_act!P55*100)</f>
        <v>31.394250010704766</v>
      </c>
      <c r="Q85" s="98">
        <f>IF(Q55=0,0,Q55/TrRoad_act!Q55*100)</f>
        <v>31.313130020509426</v>
      </c>
      <c r="R85" s="98">
        <f>IF(R55=0,0,R55/TrRoad_act!R55*100)</f>
        <v>30.938437478421989</v>
      </c>
      <c r="S85" s="98">
        <f>IF(S55=0,0,S55/TrRoad_act!S55*100)</f>
        <v>29.768219818967161</v>
      </c>
      <c r="T85" s="98">
        <f>IF(T55=0,0,T55/TrRoad_act!T55*100)</f>
        <v>28.728444957509531</v>
      </c>
      <c r="U85" s="98">
        <f>IF(U55=0,0,U55/TrRoad_act!U55*100)</f>
        <v>29.83875768273122</v>
      </c>
      <c r="V85" s="98">
        <f>IF(V55=0,0,V55/TrRoad_act!V55*100)</f>
        <v>30.07233508656595</v>
      </c>
      <c r="W85" s="98">
        <f>IF(W55=0,0,W55/TrRoad_act!W55*100)</f>
        <v>23.063727993006559</v>
      </c>
      <c r="DA85" s="178" t="s">
        <v>696</v>
      </c>
    </row>
    <row r="86" spans="1:105" x14ac:dyDescent="0.25">
      <c r="A86" s="106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DA86" s="171"/>
    </row>
    <row r="87" spans="1:105" ht="11.45" customHeight="1" x14ac:dyDescent="0.25">
      <c r="A87" s="53" t="s">
        <v>74</v>
      </c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DA87" s="172"/>
    </row>
    <row r="88" spans="1:105" ht="11.45" customHeight="1" x14ac:dyDescent="0.25">
      <c r="A88" s="27" t="s">
        <v>159</v>
      </c>
      <c r="B88" s="29">
        <f>IF(TrRoad_act!B4=0,0,B18/TrRoad_act!B4*1000)</f>
        <v>44.415301542680318</v>
      </c>
      <c r="C88" s="29">
        <f>IF(TrRoad_act!C4=0,0,C18/TrRoad_act!C4*1000)</f>
        <v>43.10399669018809</v>
      </c>
      <c r="D88" s="29">
        <f>IF(TrRoad_act!D4=0,0,D18/TrRoad_act!D4*1000)</f>
        <v>42.579508366947174</v>
      </c>
      <c r="E88" s="29">
        <f>IF(TrRoad_act!E4=0,0,E18/TrRoad_act!E4*1000)</f>
        <v>41.175511475194696</v>
      </c>
      <c r="F88" s="29">
        <f>IF(TrRoad_act!F4=0,0,F18/TrRoad_act!F4*1000)</f>
        <v>41.078307837235755</v>
      </c>
      <c r="G88" s="29">
        <f>IF(TrRoad_act!G4=0,0,G18/TrRoad_act!G4*1000)</f>
        <v>40.092185460498357</v>
      </c>
      <c r="H88" s="29">
        <f>IF(TrRoad_act!H4=0,0,H18/TrRoad_act!H4*1000)</f>
        <v>39.177583831243503</v>
      </c>
      <c r="I88" s="29">
        <f>IF(TrRoad_act!I4=0,0,I18/TrRoad_act!I4*1000)</f>
        <v>38.071648683863032</v>
      </c>
      <c r="J88" s="29">
        <f>IF(TrRoad_act!J4=0,0,J18/TrRoad_act!J4*1000)</f>
        <v>37.564832387339521</v>
      </c>
      <c r="K88" s="29">
        <f>IF(TrRoad_act!K4=0,0,K18/TrRoad_act!K4*1000)</f>
        <v>36.992518150836183</v>
      </c>
      <c r="L88" s="29">
        <f>IF(TrRoad_act!L4=0,0,L18/TrRoad_act!L4*1000)</f>
        <v>36.308431395277395</v>
      </c>
      <c r="M88" s="29">
        <f>IF(TrRoad_act!M4=0,0,M18/TrRoad_act!M4*1000)</f>
        <v>36.715834050450191</v>
      </c>
      <c r="N88" s="29">
        <f>IF(TrRoad_act!N4=0,0,N18/TrRoad_act!N4*1000)</f>
        <v>35.774315794708308</v>
      </c>
      <c r="O88" s="29">
        <f>IF(TrRoad_act!O4=0,0,O18/TrRoad_act!O4*1000)</f>
        <v>36.368898106096417</v>
      </c>
      <c r="P88" s="29">
        <f>IF(TrRoad_act!P4=0,0,P18/TrRoad_act!P4*1000)</f>
        <v>37.206567998360974</v>
      </c>
      <c r="Q88" s="29">
        <f>IF(TrRoad_act!Q4=0,0,Q18/TrRoad_act!Q4*1000)</f>
        <v>36.195242320670687</v>
      </c>
      <c r="R88" s="29">
        <f>IF(TrRoad_act!R4=0,0,R18/TrRoad_act!R4*1000)</f>
        <v>36.359908509396497</v>
      </c>
      <c r="S88" s="29">
        <f>IF(TrRoad_act!S4=0,0,S18/TrRoad_act!S4*1000)</f>
        <v>38.897233359627336</v>
      </c>
      <c r="T88" s="29">
        <f>IF(TrRoad_act!T4=0,0,T18/TrRoad_act!T4*1000)</f>
        <v>37.353531257377085</v>
      </c>
      <c r="U88" s="29">
        <f>IF(TrRoad_act!U4=0,0,U18/TrRoad_act!U4*1000)</f>
        <v>37.362930770265265</v>
      </c>
      <c r="V88" s="29">
        <f>IF(TrRoad_act!V4=0,0,V18/TrRoad_act!V4*1000)</f>
        <v>38.850530258811546</v>
      </c>
      <c r="W88" s="29">
        <f>IF(TrRoad_act!W4=0,0,W18/TrRoad_act!W4*1000)</f>
        <v>37.98493974809486</v>
      </c>
      <c r="DA88" s="173" t="s">
        <v>415</v>
      </c>
    </row>
    <row r="89" spans="1:105" ht="11.45" customHeight="1" x14ac:dyDescent="0.25">
      <c r="A89" s="136" t="s">
        <v>180</v>
      </c>
      <c r="B89" s="152">
        <f>IF(TrRoad_act!B5=0,0,B19/TrRoad_act!B5*1000)</f>
        <v>40.58179649451283</v>
      </c>
      <c r="C89" s="152">
        <f>IF(TrRoad_act!C5=0,0,C19/TrRoad_act!C5*1000)</f>
        <v>39.9010309199167</v>
      </c>
      <c r="D89" s="152">
        <f>IF(TrRoad_act!D5=0,0,D19/TrRoad_act!D5*1000)</f>
        <v>39.334235177163443</v>
      </c>
      <c r="E89" s="152">
        <f>IF(TrRoad_act!E5=0,0,E19/TrRoad_act!E5*1000)</f>
        <v>38.291754222698806</v>
      </c>
      <c r="F89" s="152">
        <f>IF(TrRoad_act!F5=0,0,F19/TrRoad_act!F5*1000)</f>
        <v>38.065841212501361</v>
      </c>
      <c r="G89" s="152">
        <f>IF(TrRoad_act!G5=0,0,G19/TrRoad_act!G5*1000)</f>
        <v>36.930315471943558</v>
      </c>
      <c r="H89" s="152">
        <f>IF(TrRoad_act!H5=0,0,H19/TrRoad_act!H5*1000)</f>
        <v>36.756690888683075</v>
      </c>
      <c r="I89" s="152">
        <f>IF(TrRoad_act!I5=0,0,I19/TrRoad_act!I5*1000)</f>
        <v>35.915671283698209</v>
      </c>
      <c r="J89" s="152">
        <f>IF(TrRoad_act!J5=0,0,J19/TrRoad_act!J5*1000)</f>
        <v>35.089245598059271</v>
      </c>
      <c r="K89" s="152">
        <f>IF(TrRoad_act!K5=0,0,K19/TrRoad_act!K5*1000)</f>
        <v>34.871876286319015</v>
      </c>
      <c r="L89" s="152">
        <f>IF(TrRoad_act!L5=0,0,L19/TrRoad_act!L5*1000)</f>
        <v>34.905926815316832</v>
      </c>
      <c r="M89" s="152">
        <f>IF(TrRoad_act!M5=0,0,M19/TrRoad_act!M5*1000)</f>
        <v>33.633363522332672</v>
      </c>
      <c r="N89" s="152">
        <f>IF(TrRoad_act!N5=0,0,N19/TrRoad_act!N5*1000)</f>
        <v>34.593256657868963</v>
      </c>
      <c r="O89" s="152">
        <f>IF(TrRoad_act!O5=0,0,O19/TrRoad_act!O5*1000)</f>
        <v>34.149312180298445</v>
      </c>
      <c r="P89" s="152">
        <f>IF(TrRoad_act!P5=0,0,P19/TrRoad_act!P5*1000)</f>
        <v>33.433255119356637</v>
      </c>
      <c r="Q89" s="152">
        <f>IF(TrRoad_act!Q5=0,0,Q19/TrRoad_act!Q5*1000)</f>
        <v>33.622681991940382</v>
      </c>
      <c r="R89" s="152">
        <f>IF(TrRoad_act!R5=0,0,R19/TrRoad_act!R5*1000)</f>
        <v>33.151347885915584</v>
      </c>
      <c r="S89" s="152">
        <f>IF(TrRoad_act!S5=0,0,S19/TrRoad_act!S5*1000)</f>
        <v>33.467603851626954</v>
      </c>
      <c r="T89" s="152">
        <f>IF(TrRoad_act!T5=0,0,T19/TrRoad_act!T5*1000)</f>
        <v>33.11918128928157</v>
      </c>
      <c r="U89" s="152">
        <f>IF(TrRoad_act!U5=0,0,U19/TrRoad_act!U5*1000)</f>
        <v>32.717279848769984</v>
      </c>
      <c r="V89" s="152">
        <f>IF(TrRoad_act!V5=0,0,V19/TrRoad_act!V5*1000)</f>
        <v>32.579068258552759</v>
      </c>
      <c r="W89" s="152">
        <f>IF(TrRoad_act!W5=0,0,W19/TrRoad_act!W5*1000)</f>
        <v>30.342372240446284</v>
      </c>
      <c r="DA89" s="174" t="s">
        <v>416</v>
      </c>
    </row>
    <row r="90" spans="1:105" ht="11.45" customHeight="1" x14ac:dyDescent="0.25">
      <c r="A90" s="109" t="s">
        <v>20</v>
      </c>
      <c r="B90" s="116">
        <f>IF(TrRoad_act!B6=0,0,B21/TrRoad_act!B6*1000)</f>
        <v>45.511861418685953</v>
      </c>
      <c r="C90" s="116">
        <f>IF(TrRoad_act!C6=0,0,C21/TrRoad_act!C6*1000)</f>
        <v>44.109689414789408</v>
      </c>
      <c r="D90" s="116">
        <f>IF(TrRoad_act!D6=0,0,D21/TrRoad_act!D6*1000)</f>
        <v>43.546009627494442</v>
      </c>
      <c r="E90" s="116">
        <f>IF(TrRoad_act!E6=0,0,E21/TrRoad_act!E6*1000)</f>
        <v>42.056922879392147</v>
      </c>
      <c r="F90" s="116">
        <f>IF(TrRoad_act!F6=0,0,F21/TrRoad_act!F6*1000)</f>
        <v>41.956058400173639</v>
      </c>
      <c r="G90" s="116">
        <f>IF(TrRoad_act!G6=0,0,G21/TrRoad_act!G6*1000)</f>
        <v>40.941232313566573</v>
      </c>
      <c r="H90" s="116">
        <f>IF(TrRoad_act!H6=0,0,H21/TrRoad_act!H6*1000)</f>
        <v>39.870686787565859</v>
      </c>
      <c r="I90" s="116">
        <f>IF(TrRoad_act!I6=0,0,I21/TrRoad_act!I6*1000)</f>
        <v>38.796577450176571</v>
      </c>
      <c r="J90" s="116">
        <f>IF(TrRoad_act!J6=0,0,J21/TrRoad_act!J6*1000)</f>
        <v>38.260349396614217</v>
      </c>
      <c r="K90" s="116">
        <f>IF(TrRoad_act!K6=0,0,K21/TrRoad_act!K6*1000)</f>
        <v>37.549733164987323</v>
      </c>
      <c r="L90" s="116">
        <f>IF(TrRoad_act!L6=0,0,L21/TrRoad_act!L6*1000)</f>
        <v>36.697469552376084</v>
      </c>
      <c r="M90" s="116">
        <f>IF(TrRoad_act!M6=0,0,M21/TrRoad_act!M6*1000)</f>
        <v>37.015986025509285</v>
      </c>
      <c r="N90" s="116">
        <f>IF(TrRoad_act!N6=0,0,N21/TrRoad_act!N6*1000)</f>
        <v>35.758303877259564</v>
      </c>
      <c r="O90" s="116">
        <f>IF(TrRoad_act!O6=0,0,O21/TrRoad_act!O6*1000)</f>
        <v>36.291903097104488</v>
      </c>
      <c r="P90" s="116">
        <f>IF(TrRoad_act!P6=0,0,P21/TrRoad_act!P6*1000)</f>
        <v>37.208195046985608</v>
      </c>
      <c r="Q90" s="116">
        <f>IF(TrRoad_act!Q6=0,0,Q21/TrRoad_act!Q6*1000)</f>
        <v>36.123696859714393</v>
      </c>
      <c r="R90" s="116">
        <f>IF(TrRoad_act!R6=0,0,R21/TrRoad_act!R6*1000)</f>
        <v>36.213341506172995</v>
      </c>
      <c r="S90" s="116">
        <f>IF(TrRoad_act!S6=0,0,S21/TrRoad_act!S6*1000)</f>
        <v>38.906214625568765</v>
      </c>
      <c r="T90" s="116">
        <f>IF(TrRoad_act!T6=0,0,T21/TrRoad_act!T6*1000)</f>
        <v>37.24237325728182</v>
      </c>
      <c r="U90" s="116">
        <f>IF(TrRoad_act!U6=0,0,U21/TrRoad_act!U6*1000)</f>
        <v>37.12682568669122</v>
      </c>
      <c r="V90" s="116">
        <f>IF(TrRoad_act!V6=0,0,V21/TrRoad_act!V6*1000)</f>
        <v>37.576950659276626</v>
      </c>
      <c r="W90" s="116">
        <f>IF(TrRoad_act!W6=0,0,W21/TrRoad_act!W6*1000)</f>
        <v>36.849510706644068</v>
      </c>
      <c r="DA90" s="176" t="s">
        <v>417</v>
      </c>
    </row>
    <row r="91" spans="1:105" ht="11.45" customHeight="1" x14ac:dyDescent="0.25">
      <c r="A91" s="111" t="s">
        <v>110</v>
      </c>
      <c r="B91" s="87">
        <f>IF(TrRoad_act!B7=0,0,B22/TrRoad_act!B7*1000)</f>
        <v>47.104914747792549</v>
      </c>
      <c r="C91" s="87">
        <f>IF(TrRoad_act!C7=0,0,C22/TrRoad_act!C7*1000)</f>
        <v>46.245045041814429</v>
      </c>
      <c r="D91" s="87">
        <f>IF(TrRoad_act!D7=0,0,D22/TrRoad_act!D7*1000)</f>
        <v>45.889989010446399</v>
      </c>
      <c r="E91" s="87">
        <f>IF(TrRoad_act!E7=0,0,E22/TrRoad_act!E7*1000)</f>
        <v>44.530569364868796</v>
      </c>
      <c r="F91" s="87">
        <f>IF(TrRoad_act!F7=0,0,F22/TrRoad_act!F7*1000)</f>
        <v>44.701431236794981</v>
      </c>
      <c r="G91" s="87">
        <f>IF(TrRoad_act!G7=0,0,G22/TrRoad_act!G7*1000)</f>
        <v>43.692509999206067</v>
      </c>
      <c r="H91" s="87">
        <f>IF(TrRoad_act!H7=0,0,H22/TrRoad_act!H7*1000)</f>
        <v>42.509162829411835</v>
      </c>
      <c r="I91" s="87">
        <f>IF(TrRoad_act!I7=0,0,I22/TrRoad_act!I7*1000)</f>
        <v>41.370467340989052</v>
      </c>
      <c r="J91" s="87">
        <f>IF(TrRoad_act!J7=0,0,J22/TrRoad_act!J7*1000)</f>
        <v>40.488761167377845</v>
      </c>
      <c r="K91" s="87">
        <f>IF(TrRoad_act!K7=0,0,K22/TrRoad_act!K7*1000)</f>
        <v>39.433783682130255</v>
      </c>
      <c r="L91" s="87">
        <f>IF(TrRoad_act!L7=0,0,L22/TrRoad_act!L7*1000)</f>
        <v>38.477445843676328</v>
      </c>
      <c r="M91" s="87">
        <f>IF(TrRoad_act!M7=0,0,M22/TrRoad_act!M7*1000)</f>
        <v>38.788050614563417</v>
      </c>
      <c r="N91" s="87">
        <f>IF(TrRoad_act!N7=0,0,N22/TrRoad_act!N7*1000)</f>
        <v>37.479694350823756</v>
      </c>
      <c r="O91" s="87">
        <f>IF(TrRoad_act!O7=0,0,O22/TrRoad_act!O7*1000)</f>
        <v>38.106214173360286</v>
      </c>
      <c r="P91" s="87">
        <f>IF(TrRoad_act!P7=0,0,P22/TrRoad_act!P7*1000)</f>
        <v>39.070215601775111</v>
      </c>
      <c r="Q91" s="87">
        <f>IF(TrRoad_act!Q7=0,0,Q22/TrRoad_act!Q7*1000)</f>
        <v>38.001375448232409</v>
      </c>
      <c r="R91" s="87">
        <f>IF(TrRoad_act!R7=0,0,R22/TrRoad_act!R7*1000)</f>
        <v>38.188227563237376</v>
      </c>
      <c r="S91" s="87">
        <f>IF(TrRoad_act!S7=0,0,S22/TrRoad_act!S7*1000)</f>
        <v>40.945960684656526</v>
      </c>
      <c r="T91" s="87">
        <f>IF(TrRoad_act!T7=0,0,T22/TrRoad_act!T7*1000)</f>
        <v>38.918414902726994</v>
      </c>
      <c r="U91" s="87">
        <f>IF(TrRoad_act!U7=0,0,U22/TrRoad_act!U7*1000)</f>
        <v>38.728422416644499</v>
      </c>
      <c r="V91" s="87">
        <f>IF(TrRoad_act!V7=0,0,V22/TrRoad_act!V7*1000)</f>
        <v>39.245246609837764</v>
      </c>
      <c r="W91" s="87">
        <f>IF(TrRoad_act!W7=0,0,W22/TrRoad_act!W7*1000)</f>
        <v>38.728070416161458</v>
      </c>
      <c r="DA91" s="171" t="s">
        <v>697</v>
      </c>
    </row>
    <row r="92" spans="1:105" ht="11.45" customHeight="1" x14ac:dyDescent="0.25">
      <c r="A92" s="111" t="s">
        <v>111</v>
      </c>
      <c r="B92" s="87">
        <f>IF(TrRoad_act!B8=0,0,B24/TrRoad_act!B8*1000)</f>
        <v>40.653501925194014</v>
      </c>
      <c r="C92" s="87">
        <f>IF(TrRoad_act!C8=0,0,C24/TrRoad_act!C8*1000)</f>
        <v>38.462236841039861</v>
      </c>
      <c r="D92" s="87">
        <f>IF(TrRoad_act!D8=0,0,D24/TrRoad_act!D8*1000)</f>
        <v>38.011588057323586</v>
      </c>
      <c r="E92" s="87">
        <f>IF(TrRoad_act!E8=0,0,E24/TrRoad_act!E8*1000)</f>
        <v>36.9064519733247</v>
      </c>
      <c r="F92" s="87">
        <f>IF(TrRoad_act!F8=0,0,F24/TrRoad_act!F8*1000)</f>
        <v>36.990328799517293</v>
      </c>
      <c r="G92" s="87">
        <f>IF(TrRoad_act!G8=0,0,G24/TrRoad_act!G8*1000)</f>
        <v>36.390184020912983</v>
      </c>
      <c r="H92" s="87">
        <f>IF(TrRoad_act!H8=0,0,H24/TrRoad_act!H8*1000)</f>
        <v>35.732340678717037</v>
      </c>
      <c r="I92" s="87">
        <f>IF(TrRoad_act!I8=0,0,I24/TrRoad_act!I8*1000)</f>
        <v>35.056932888391117</v>
      </c>
      <c r="J92" s="87">
        <f>IF(TrRoad_act!J8=0,0,J24/TrRoad_act!J8*1000)</f>
        <v>34.702327615899328</v>
      </c>
      <c r="K92" s="87">
        <f>IF(TrRoad_act!K8=0,0,K24/TrRoad_act!K8*1000)</f>
        <v>34.267029545223636</v>
      </c>
      <c r="L92" s="87">
        <f>IF(TrRoad_act!L8=0,0,L24/TrRoad_act!L8*1000)</f>
        <v>33.798453315913747</v>
      </c>
      <c r="M92" s="87">
        <f>IF(TrRoad_act!M8=0,0,M24/TrRoad_act!M8*1000)</f>
        <v>34.303077380335999</v>
      </c>
      <c r="N92" s="87">
        <f>IF(TrRoad_act!N8=0,0,N24/TrRoad_act!N8*1000)</f>
        <v>33.305862388543183</v>
      </c>
      <c r="O92" s="87">
        <f>IF(TrRoad_act!O8=0,0,O24/TrRoad_act!O8*1000)</f>
        <v>33.9444363430961</v>
      </c>
      <c r="P92" s="87">
        <f>IF(TrRoad_act!P8=0,0,P24/TrRoad_act!P8*1000)</f>
        <v>34.935479856226209</v>
      </c>
      <c r="Q92" s="87">
        <f>IF(TrRoad_act!Q8=0,0,Q24/TrRoad_act!Q8*1000)</f>
        <v>34.008797413712614</v>
      </c>
      <c r="R92" s="87">
        <f>IF(TrRoad_act!R8=0,0,R24/TrRoad_act!R8*1000)</f>
        <v>34.212545854655872</v>
      </c>
      <c r="S92" s="87">
        <f>IF(TrRoad_act!S8=0,0,S24/TrRoad_act!S8*1000)</f>
        <v>36.926250550880049</v>
      </c>
      <c r="T92" s="87">
        <f>IF(TrRoad_act!T8=0,0,T24/TrRoad_act!T8*1000)</f>
        <v>35.423152379310274</v>
      </c>
      <c r="U92" s="87">
        <f>IF(TrRoad_act!U8=0,0,U24/TrRoad_act!U8*1000)</f>
        <v>35.560971221764653</v>
      </c>
      <c r="V92" s="87">
        <f>IF(TrRoad_act!V8=0,0,V24/TrRoad_act!V8*1000)</f>
        <v>36.406961834323312</v>
      </c>
      <c r="W92" s="87">
        <f>IF(TrRoad_act!W8=0,0,W24/TrRoad_act!W8*1000)</f>
        <v>36.318420145316857</v>
      </c>
      <c r="DA92" s="171" t="s">
        <v>698</v>
      </c>
    </row>
    <row r="93" spans="1:105" ht="11.45" customHeight="1" x14ac:dyDescent="0.25">
      <c r="A93" s="111" t="s">
        <v>112</v>
      </c>
      <c r="B93" s="87">
        <f>IF(TrRoad_act!B9=0,0,B26/TrRoad_act!B9*1000)</f>
        <v>45.608545240080481</v>
      </c>
      <c r="C93" s="87">
        <f>IF(TrRoad_act!C9=0,0,C26/TrRoad_act!C9*1000)</f>
        <v>45.010951416053032</v>
      </c>
      <c r="D93" s="87">
        <f>IF(TrRoad_act!D9=0,0,D26/TrRoad_act!D9*1000)</f>
        <v>43.697523370093357</v>
      </c>
      <c r="E93" s="87">
        <f>IF(TrRoad_act!E9=0,0,E26/TrRoad_act!E9*1000)</f>
        <v>41.620365738097426</v>
      </c>
      <c r="F93" s="87">
        <f>IF(TrRoad_act!F9=0,0,F26/TrRoad_act!F9*1000)</f>
        <v>42.513787692605398</v>
      </c>
      <c r="G93" s="87">
        <f>IF(TrRoad_act!G9=0,0,G26/TrRoad_act!G9*1000)</f>
        <v>43.353023047470913</v>
      </c>
      <c r="H93" s="87">
        <f>IF(TrRoad_act!H9=0,0,H26/TrRoad_act!H9*1000)</f>
        <v>40.164160921870476</v>
      </c>
      <c r="I93" s="87">
        <f>IF(TrRoad_act!I9=0,0,I26/TrRoad_act!I9*1000)</f>
        <v>38.592425354590027</v>
      </c>
      <c r="J93" s="87">
        <f>IF(TrRoad_act!J9=0,0,J26/TrRoad_act!J9*1000)</f>
        <v>54.347222378995248</v>
      </c>
      <c r="K93" s="87">
        <f>IF(TrRoad_act!K9=0,0,K26/TrRoad_act!K9*1000)</f>
        <v>65.345751294434677</v>
      </c>
      <c r="L93" s="87">
        <f>IF(TrRoad_act!L9=0,0,L26/TrRoad_act!L9*1000)</f>
        <v>56.529773048974448</v>
      </c>
      <c r="M93" s="87">
        <f>IF(TrRoad_act!M9=0,0,M26/TrRoad_act!M9*1000)</f>
        <v>53.331951824224085</v>
      </c>
      <c r="N93" s="87">
        <f>IF(TrRoad_act!N9=0,0,N26/TrRoad_act!N9*1000)</f>
        <v>49.593285241862688</v>
      </c>
      <c r="O93" s="87">
        <f>IF(TrRoad_act!O9=0,0,O26/TrRoad_act!O9*1000)</f>
        <v>47.971615335880159</v>
      </c>
      <c r="P93" s="87">
        <f>IF(TrRoad_act!P9=0,0,P26/TrRoad_act!P9*1000)</f>
        <v>50.800300397718473</v>
      </c>
      <c r="Q93" s="87">
        <f>IF(TrRoad_act!Q9=0,0,Q26/TrRoad_act!Q9*1000)</f>
        <v>49.482403511938955</v>
      </c>
      <c r="R93" s="87">
        <f>IF(TrRoad_act!R9=0,0,R26/TrRoad_act!R9*1000)</f>
        <v>46.867293884981521</v>
      </c>
      <c r="S93" s="87">
        <f>IF(TrRoad_act!S9=0,0,S26/TrRoad_act!S9*1000)</f>
        <v>49.086266616702119</v>
      </c>
      <c r="T93" s="87">
        <f>IF(TrRoad_act!T9=0,0,T26/TrRoad_act!T9*1000)</f>
        <v>59.162013176450699</v>
      </c>
      <c r="U93" s="87">
        <f>IF(TrRoad_act!U9=0,0,U26/TrRoad_act!U9*1000)</f>
        <v>54.6093802354942</v>
      </c>
      <c r="V93" s="87">
        <f>IF(TrRoad_act!V9=0,0,V26/TrRoad_act!V9*1000)</f>
        <v>48.342514560423275</v>
      </c>
      <c r="W93" s="87">
        <f>IF(TrRoad_act!W9=0,0,W26/TrRoad_act!W9*1000)</f>
        <v>46.745617543532987</v>
      </c>
      <c r="DA93" s="171" t="s">
        <v>699</v>
      </c>
    </row>
    <row r="94" spans="1:105" ht="11.45" customHeight="1" x14ac:dyDescent="0.25">
      <c r="A94" s="111" t="s">
        <v>113</v>
      </c>
      <c r="B94" s="87">
        <f>IF(TrRoad_act!B10=0,0,B27/TrRoad_act!B10*1000)</f>
        <v>0</v>
      </c>
      <c r="C94" s="87">
        <f>IF(TrRoad_act!C10=0,0,C27/TrRoad_act!C10*1000)</f>
        <v>0</v>
      </c>
      <c r="D94" s="87">
        <f>IF(TrRoad_act!D10=0,0,D27/TrRoad_act!D10*1000)</f>
        <v>0</v>
      </c>
      <c r="E94" s="87">
        <f>IF(TrRoad_act!E10=0,0,E27/TrRoad_act!E10*1000)</f>
        <v>0</v>
      </c>
      <c r="F94" s="87">
        <f>IF(TrRoad_act!F10=0,0,F27/TrRoad_act!F10*1000)</f>
        <v>0</v>
      </c>
      <c r="G94" s="87">
        <f>IF(TrRoad_act!G10=0,0,G27/TrRoad_act!G10*1000)</f>
        <v>47.352371367501824</v>
      </c>
      <c r="H94" s="87">
        <f>IF(TrRoad_act!H10=0,0,H27/TrRoad_act!H10*1000)</f>
        <v>46.201630347379123</v>
      </c>
      <c r="I94" s="87">
        <f>IF(TrRoad_act!I10=0,0,I27/TrRoad_act!I10*1000)</f>
        <v>45.182109929425316</v>
      </c>
      <c r="J94" s="87">
        <f>IF(TrRoad_act!J10=0,0,J27/TrRoad_act!J10*1000)</f>
        <v>43.770670511511845</v>
      </c>
      <c r="K94" s="87">
        <f>IF(TrRoad_act!K10=0,0,K27/TrRoad_act!K10*1000)</f>
        <v>41.46142481620074</v>
      </c>
      <c r="L94" s="87">
        <f>IF(TrRoad_act!L10=0,0,L27/TrRoad_act!L10*1000)</f>
        <v>40.569014661645738</v>
      </c>
      <c r="M94" s="87">
        <f>IF(TrRoad_act!M10=0,0,M27/TrRoad_act!M10*1000)</f>
        <v>41.108669119146747</v>
      </c>
      <c r="N94" s="87">
        <f>IF(TrRoad_act!N10=0,0,N27/TrRoad_act!N10*1000)</f>
        <v>40.030805914054625</v>
      </c>
      <c r="O94" s="87">
        <f>IF(TrRoad_act!O10=0,0,O27/TrRoad_act!O10*1000)</f>
        <v>39.678965544868824</v>
      </c>
      <c r="P94" s="87">
        <f>IF(TrRoad_act!P10=0,0,P27/TrRoad_act!P10*1000)</f>
        <v>39.687584912902487</v>
      </c>
      <c r="Q94" s="87">
        <f>IF(TrRoad_act!Q10=0,0,Q27/TrRoad_act!Q10*1000)</f>
        <v>38.069231911556251</v>
      </c>
      <c r="R94" s="87">
        <f>IF(TrRoad_act!R10=0,0,R27/TrRoad_act!R10*1000)</f>
        <v>38.073611085135909</v>
      </c>
      <c r="S94" s="87">
        <f>IF(TrRoad_act!S10=0,0,S27/TrRoad_act!S10*1000)</f>
        <v>40.760877702114264</v>
      </c>
      <c r="T94" s="87">
        <f>IF(TrRoad_act!T10=0,0,T27/TrRoad_act!T10*1000)</f>
        <v>38.33362362939426</v>
      </c>
      <c r="U94" s="87">
        <f>IF(TrRoad_act!U10=0,0,U27/TrRoad_act!U10*1000)</f>
        <v>37.698534105405805</v>
      </c>
      <c r="V94" s="87">
        <f>IF(TrRoad_act!V10=0,0,V27/TrRoad_act!V10*1000)</f>
        <v>37.512290111827838</v>
      </c>
      <c r="W94" s="87">
        <f>IF(TrRoad_act!W10=0,0,W27/TrRoad_act!W10*1000)</f>
        <v>36.824501905216984</v>
      </c>
      <c r="DA94" s="171" t="s">
        <v>700</v>
      </c>
    </row>
    <row r="95" spans="1:105" ht="11.45" customHeight="1" x14ac:dyDescent="0.25">
      <c r="A95" s="111" t="s">
        <v>114</v>
      </c>
      <c r="B95" s="87">
        <f>IF(TrRoad_act!B11=0,0,B29/TrRoad_act!B11*1000)</f>
        <v>0</v>
      </c>
      <c r="C95" s="87">
        <f>IF(TrRoad_act!C11=0,0,C29/TrRoad_act!C11*1000)</f>
        <v>0</v>
      </c>
      <c r="D95" s="87">
        <f>IF(TrRoad_act!D11=0,0,D29/TrRoad_act!D11*1000)</f>
        <v>0</v>
      </c>
      <c r="E95" s="87">
        <f>IF(TrRoad_act!E11=0,0,E29/TrRoad_act!E11*1000)</f>
        <v>0</v>
      </c>
      <c r="F95" s="87">
        <f>IF(TrRoad_act!F11=0,0,F29/TrRoad_act!F11*1000)</f>
        <v>0</v>
      </c>
      <c r="G95" s="87">
        <f>IF(TrRoad_act!G11=0,0,G29/TrRoad_act!G11*1000)</f>
        <v>0</v>
      </c>
      <c r="H95" s="87">
        <f>IF(TrRoad_act!H11=0,0,H29/TrRoad_act!H11*1000)</f>
        <v>0</v>
      </c>
      <c r="I95" s="87">
        <f>IF(TrRoad_act!I11=0,0,I29/TrRoad_act!I11*1000)</f>
        <v>0</v>
      </c>
      <c r="J95" s="87">
        <f>IF(TrRoad_act!J11=0,0,J29/TrRoad_act!J11*1000)</f>
        <v>0</v>
      </c>
      <c r="K95" s="87">
        <f>IF(TrRoad_act!K11=0,0,K29/TrRoad_act!K11*1000)</f>
        <v>0</v>
      </c>
      <c r="L95" s="87">
        <f>IF(TrRoad_act!L11=0,0,L29/TrRoad_act!L11*1000)</f>
        <v>0</v>
      </c>
      <c r="M95" s="87">
        <f>IF(TrRoad_act!M11=0,0,M29/TrRoad_act!M11*1000)</f>
        <v>17.748529684874352</v>
      </c>
      <c r="N95" s="87">
        <f>IF(TrRoad_act!N11=0,0,N29/TrRoad_act!N11*1000)</f>
        <v>14.642270105701755</v>
      </c>
      <c r="O95" s="87">
        <f>IF(TrRoad_act!O11=0,0,O29/TrRoad_act!O11*1000)</f>
        <v>15.988782499280028</v>
      </c>
      <c r="P95" s="87">
        <f>IF(TrRoad_act!P11=0,0,P29/TrRoad_act!P11*1000)</f>
        <v>16.071287779996574</v>
      </c>
      <c r="Q95" s="87">
        <f>IF(TrRoad_act!Q11=0,0,Q29/TrRoad_act!Q11*1000)</f>
        <v>16.550269780199908</v>
      </c>
      <c r="R95" s="87">
        <f>IF(TrRoad_act!R11=0,0,R29/TrRoad_act!R11*1000)</f>
        <v>16.993059650353832</v>
      </c>
      <c r="S95" s="87">
        <f>IF(TrRoad_act!S11=0,0,S29/TrRoad_act!S11*1000)</f>
        <v>19.366929943047801</v>
      </c>
      <c r="T95" s="87">
        <f>IF(TrRoad_act!T11=0,0,T29/TrRoad_act!T11*1000)</f>
        <v>19.78599033022584</v>
      </c>
      <c r="U95" s="87">
        <f>IF(TrRoad_act!U11=0,0,U29/TrRoad_act!U11*1000)</f>
        <v>20.086543337048994</v>
      </c>
      <c r="V95" s="87">
        <f>IF(TrRoad_act!V11=0,0,V29/TrRoad_act!V11*1000)</f>
        <v>20.660058419822303</v>
      </c>
      <c r="W95" s="87">
        <f>IF(TrRoad_act!W11=0,0,W29/TrRoad_act!W11*1000)</f>
        <v>19.958490542749615</v>
      </c>
      <c r="DA95" s="171" t="s">
        <v>701</v>
      </c>
    </row>
    <row r="96" spans="1:105" ht="11.45" customHeight="1" x14ac:dyDescent="0.25">
      <c r="A96" s="111" t="s">
        <v>115</v>
      </c>
      <c r="B96" s="87">
        <f>IF(TrRoad_act!B12=0,0,B32/TrRoad_act!B12*1000)</f>
        <v>0</v>
      </c>
      <c r="C96" s="87">
        <f>IF(TrRoad_act!C12=0,0,C32/TrRoad_act!C12*1000)</f>
        <v>0</v>
      </c>
      <c r="D96" s="87">
        <f>IF(TrRoad_act!D12=0,0,D32/TrRoad_act!D12*1000)</f>
        <v>0</v>
      </c>
      <c r="E96" s="87">
        <f>IF(TrRoad_act!E12=0,0,E32/TrRoad_act!E12*1000)</f>
        <v>0</v>
      </c>
      <c r="F96" s="87">
        <f>IF(TrRoad_act!F12=0,0,F32/TrRoad_act!F12*1000)</f>
        <v>0</v>
      </c>
      <c r="G96" s="87">
        <f>IF(TrRoad_act!G12=0,0,G32/TrRoad_act!G12*1000)</f>
        <v>0</v>
      </c>
      <c r="H96" s="87">
        <f>IF(TrRoad_act!H12=0,0,H32/TrRoad_act!H12*1000)</f>
        <v>8.4691757083568788</v>
      </c>
      <c r="I96" s="87">
        <f>IF(TrRoad_act!I12=0,0,I32/TrRoad_act!I12*1000)</f>
        <v>8.2659305724330618</v>
      </c>
      <c r="J96" s="87">
        <f>IF(TrRoad_act!J12=0,0,J32/TrRoad_act!J12*1000)</f>
        <v>8.1022843149607944</v>
      </c>
      <c r="K96" s="87">
        <f>IF(TrRoad_act!K12=0,0,K32/TrRoad_act!K12*1000)</f>
        <v>8.0394935402684151</v>
      </c>
      <c r="L96" s="87">
        <f>IF(TrRoad_act!L12=0,0,L32/TrRoad_act!L12*1000)</f>
        <v>7.8947115564621839</v>
      </c>
      <c r="M96" s="87">
        <f>IF(TrRoad_act!M12=0,0,M32/TrRoad_act!M12*1000)</f>
        <v>8.0433667758586935</v>
      </c>
      <c r="N96" s="87">
        <f>IF(TrRoad_act!N12=0,0,N32/TrRoad_act!N12*1000)</f>
        <v>7.7137277283558419</v>
      </c>
      <c r="O96" s="87">
        <f>IF(TrRoad_act!O12=0,0,O32/TrRoad_act!O12*1000)</f>
        <v>7.6934507379074333</v>
      </c>
      <c r="P96" s="87">
        <f>IF(TrRoad_act!P12=0,0,P32/TrRoad_act!P12*1000)</f>
        <v>7.8161999287285866</v>
      </c>
      <c r="Q96" s="87">
        <f>IF(TrRoad_act!Q12=0,0,Q32/TrRoad_act!Q12*1000)</f>
        <v>7.8464007525189832</v>
      </c>
      <c r="R96" s="87">
        <f>IF(TrRoad_act!R12=0,0,R32/TrRoad_act!R12*1000)</f>
        <v>8.0473717869299861</v>
      </c>
      <c r="S96" s="87">
        <f>IF(TrRoad_act!S12=0,0,S32/TrRoad_act!S12*1000)</f>
        <v>8.6688043219845099</v>
      </c>
      <c r="T96" s="87">
        <f>IF(TrRoad_act!T12=0,0,T32/TrRoad_act!T12*1000)</f>
        <v>8.554475141671535</v>
      </c>
      <c r="U96" s="87">
        <f>IF(TrRoad_act!U12=0,0,U32/TrRoad_act!U12*1000)</f>
        <v>9.5960298578532779</v>
      </c>
      <c r="V96" s="87">
        <f>IF(TrRoad_act!V12=0,0,V32/TrRoad_act!V12*1000)</f>
        <v>10.017339468966252</v>
      </c>
      <c r="W96" s="87">
        <f>IF(TrRoad_act!W12=0,0,W32/TrRoad_act!W12*1000)</f>
        <v>9.8772887577307475</v>
      </c>
      <c r="DA96" s="171" t="s">
        <v>702</v>
      </c>
    </row>
    <row r="97" spans="1:105" ht="11.45" customHeight="1" x14ac:dyDescent="0.25">
      <c r="A97" s="109" t="s">
        <v>21</v>
      </c>
      <c r="B97" s="116">
        <f>IF(TrRoad_act!B13=0,0,B33/TrRoad_act!B13*1000)</f>
        <v>31.856423816769322</v>
      </c>
      <c r="C97" s="116">
        <f>IF(TrRoad_act!C13=0,0,C33/TrRoad_act!C13*1000)</f>
        <v>31.177923664267752</v>
      </c>
      <c r="D97" s="116">
        <f>IF(TrRoad_act!D13=0,0,D33/TrRoad_act!D13*1000)</f>
        <v>30.818724971067059</v>
      </c>
      <c r="E97" s="116">
        <f>IF(TrRoad_act!E13=0,0,E33/TrRoad_act!E13*1000)</f>
        <v>30.505207461859957</v>
      </c>
      <c r="F97" s="116">
        <f>IF(TrRoad_act!F13=0,0,F33/TrRoad_act!F13*1000)</f>
        <v>30.403041995494135</v>
      </c>
      <c r="G97" s="116">
        <f>IF(TrRoad_act!G13=0,0,G33/TrRoad_act!G13*1000)</f>
        <v>29.866882144670292</v>
      </c>
      <c r="H97" s="116">
        <f>IF(TrRoad_act!H13=0,0,H33/TrRoad_act!H13*1000)</f>
        <v>30.62803931588137</v>
      </c>
      <c r="I97" s="116">
        <f>IF(TrRoad_act!I13=0,0,I33/TrRoad_act!I13*1000)</f>
        <v>28.849422530468431</v>
      </c>
      <c r="J97" s="116">
        <f>IF(TrRoad_act!J13=0,0,J33/TrRoad_act!J13*1000)</f>
        <v>28.501580851967862</v>
      </c>
      <c r="K97" s="116">
        <f>IF(TrRoad_act!K13=0,0,K33/TrRoad_act!K13*1000)</f>
        <v>29.502329676805772</v>
      </c>
      <c r="L97" s="116">
        <f>IF(TrRoad_act!L13=0,0,L33/TrRoad_act!L13*1000)</f>
        <v>30.995428454568884</v>
      </c>
      <c r="M97" s="116">
        <f>IF(TrRoad_act!M13=0,0,M33/TrRoad_act!M13*1000)</f>
        <v>32.993740308563908</v>
      </c>
      <c r="N97" s="116">
        <f>IF(TrRoad_act!N13=0,0,N33/TrRoad_act!N13*1000)</f>
        <v>36.263344699815015</v>
      </c>
      <c r="O97" s="116">
        <f>IF(TrRoad_act!O13=0,0,O33/TrRoad_act!O13*1000)</f>
        <v>37.992000230024253</v>
      </c>
      <c r="P97" s="116">
        <f>IF(TrRoad_act!P13=0,0,P33/TrRoad_act!P13*1000)</f>
        <v>38.001941789040508</v>
      </c>
      <c r="Q97" s="116">
        <f>IF(TrRoad_act!Q13=0,0,Q33/TrRoad_act!Q13*1000)</f>
        <v>37.738148648630577</v>
      </c>
      <c r="R97" s="116">
        <f>IF(TrRoad_act!R13=0,0,R33/TrRoad_act!R13*1000)</f>
        <v>39.193904365484016</v>
      </c>
      <c r="S97" s="116">
        <f>IF(TrRoad_act!S13=0,0,S33/TrRoad_act!S13*1000)</f>
        <v>39.885755623879561</v>
      </c>
      <c r="T97" s="116">
        <f>IF(TrRoad_act!T13=0,0,T33/TrRoad_act!T13*1000)</f>
        <v>39.78133427621507</v>
      </c>
      <c r="U97" s="116">
        <f>IF(TrRoad_act!U13=0,0,U33/TrRoad_act!U13*1000)</f>
        <v>41.824398705560561</v>
      </c>
      <c r="V97" s="116">
        <f>IF(TrRoad_act!V13=0,0,V33/TrRoad_act!V13*1000)</f>
        <v>70.423988164251739</v>
      </c>
      <c r="W97" s="116">
        <f>IF(TrRoad_act!W13=0,0,W33/TrRoad_act!W13*1000)</f>
        <v>66.881876543671126</v>
      </c>
      <c r="DA97" s="176" t="s">
        <v>418</v>
      </c>
    </row>
    <row r="98" spans="1:105" ht="11.45" customHeight="1" x14ac:dyDescent="0.25">
      <c r="A98" s="111" t="s">
        <v>110</v>
      </c>
      <c r="B98" s="101">
        <f>IF(TrRoad_act!B14=0,0,B34/TrRoad_act!B14*1000)</f>
        <v>0</v>
      </c>
      <c r="C98" s="101">
        <f>IF(TrRoad_act!C14=0,0,C34/TrRoad_act!C14*1000)</f>
        <v>0</v>
      </c>
      <c r="D98" s="101">
        <f>IF(TrRoad_act!D14=0,0,D34/TrRoad_act!D14*1000)</f>
        <v>0</v>
      </c>
      <c r="E98" s="101">
        <f>IF(TrRoad_act!E14=0,0,E34/TrRoad_act!E14*1000)</f>
        <v>0</v>
      </c>
      <c r="F98" s="101">
        <f>IF(TrRoad_act!F14=0,0,F34/TrRoad_act!F14*1000)</f>
        <v>0</v>
      </c>
      <c r="G98" s="101">
        <f>IF(TrRoad_act!G14=0,0,G34/TrRoad_act!G14*1000)</f>
        <v>0</v>
      </c>
      <c r="H98" s="101">
        <f>IF(TrRoad_act!H14=0,0,H34/TrRoad_act!H14*1000)</f>
        <v>0</v>
      </c>
      <c r="I98" s="101">
        <f>IF(TrRoad_act!I14=0,0,I34/TrRoad_act!I14*1000)</f>
        <v>0</v>
      </c>
      <c r="J98" s="101">
        <f>IF(TrRoad_act!J14=0,0,J34/TrRoad_act!J14*1000)</f>
        <v>0</v>
      </c>
      <c r="K98" s="101">
        <f>IF(TrRoad_act!K14=0,0,K34/TrRoad_act!K14*1000)</f>
        <v>0</v>
      </c>
      <c r="L98" s="101">
        <f>IF(TrRoad_act!L14=0,0,L34/TrRoad_act!L14*1000)</f>
        <v>0</v>
      </c>
      <c r="M98" s="101">
        <f>IF(TrRoad_act!M14=0,0,M34/TrRoad_act!M14*1000)</f>
        <v>0</v>
      </c>
      <c r="N98" s="101">
        <f>IF(TrRoad_act!N14=0,0,N34/TrRoad_act!N14*1000)</f>
        <v>0</v>
      </c>
      <c r="O98" s="101">
        <f>IF(TrRoad_act!O14=0,0,O34/TrRoad_act!O14*1000)</f>
        <v>0</v>
      </c>
      <c r="P98" s="101">
        <f>IF(TrRoad_act!P14=0,0,P34/TrRoad_act!P14*1000)</f>
        <v>0</v>
      </c>
      <c r="Q98" s="101">
        <f>IF(TrRoad_act!Q14=0,0,Q34/TrRoad_act!Q14*1000)</f>
        <v>0</v>
      </c>
      <c r="R98" s="101">
        <f>IF(TrRoad_act!R14=0,0,R34/TrRoad_act!R14*1000)</f>
        <v>0</v>
      </c>
      <c r="S98" s="101">
        <f>IF(TrRoad_act!S14=0,0,S34/TrRoad_act!S14*1000)</f>
        <v>0</v>
      </c>
      <c r="T98" s="101">
        <f>IF(TrRoad_act!T14=0,0,T34/TrRoad_act!T14*1000)</f>
        <v>0</v>
      </c>
      <c r="U98" s="101">
        <f>IF(TrRoad_act!U14=0,0,U34/TrRoad_act!U14*1000)</f>
        <v>0</v>
      </c>
      <c r="V98" s="101">
        <f>IF(TrRoad_act!V14=0,0,V34/TrRoad_act!V14*1000)</f>
        <v>0</v>
      </c>
      <c r="W98" s="101">
        <f>IF(TrRoad_act!W14=0,0,W34/TrRoad_act!W14*1000)</f>
        <v>0</v>
      </c>
      <c r="DA98" s="175" t="s">
        <v>703</v>
      </c>
    </row>
    <row r="99" spans="1:105" ht="11.45" customHeight="1" x14ac:dyDescent="0.25">
      <c r="A99" s="111" t="s">
        <v>111</v>
      </c>
      <c r="B99" s="101">
        <f>IF(TrRoad_act!B15=0,0,B36/TrRoad_act!B15*1000)</f>
        <v>31.931149537923481</v>
      </c>
      <c r="C99" s="101">
        <f>IF(TrRoad_act!C15=0,0,C36/TrRoad_act!C15*1000)</f>
        <v>31.27814372622942</v>
      </c>
      <c r="D99" s="101">
        <f>IF(TrRoad_act!D15=0,0,D36/TrRoad_act!D15*1000)</f>
        <v>30.95217007697304</v>
      </c>
      <c r="E99" s="101">
        <f>IF(TrRoad_act!E15=0,0,E36/TrRoad_act!E15*1000)</f>
        <v>30.64297219875472</v>
      </c>
      <c r="F99" s="101">
        <f>IF(TrRoad_act!F15=0,0,F36/TrRoad_act!F15*1000)</f>
        <v>30.342191957379054</v>
      </c>
      <c r="G99" s="101">
        <f>IF(TrRoad_act!G15=0,0,G36/TrRoad_act!G15*1000)</f>
        <v>30.007558206564781</v>
      </c>
      <c r="H99" s="101">
        <f>IF(TrRoad_act!H15=0,0,H36/TrRoad_act!H15*1000)</f>
        <v>30.799689952665783</v>
      </c>
      <c r="I99" s="101">
        <f>IF(TrRoad_act!I15=0,0,I36/TrRoad_act!I15*1000)</f>
        <v>28.98021707971948</v>
      </c>
      <c r="J99" s="101">
        <f>IF(TrRoad_act!J15=0,0,J36/TrRoad_act!J15*1000)</f>
        <v>28.551145862351188</v>
      </c>
      <c r="K99" s="101">
        <f>IF(TrRoad_act!K15=0,0,K36/TrRoad_act!K15*1000)</f>
        <v>29.573990907134593</v>
      </c>
      <c r="L99" s="101">
        <f>IF(TrRoad_act!L15=0,0,L36/TrRoad_act!L15*1000)</f>
        <v>31.192327618233161</v>
      </c>
      <c r="M99" s="101">
        <f>IF(TrRoad_act!M15=0,0,M36/TrRoad_act!M15*1000)</f>
        <v>32.72106985613609</v>
      </c>
      <c r="N99" s="101">
        <f>IF(TrRoad_act!N15=0,0,N36/TrRoad_act!N15*1000)</f>
        <v>35.564628388113476</v>
      </c>
      <c r="O99" s="101">
        <f>IF(TrRoad_act!O15=0,0,O36/TrRoad_act!O15*1000)</f>
        <v>37.12826535946742</v>
      </c>
      <c r="P99" s="101">
        <f>IF(TrRoad_act!P15=0,0,P36/TrRoad_act!P15*1000)</f>
        <v>37.109854823638415</v>
      </c>
      <c r="Q99" s="101">
        <f>IF(TrRoad_act!Q15=0,0,Q36/TrRoad_act!Q15*1000)</f>
        <v>36.700822607572931</v>
      </c>
      <c r="R99" s="101">
        <f>IF(TrRoad_act!R15=0,0,R36/TrRoad_act!R15*1000)</f>
        <v>38.398099393247605</v>
      </c>
      <c r="S99" s="101">
        <f>IF(TrRoad_act!S15=0,0,S36/TrRoad_act!S15*1000)</f>
        <v>39.396222024128292</v>
      </c>
      <c r="T99" s="101">
        <f>IF(TrRoad_act!T15=0,0,T36/TrRoad_act!T15*1000)</f>
        <v>39.644785288843131</v>
      </c>
      <c r="U99" s="101">
        <f>IF(TrRoad_act!U15=0,0,U36/TrRoad_act!U15*1000)</f>
        <v>41.076075984926213</v>
      </c>
      <c r="V99" s="101">
        <f>IF(TrRoad_act!V15=0,0,V36/TrRoad_act!V15*1000)</f>
        <v>68.347167000251517</v>
      </c>
      <c r="W99" s="101">
        <f>IF(TrRoad_act!W15=0,0,W36/TrRoad_act!W15*1000)</f>
        <v>65.750281790350414</v>
      </c>
      <c r="DA99" s="175" t="s">
        <v>704</v>
      </c>
    </row>
    <row r="100" spans="1:105" ht="11.45" customHeight="1" x14ac:dyDescent="0.25">
      <c r="A100" s="111" t="s">
        <v>112</v>
      </c>
      <c r="B100" s="101">
        <f>IF(TrRoad_act!B16=0,0,B38/TrRoad_act!B16*1000)</f>
        <v>0</v>
      </c>
      <c r="C100" s="101">
        <f>IF(TrRoad_act!C16=0,0,C38/TrRoad_act!C16*1000)</f>
        <v>0</v>
      </c>
      <c r="D100" s="101">
        <f>IF(TrRoad_act!D16=0,0,D38/TrRoad_act!D16*1000)</f>
        <v>0</v>
      </c>
      <c r="E100" s="101">
        <f>IF(TrRoad_act!E16=0,0,E38/TrRoad_act!E16*1000)</f>
        <v>0</v>
      </c>
      <c r="F100" s="101">
        <f>IF(TrRoad_act!F16=0,0,F38/TrRoad_act!F16*1000)</f>
        <v>23.551464613587058</v>
      </c>
      <c r="G100" s="101">
        <f>IF(TrRoad_act!G16=0,0,G38/TrRoad_act!G16*1000)</f>
        <v>23.490254576766873</v>
      </c>
      <c r="H100" s="101">
        <f>IF(TrRoad_act!H16=0,0,H38/TrRoad_act!H16*1000)</f>
        <v>24.287302452937556</v>
      </c>
      <c r="I100" s="101">
        <f>IF(TrRoad_act!I16=0,0,I38/TrRoad_act!I16*1000)</f>
        <v>23.187783656401734</v>
      </c>
      <c r="J100" s="101">
        <f>IF(TrRoad_act!J16=0,0,J38/TrRoad_act!J16*1000)</f>
        <v>23.036447703533771</v>
      </c>
      <c r="K100" s="101">
        <f>IF(TrRoad_act!K16=0,0,K38/TrRoad_act!K16*1000)</f>
        <v>24.009838027844303</v>
      </c>
      <c r="L100" s="101">
        <f>IF(TrRoad_act!L16=0,0,L38/TrRoad_act!L16*1000)</f>
        <v>25.456176580960015</v>
      </c>
      <c r="M100" s="101">
        <f>IF(TrRoad_act!M16=0,0,M38/TrRoad_act!M16*1000)</f>
        <v>26.790196906826701</v>
      </c>
      <c r="N100" s="101">
        <f>IF(TrRoad_act!N16=0,0,N38/TrRoad_act!N16*1000)</f>
        <v>29.163807005485324</v>
      </c>
      <c r="O100" s="101">
        <f>IF(TrRoad_act!O16=0,0,O38/TrRoad_act!O16*1000)</f>
        <v>30.473697665260161</v>
      </c>
      <c r="P100" s="101">
        <f>IF(TrRoad_act!P16=0,0,P38/TrRoad_act!P16*1000)</f>
        <v>30.443299806051517</v>
      </c>
      <c r="Q100" s="101">
        <f>IF(TrRoad_act!Q16=0,0,Q38/TrRoad_act!Q16*1000)</f>
        <v>30.047766962498898</v>
      </c>
      <c r="R100" s="101">
        <f>IF(TrRoad_act!R16=0,0,R38/TrRoad_act!R16*1000)</f>
        <v>31.439609096255705</v>
      </c>
      <c r="S100" s="101">
        <f>IF(TrRoad_act!S16=0,0,S38/TrRoad_act!S16*1000)</f>
        <v>32.143435539781116</v>
      </c>
      <c r="T100" s="101">
        <f>IF(TrRoad_act!T16=0,0,T38/TrRoad_act!T16*1000)</f>
        <v>32.330852394901626</v>
      </c>
      <c r="U100" s="101">
        <f>IF(TrRoad_act!U16=0,0,U38/TrRoad_act!U16*1000)</f>
        <v>33.557720717264942</v>
      </c>
      <c r="V100" s="101">
        <f>IF(TrRoad_act!V16=0,0,V38/TrRoad_act!V16*1000)</f>
        <v>55.770989308399372</v>
      </c>
      <c r="W100" s="101">
        <f>IF(TrRoad_act!W16=0,0,W38/TrRoad_act!W16*1000)</f>
        <v>53.765969462981943</v>
      </c>
      <c r="DA100" s="175" t="s">
        <v>705</v>
      </c>
    </row>
    <row r="101" spans="1:105" ht="11.45" customHeight="1" x14ac:dyDescent="0.25">
      <c r="A101" s="111" t="s">
        <v>113</v>
      </c>
      <c r="B101" s="101">
        <f>IF(TrRoad_act!B17=0,0,B39/TrRoad_act!B17*1000)</f>
        <v>26.001897748204435</v>
      </c>
      <c r="C101" s="101">
        <f>IF(TrRoad_act!C17=0,0,C39/TrRoad_act!C17*1000)</f>
        <v>25.363560657959141</v>
      </c>
      <c r="D101" s="101">
        <f>IF(TrRoad_act!D17=0,0,D39/TrRoad_act!D17*1000)</f>
        <v>24.993259487085876</v>
      </c>
      <c r="E101" s="101">
        <f>IF(TrRoad_act!E17=0,0,E39/TrRoad_act!E17*1000)</f>
        <v>25.51399124382381</v>
      </c>
      <c r="F101" s="101">
        <f>IF(TrRoad_act!F17=0,0,F39/TrRoad_act!F17*1000)</f>
        <v>33.600478537826191</v>
      </c>
      <c r="G101" s="101">
        <f>IF(TrRoad_act!G17=0,0,G39/TrRoad_act!G17*1000)</f>
        <v>23.695477650116775</v>
      </c>
      <c r="H101" s="101">
        <f>IF(TrRoad_act!H17=0,0,H39/TrRoad_act!H17*1000)</f>
        <v>24.733470614347226</v>
      </c>
      <c r="I101" s="101">
        <f>IF(TrRoad_act!I17=0,0,I39/TrRoad_act!I17*1000)</f>
        <v>24.459969845009923</v>
      </c>
      <c r="J101" s="101">
        <f>IF(TrRoad_act!J17=0,0,J39/TrRoad_act!J17*1000)</f>
        <v>26.576390406932379</v>
      </c>
      <c r="K101" s="101">
        <f>IF(TrRoad_act!K17=0,0,K39/TrRoad_act!K17*1000)</f>
        <v>26.879846916273181</v>
      </c>
      <c r="L101" s="101">
        <f>IF(TrRoad_act!L17=0,0,L39/TrRoad_act!L17*1000)</f>
        <v>22.784084286609673</v>
      </c>
      <c r="M101" s="101">
        <f>IF(TrRoad_act!M17=0,0,M39/TrRoad_act!M17*1000)</f>
        <v>47.480500932320794</v>
      </c>
      <c r="N101" s="101">
        <f>IF(TrRoad_act!N17=0,0,N39/TrRoad_act!N17*1000)</f>
        <v>71.882672257043197</v>
      </c>
      <c r="O101" s="101">
        <f>IF(TrRoad_act!O17=0,0,O39/TrRoad_act!O17*1000)</f>
        <v>78.98489876059908</v>
      </c>
      <c r="P101" s="101">
        <f>IF(TrRoad_act!P17=0,0,P39/TrRoad_act!P17*1000)</f>
        <v>87.700264457645375</v>
      </c>
      <c r="Q101" s="101">
        <f>IF(TrRoad_act!Q17=0,0,Q39/TrRoad_act!Q17*1000)</f>
        <v>123.07070501639713</v>
      </c>
      <c r="R101" s="101">
        <f>IF(TrRoad_act!R17=0,0,R39/TrRoad_act!R17*1000)</f>
        <v>95.501869754920421</v>
      </c>
      <c r="S101" s="101">
        <f>IF(TrRoad_act!S17=0,0,S39/TrRoad_act!S17*1000)</f>
        <v>69.998706454141512</v>
      </c>
      <c r="T101" s="101">
        <f>IF(TrRoad_act!T17=0,0,T39/TrRoad_act!T17*1000)</f>
        <v>49.826990856765292</v>
      </c>
      <c r="U101" s="101">
        <f>IF(TrRoad_act!U17=0,0,U39/TrRoad_act!U17*1000)</f>
        <v>91.582832348416744</v>
      </c>
      <c r="V101" s="101">
        <f>IF(TrRoad_act!V17=0,0,V39/TrRoad_act!V17*1000)</f>
        <v>209.05556924464454</v>
      </c>
      <c r="W101" s="101">
        <f>IF(TrRoad_act!W17=0,0,W39/TrRoad_act!W17*1000)</f>
        <v>165.65172522874681</v>
      </c>
      <c r="DA101" s="175" t="s">
        <v>706</v>
      </c>
    </row>
    <row r="102" spans="1:105" ht="11.45" customHeight="1" x14ac:dyDescent="0.25">
      <c r="A102" s="111" t="s">
        <v>115</v>
      </c>
      <c r="B102" s="101">
        <f>IF(TrRoad_act!B18=0,0,B41/TrRoad_act!B18*1000)</f>
        <v>19.637010294578442</v>
      </c>
      <c r="C102" s="101">
        <f>IF(TrRoad_act!C18=0,0,C41/TrRoad_act!C18*1000)</f>
        <v>19.2817380969922</v>
      </c>
      <c r="D102" s="101">
        <f>IF(TrRoad_act!D18=0,0,D41/TrRoad_act!D18*1000)</f>
        <v>18.98274516661591</v>
      </c>
      <c r="E102" s="101">
        <f>IF(TrRoad_act!E18=0,0,E41/TrRoad_act!E18*1000)</f>
        <v>18.746622480639687</v>
      </c>
      <c r="F102" s="101">
        <f>IF(TrRoad_act!F18=0,0,F41/TrRoad_act!F18*1000)</f>
        <v>18.605534917738161</v>
      </c>
      <c r="G102" s="101">
        <f>IF(TrRoad_act!G18=0,0,G41/TrRoad_act!G18*1000)</f>
        <v>18.509195091156904</v>
      </c>
      <c r="H102" s="101">
        <f>IF(TrRoad_act!H18=0,0,H41/TrRoad_act!H18*1000)</f>
        <v>19.081740599650853</v>
      </c>
      <c r="I102" s="101">
        <f>IF(TrRoad_act!I18=0,0,I41/TrRoad_act!I18*1000)</f>
        <v>18.116853351893891</v>
      </c>
      <c r="J102" s="101">
        <f>IF(TrRoad_act!J18=0,0,J41/TrRoad_act!J18*1000)</f>
        <v>17.856008531821661</v>
      </c>
      <c r="K102" s="101">
        <f>IF(TrRoad_act!K18=0,0,K41/TrRoad_act!K18*1000)</f>
        <v>18.333049221502481</v>
      </c>
      <c r="L102" s="101">
        <f>IF(TrRoad_act!L18=0,0,L41/TrRoad_act!L18*1000)</f>
        <v>19.32984690408097</v>
      </c>
      <c r="M102" s="101">
        <f>IF(TrRoad_act!M18=0,0,M41/TrRoad_act!M18*1000)</f>
        <v>20.19435196443775</v>
      </c>
      <c r="N102" s="101">
        <f>IF(TrRoad_act!N18=0,0,N41/TrRoad_act!N18*1000)</f>
        <v>21.912224210896206</v>
      </c>
      <c r="O102" s="101">
        <f>IF(TrRoad_act!O18=0,0,O41/TrRoad_act!O18*1000)</f>
        <v>22.855867470135124</v>
      </c>
      <c r="P102" s="101">
        <f>IF(TrRoad_act!P18=0,0,P41/TrRoad_act!P18*1000)</f>
        <v>22.847851636755998</v>
      </c>
      <c r="Q102" s="101">
        <f>IF(TrRoad_act!Q18=0,0,Q41/TrRoad_act!Q18*1000)</f>
        <v>22.586836464924282</v>
      </c>
      <c r="R102" s="101">
        <f>IF(TrRoad_act!R18=0,0,R41/TrRoad_act!R18*1000)</f>
        <v>23.619667117580988</v>
      </c>
      <c r="S102" s="101">
        <f>IF(TrRoad_act!S18=0,0,S41/TrRoad_act!S18*1000)</f>
        <v>24.219052504322214</v>
      </c>
      <c r="T102" s="101">
        <f>IF(TrRoad_act!T18=0,0,T41/TrRoad_act!T18*1000)</f>
        <v>24.474964209103284</v>
      </c>
      <c r="U102" s="101">
        <f>IF(TrRoad_act!U18=0,0,U41/TrRoad_act!U18*1000)</f>
        <v>25.288893925860588</v>
      </c>
      <c r="V102" s="101">
        <f>IF(TrRoad_act!V18=0,0,V41/TrRoad_act!V18*1000)</f>
        <v>41.777530174119228</v>
      </c>
      <c r="W102" s="101">
        <f>IF(TrRoad_act!W18=0,0,W41/TrRoad_act!W18*1000)</f>
        <v>40.011294135888917</v>
      </c>
      <c r="DA102" s="175" t="s">
        <v>707</v>
      </c>
    </row>
    <row r="103" spans="1:105" ht="11.45" customHeight="1" x14ac:dyDescent="0.25">
      <c r="A103" s="27" t="s">
        <v>160</v>
      </c>
      <c r="B103" s="29">
        <f>IF(TrRoad_act!B19=0,0,B42/TrRoad_act!B19*1000)</f>
        <v>48.566460300055908</v>
      </c>
      <c r="C103" s="29">
        <f>IF(TrRoad_act!C19=0,0,C42/TrRoad_act!C19*1000)</f>
        <v>44.432161935758025</v>
      </c>
      <c r="D103" s="29">
        <f>IF(TrRoad_act!D19=0,0,D42/TrRoad_act!D19*1000)</f>
        <v>42.844073505184419</v>
      </c>
      <c r="E103" s="29">
        <f>IF(TrRoad_act!E19=0,0,E42/TrRoad_act!E19*1000)</f>
        <v>40.7829488697664</v>
      </c>
      <c r="F103" s="29">
        <f>IF(TrRoad_act!F19=0,0,F42/TrRoad_act!F19*1000)</f>
        <v>37.684400817823793</v>
      </c>
      <c r="G103" s="29">
        <f>IF(TrRoad_act!G19=0,0,G42/TrRoad_act!G19*1000)</f>
        <v>35.740948467148293</v>
      </c>
      <c r="H103" s="29">
        <f>IF(TrRoad_act!H19=0,0,H42/TrRoad_act!H19*1000)</f>
        <v>37.485319728177195</v>
      </c>
      <c r="I103" s="29">
        <f>IF(TrRoad_act!I19=0,0,I42/TrRoad_act!I19*1000)</f>
        <v>35.357574573772546</v>
      </c>
      <c r="J103" s="29">
        <f>IF(TrRoad_act!J19=0,0,J42/TrRoad_act!J19*1000)</f>
        <v>34.135460442465416</v>
      </c>
      <c r="K103" s="29">
        <f>IF(TrRoad_act!K19=0,0,K42/TrRoad_act!K19*1000)</f>
        <v>35.999403112783881</v>
      </c>
      <c r="L103" s="29">
        <f>IF(TrRoad_act!L19=0,0,L42/TrRoad_act!L19*1000)</f>
        <v>36.817450495828965</v>
      </c>
      <c r="M103" s="29">
        <f>IF(TrRoad_act!M19=0,0,M42/TrRoad_act!M19*1000)</f>
        <v>35.473487361456229</v>
      </c>
      <c r="N103" s="29">
        <f>IF(TrRoad_act!N19=0,0,N42/TrRoad_act!N19*1000)</f>
        <v>37.676734180851462</v>
      </c>
      <c r="O103" s="29">
        <f>IF(TrRoad_act!O19=0,0,O42/TrRoad_act!O19*1000)</f>
        <v>37.362791974180453</v>
      </c>
      <c r="P103" s="29">
        <f>IF(TrRoad_act!P19=0,0,P42/TrRoad_act!P19*1000)</f>
        <v>35.900374681244422</v>
      </c>
      <c r="Q103" s="29">
        <f>IF(TrRoad_act!Q19=0,0,Q42/TrRoad_act!Q19*1000)</f>
        <v>35.973489121420812</v>
      </c>
      <c r="R103" s="29">
        <f>IF(TrRoad_act!R19=0,0,R42/TrRoad_act!R19*1000)</f>
        <v>35.793171933317929</v>
      </c>
      <c r="S103" s="29">
        <f>IF(TrRoad_act!S19=0,0,S42/TrRoad_act!S19*1000)</f>
        <v>35.029821021090363</v>
      </c>
      <c r="T103" s="29">
        <f>IF(TrRoad_act!T19=0,0,T42/TrRoad_act!T19*1000)</f>
        <v>34.487439705986837</v>
      </c>
      <c r="U103" s="29">
        <f>IF(TrRoad_act!U19=0,0,U42/TrRoad_act!U19*1000)</f>
        <v>34.502841896252932</v>
      </c>
      <c r="V103" s="29">
        <f>IF(TrRoad_act!V19=0,0,V42/TrRoad_act!V19*1000)</f>
        <v>34.355453328086575</v>
      </c>
      <c r="W103" s="29">
        <f>IF(TrRoad_act!W19=0,0,W42/TrRoad_act!W19*1000)</f>
        <v>31.660559926426426</v>
      </c>
      <c r="DA103" s="173" t="s">
        <v>424</v>
      </c>
    </row>
    <row r="104" spans="1:105" ht="11.45" customHeight="1" x14ac:dyDescent="0.25">
      <c r="A104" s="136" t="s">
        <v>156</v>
      </c>
      <c r="B104" s="152">
        <f>IF(TrRoad_act!B20=0,0,B43/TrRoad_act!B20*1000)</f>
        <v>252.88325064564205</v>
      </c>
      <c r="C104" s="152">
        <f>IF(TrRoad_act!C20=0,0,C43/TrRoad_act!C20*1000)</f>
        <v>243.00955015923677</v>
      </c>
      <c r="D104" s="152">
        <f>IF(TrRoad_act!D20=0,0,D43/TrRoad_act!D20*1000)</f>
        <v>239.20512817262414</v>
      </c>
      <c r="E104" s="152">
        <f>IF(TrRoad_act!E20=0,0,E43/TrRoad_act!E20*1000)</f>
        <v>236.09685832441386</v>
      </c>
      <c r="F104" s="152">
        <f>IF(TrRoad_act!F20=0,0,F43/TrRoad_act!F20*1000)</f>
        <v>232.49214590982587</v>
      </c>
      <c r="G104" s="152">
        <f>IF(TrRoad_act!G20=0,0,G43/TrRoad_act!G20*1000)</f>
        <v>232.05656713201353</v>
      </c>
      <c r="H104" s="152">
        <f>IF(TrRoad_act!H20=0,0,H43/TrRoad_act!H20*1000)</f>
        <v>230.7076881182974</v>
      </c>
      <c r="I104" s="152">
        <f>IF(TrRoad_act!I20=0,0,I43/TrRoad_act!I20*1000)</f>
        <v>228.85796944156732</v>
      </c>
      <c r="J104" s="152">
        <f>IF(TrRoad_act!J20=0,0,J43/TrRoad_act!J20*1000)</f>
        <v>226.15304368660799</v>
      </c>
      <c r="K104" s="152">
        <f>IF(TrRoad_act!K20=0,0,K43/TrRoad_act!K20*1000)</f>
        <v>224.15296049299738</v>
      </c>
      <c r="L104" s="152">
        <f>IF(TrRoad_act!L20=0,0,L43/TrRoad_act!L20*1000)</f>
        <v>222.78542298941855</v>
      </c>
      <c r="M104" s="152">
        <f>IF(TrRoad_act!M20=0,0,M43/TrRoad_act!M20*1000)</f>
        <v>222.32865218895836</v>
      </c>
      <c r="N104" s="152">
        <f>IF(TrRoad_act!N20=0,0,N43/TrRoad_act!N20*1000)</f>
        <v>218.999520144352</v>
      </c>
      <c r="O104" s="152">
        <f>IF(TrRoad_act!O20=0,0,O43/TrRoad_act!O20*1000)</f>
        <v>218.77507186460355</v>
      </c>
      <c r="P104" s="152">
        <f>IF(TrRoad_act!P20=0,0,P43/TrRoad_act!P20*1000)</f>
        <v>220.851837286207</v>
      </c>
      <c r="Q104" s="152">
        <f>IF(TrRoad_act!Q20=0,0,Q43/TrRoad_act!Q20*1000)</f>
        <v>219.68288885364072</v>
      </c>
      <c r="R104" s="152">
        <f>IF(TrRoad_act!R20=0,0,R43/TrRoad_act!R20*1000)</f>
        <v>218.31695067771284</v>
      </c>
      <c r="S104" s="152">
        <f>IF(TrRoad_act!S20=0,0,S43/TrRoad_act!S20*1000)</f>
        <v>216.20529331094988</v>
      </c>
      <c r="T104" s="152">
        <f>IF(TrRoad_act!T20=0,0,T43/TrRoad_act!T20*1000)</f>
        <v>212.44640454158045</v>
      </c>
      <c r="U104" s="152">
        <f>IF(TrRoad_act!U20=0,0,U43/TrRoad_act!U20*1000)</f>
        <v>210.04239425888264</v>
      </c>
      <c r="V104" s="152">
        <f>IF(TrRoad_act!V20=0,0,V43/TrRoad_act!V20*1000)</f>
        <v>207.63955887291596</v>
      </c>
      <c r="W104" s="152">
        <f>IF(TrRoad_act!W20=0,0,W43/TrRoad_act!W20*1000)</f>
        <v>207.71749790051123</v>
      </c>
      <c r="DA104" s="174" t="s">
        <v>425</v>
      </c>
    </row>
    <row r="105" spans="1:105" ht="11.45" customHeight="1" x14ac:dyDescent="0.25">
      <c r="A105" s="111" t="s">
        <v>110</v>
      </c>
      <c r="B105" s="87">
        <f>IF(TrRoad_act!B21=0,0,B44/TrRoad_act!B21*1000)</f>
        <v>303.61017896298813</v>
      </c>
      <c r="C105" s="87">
        <f>IF(TrRoad_act!C21=0,0,C44/TrRoad_act!C21*1000)</f>
        <v>298.13558842829707</v>
      </c>
      <c r="D105" s="87">
        <f>IF(TrRoad_act!D21=0,0,D44/TrRoad_act!D21*1000)</f>
        <v>298.78268606570498</v>
      </c>
      <c r="E105" s="87">
        <f>IF(TrRoad_act!E21=0,0,E44/TrRoad_act!E21*1000)</f>
        <v>296.96103620287806</v>
      </c>
      <c r="F105" s="87">
        <f>IF(TrRoad_act!F21=0,0,F44/TrRoad_act!F21*1000)</f>
        <v>295.97657929359627</v>
      </c>
      <c r="G105" s="87">
        <f>IF(TrRoad_act!G21=0,0,G44/TrRoad_act!G21*1000)</f>
        <v>293.75687176140548</v>
      </c>
      <c r="H105" s="87">
        <f>IF(TrRoad_act!H21=0,0,H44/TrRoad_act!H21*1000)</f>
        <v>289.11418113282025</v>
      </c>
      <c r="I105" s="87">
        <f>IF(TrRoad_act!I21=0,0,I44/TrRoad_act!I21*1000)</f>
        <v>286.13923766667358</v>
      </c>
      <c r="J105" s="87">
        <f>IF(TrRoad_act!J21=0,0,J44/TrRoad_act!J21*1000)</f>
        <v>278.28044158915492</v>
      </c>
      <c r="K105" s="87">
        <f>IF(TrRoad_act!K21=0,0,K44/TrRoad_act!K21*1000)</f>
        <v>273.63559030005729</v>
      </c>
      <c r="L105" s="87">
        <f>IF(TrRoad_act!L21=0,0,L44/TrRoad_act!L21*1000)</f>
        <v>269.23396828350695</v>
      </c>
      <c r="M105" s="87">
        <f>IF(TrRoad_act!M21=0,0,M44/TrRoad_act!M21*1000)</f>
        <v>265.54839415978711</v>
      </c>
      <c r="N105" s="87">
        <f>IF(TrRoad_act!N21=0,0,N44/TrRoad_act!N21*1000)</f>
        <v>258.79246324956517</v>
      </c>
      <c r="O105" s="87">
        <f>IF(TrRoad_act!O21=0,0,O44/TrRoad_act!O21*1000)</f>
        <v>255.08488905861853</v>
      </c>
      <c r="P105" s="87">
        <f>IF(TrRoad_act!P21=0,0,P44/TrRoad_act!P21*1000)</f>
        <v>253.61266321180381</v>
      </c>
      <c r="Q105" s="87">
        <f>IF(TrRoad_act!Q21=0,0,Q44/TrRoad_act!Q21*1000)</f>
        <v>252.81503513342989</v>
      </c>
      <c r="R105" s="87">
        <f>IF(TrRoad_act!R21=0,0,R44/TrRoad_act!R21*1000)</f>
        <v>252.6967949478497</v>
      </c>
      <c r="S105" s="87">
        <f>IF(TrRoad_act!S21=0,0,S44/TrRoad_act!S21*1000)</f>
        <v>249.53818555649639</v>
      </c>
      <c r="T105" s="87">
        <f>IF(TrRoad_act!T21=0,0,T44/TrRoad_act!T21*1000)</f>
        <v>250.70341339033774</v>
      </c>
      <c r="U105" s="87">
        <f>IF(TrRoad_act!U21=0,0,U44/TrRoad_act!U21*1000)</f>
        <v>248.32728265845176</v>
      </c>
      <c r="V105" s="87">
        <f>IF(TrRoad_act!V21=0,0,V44/TrRoad_act!V21*1000)</f>
        <v>247.97172113632303</v>
      </c>
      <c r="W105" s="87">
        <f>IF(TrRoad_act!W21=0,0,W44/TrRoad_act!W21*1000)</f>
        <v>254.87533352696678</v>
      </c>
      <c r="DA105" s="171" t="s">
        <v>708</v>
      </c>
    </row>
    <row r="106" spans="1:105" ht="11.45" customHeight="1" x14ac:dyDescent="0.25">
      <c r="A106" s="111" t="s">
        <v>111</v>
      </c>
      <c r="B106" s="87">
        <f>IF(TrRoad_act!B22=0,0,B46/TrRoad_act!B22*1000)</f>
        <v>248.23482038546416</v>
      </c>
      <c r="C106" s="87">
        <f>IF(TrRoad_act!C22=0,0,C46/TrRoad_act!C22*1000)</f>
        <v>238.54155284786378</v>
      </c>
      <c r="D106" s="87">
        <f>IF(TrRoad_act!D22=0,0,D46/TrRoad_act!D22*1000)</f>
        <v>234.69494053082735</v>
      </c>
      <c r="E106" s="87">
        <f>IF(TrRoad_act!E22=0,0,E46/TrRoad_act!E22*1000)</f>
        <v>231.93459424486983</v>
      </c>
      <c r="F106" s="87">
        <f>IF(TrRoad_act!F22=0,0,F46/TrRoad_act!F22*1000)</f>
        <v>228.4948530701478</v>
      </c>
      <c r="G106" s="87">
        <f>IF(TrRoad_act!G22=0,0,G46/TrRoad_act!G22*1000)</f>
        <v>228.54435138757012</v>
      </c>
      <c r="H106" s="87">
        <f>IF(TrRoad_act!H22=0,0,H46/TrRoad_act!H22*1000)</f>
        <v>227.36514914303393</v>
      </c>
      <c r="I106" s="87">
        <f>IF(TrRoad_act!I22=0,0,I46/TrRoad_act!I22*1000)</f>
        <v>225.52001526350548</v>
      </c>
      <c r="J106" s="87">
        <f>IF(TrRoad_act!J22=0,0,J46/TrRoad_act!J22*1000)</f>
        <v>223.09512598940165</v>
      </c>
      <c r="K106" s="87">
        <f>IF(TrRoad_act!K22=0,0,K46/TrRoad_act!K22*1000)</f>
        <v>221.23479700034957</v>
      </c>
      <c r="L106" s="87">
        <f>IF(TrRoad_act!L22=0,0,L46/TrRoad_act!L22*1000)</f>
        <v>220.0572373688716</v>
      </c>
      <c r="M106" s="87">
        <f>IF(TrRoad_act!M22=0,0,M46/TrRoad_act!M22*1000)</f>
        <v>219.84764989880287</v>
      </c>
      <c r="N106" s="87">
        <f>IF(TrRoad_act!N22=0,0,N46/TrRoad_act!N22*1000)</f>
        <v>216.77728173359071</v>
      </c>
      <c r="O106" s="87">
        <f>IF(TrRoad_act!O22=0,0,O46/TrRoad_act!O22*1000)</f>
        <v>216.78815862834972</v>
      </c>
      <c r="P106" s="87">
        <f>IF(TrRoad_act!P22=0,0,P46/TrRoad_act!P22*1000)</f>
        <v>219.16124611101978</v>
      </c>
      <c r="Q106" s="87">
        <f>IF(TrRoad_act!Q22=0,0,Q46/TrRoad_act!Q22*1000)</f>
        <v>218.03447409184466</v>
      </c>
      <c r="R106" s="87">
        <f>IF(TrRoad_act!R22=0,0,R46/TrRoad_act!R22*1000)</f>
        <v>216.78164966735335</v>
      </c>
      <c r="S106" s="87">
        <f>IF(TrRoad_act!S22=0,0,S46/TrRoad_act!S22*1000)</f>
        <v>214.8909863180597</v>
      </c>
      <c r="T106" s="87">
        <f>IF(TrRoad_act!T22=0,0,T46/TrRoad_act!T22*1000)</f>
        <v>211.15026692507692</v>
      </c>
      <c r="U106" s="87">
        <f>IF(TrRoad_act!U22=0,0,U46/TrRoad_act!U22*1000)</f>
        <v>208.8600095166868</v>
      </c>
      <c r="V106" s="87">
        <f>IF(TrRoad_act!V22=0,0,V46/TrRoad_act!V22*1000)</f>
        <v>206.4395494428928</v>
      </c>
      <c r="W106" s="87">
        <f>IF(TrRoad_act!W22=0,0,W46/TrRoad_act!W22*1000)</f>
        <v>206.53784956708387</v>
      </c>
      <c r="DA106" s="171" t="s">
        <v>709</v>
      </c>
    </row>
    <row r="107" spans="1:105" ht="11.45" customHeight="1" x14ac:dyDescent="0.25">
      <c r="A107" s="111" t="s">
        <v>112</v>
      </c>
      <c r="B107" s="87">
        <f>IF(TrRoad_act!B23=0,0,B48/TrRoad_act!B23*1000)</f>
        <v>0</v>
      </c>
      <c r="C107" s="87">
        <f>IF(TrRoad_act!C23=0,0,C48/TrRoad_act!C23*1000)</f>
        <v>0</v>
      </c>
      <c r="D107" s="87">
        <f>IF(TrRoad_act!D23=0,0,D48/TrRoad_act!D23*1000)</f>
        <v>0</v>
      </c>
      <c r="E107" s="87">
        <f>IF(TrRoad_act!E23=0,0,E48/TrRoad_act!E23*1000)</f>
        <v>0</v>
      </c>
      <c r="F107" s="87">
        <f>IF(TrRoad_act!F23=0,0,F48/TrRoad_act!F23*1000)</f>
        <v>0</v>
      </c>
      <c r="G107" s="87">
        <f>IF(TrRoad_act!G23=0,0,G48/TrRoad_act!G23*1000)</f>
        <v>0</v>
      </c>
      <c r="H107" s="87">
        <f>IF(TrRoad_act!H23=0,0,H48/TrRoad_act!H23*1000)</f>
        <v>424.99670008903144</v>
      </c>
      <c r="I107" s="87">
        <f>IF(TrRoad_act!I23=0,0,I48/TrRoad_act!I23*1000)</f>
        <v>421.15682606108169</v>
      </c>
      <c r="J107" s="87">
        <f>IF(TrRoad_act!J23=0,0,J48/TrRoad_act!J23*1000)</f>
        <v>403.53158237848527</v>
      </c>
      <c r="K107" s="87">
        <f>IF(TrRoad_act!K23=0,0,K48/TrRoad_act!K23*1000)</f>
        <v>396.68569875165497</v>
      </c>
      <c r="L107" s="87">
        <f>IF(TrRoad_act!L23=0,0,L48/TrRoad_act!L23*1000)</f>
        <v>383.63256785981702</v>
      </c>
      <c r="M107" s="87">
        <f>IF(TrRoad_act!M23=0,0,M48/TrRoad_act!M23*1000)</f>
        <v>376.70700476517055</v>
      </c>
      <c r="N107" s="87">
        <f>IF(TrRoad_act!N23=0,0,N48/TrRoad_act!N23*1000)</f>
        <v>372.18726043853661</v>
      </c>
      <c r="O107" s="87">
        <f>IF(TrRoad_act!O23=0,0,O48/TrRoad_act!O23*1000)</f>
        <v>371.50349765055569</v>
      </c>
      <c r="P107" s="87">
        <f>IF(TrRoad_act!P23=0,0,P48/TrRoad_act!P23*1000)</f>
        <v>364.7419690854457</v>
      </c>
      <c r="Q107" s="87">
        <f>IF(TrRoad_act!Q23=0,0,Q48/TrRoad_act!Q23*1000)</f>
        <v>360.70099659840662</v>
      </c>
      <c r="R107" s="87">
        <f>IF(TrRoad_act!R23=0,0,R48/TrRoad_act!R23*1000)</f>
        <v>363.37850940635872</v>
      </c>
      <c r="S107" s="87">
        <f>IF(TrRoad_act!S23=0,0,S48/TrRoad_act!S23*1000)</f>
        <v>362.29735910860381</v>
      </c>
      <c r="T107" s="87">
        <f>IF(TrRoad_act!T23=0,0,T48/TrRoad_act!T23*1000)</f>
        <v>360.26304044588164</v>
      </c>
      <c r="U107" s="87">
        <f>IF(TrRoad_act!U23=0,0,U48/TrRoad_act!U23*1000)</f>
        <v>355.37815695745593</v>
      </c>
      <c r="V107" s="87">
        <f>IF(TrRoad_act!V23=0,0,V48/TrRoad_act!V23*1000)</f>
        <v>356.74092424926204</v>
      </c>
      <c r="W107" s="87">
        <f>IF(TrRoad_act!W23=0,0,W48/TrRoad_act!W23*1000)</f>
        <v>367.08428065328104</v>
      </c>
      <c r="DA107" s="171" t="s">
        <v>710</v>
      </c>
    </row>
    <row r="108" spans="1:105" ht="11.45" customHeight="1" x14ac:dyDescent="0.25">
      <c r="A108" s="111" t="s">
        <v>113</v>
      </c>
      <c r="B108" s="87">
        <f>IF(TrRoad_act!B24=0,0,B49/TrRoad_act!B24*1000)</f>
        <v>0</v>
      </c>
      <c r="C108" s="87">
        <f>IF(TrRoad_act!C24=0,0,C49/TrRoad_act!C24*1000)</f>
        <v>0</v>
      </c>
      <c r="D108" s="87">
        <f>IF(TrRoad_act!D24=0,0,D49/TrRoad_act!D24*1000)</f>
        <v>0</v>
      </c>
      <c r="E108" s="87">
        <f>IF(TrRoad_act!E24=0,0,E49/TrRoad_act!E24*1000)</f>
        <v>0</v>
      </c>
      <c r="F108" s="87">
        <f>IF(TrRoad_act!F24=0,0,F49/TrRoad_act!F24*1000)</f>
        <v>0</v>
      </c>
      <c r="G108" s="87">
        <f>IF(TrRoad_act!G24=0,0,G49/TrRoad_act!G24*1000)</f>
        <v>0</v>
      </c>
      <c r="H108" s="87">
        <f>IF(TrRoad_act!H24=0,0,H49/TrRoad_act!H24*1000)</f>
        <v>294.56108923724707</v>
      </c>
      <c r="I108" s="87">
        <f>IF(TrRoad_act!I24=0,0,I49/TrRoad_act!I24*1000)</f>
        <v>296.56268101241284</v>
      </c>
      <c r="J108" s="87">
        <f>IF(TrRoad_act!J24=0,0,J49/TrRoad_act!J24*1000)</f>
        <v>293.63777709937369</v>
      </c>
      <c r="K108" s="87">
        <f>IF(TrRoad_act!K24=0,0,K49/TrRoad_act!K24*1000)</f>
        <v>289.82768559360227</v>
      </c>
      <c r="L108" s="87">
        <f>IF(TrRoad_act!L24=0,0,L49/TrRoad_act!L24*1000)</f>
        <v>286.23266807752043</v>
      </c>
      <c r="M108" s="87">
        <f>IF(TrRoad_act!M24=0,0,M49/TrRoad_act!M24*1000)</f>
        <v>281.76732418938406</v>
      </c>
      <c r="N108" s="87">
        <f>IF(TrRoad_act!N24=0,0,N49/TrRoad_act!N24*1000)</f>
        <v>277.23662659962594</v>
      </c>
      <c r="O108" s="87">
        <f>IF(TrRoad_act!O24=0,0,O49/TrRoad_act!O24*1000)</f>
        <v>273.53868245330716</v>
      </c>
      <c r="P108" s="87">
        <f>IF(TrRoad_act!P24=0,0,P49/TrRoad_act!P24*1000)</f>
        <v>272.65111119802066</v>
      </c>
      <c r="Q108" s="87">
        <f>IF(TrRoad_act!Q24=0,0,Q49/TrRoad_act!Q24*1000)</f>
        <v>268.78747907690416</v>
      </c>
      <c r="R108" s="87">
        <f>IF(TrRoad_act!R24=0,0,R49/TrRoad_act!R24*1000)</f>
        <v>255.12368482124208</v>
      </c>
      <c r="S108" s="87">
        <f>IF(TrRoad_act!S24=0,0,S49/TrRoad_act!S24*1000)</f>
        <v>255.47167623567756</v>
      </c>
      <c r="T108" s="87">
        <f>IF(TrRoad_act!T24=0,0,T49/TrRoad_act!T24*1000)</f>
        <v>251.3816253384613</v>
      </c>
      <c r="U108" s="87">
        <f>IF(TrRoad_act!U24=0,0,U49/TrRoad_act!U24*1000)</f>
        <v>251.01285684227938</v>
      </c>
      <c r="V108" s="87">
        <f>IF(TrRoad_act!V24=0,0,V49/TrRoad_act!V24*1000)</f>
        <v>247.32931584499707</v>
      </c>
      <c r="W108" s="87">
        <f>IF(TrRoad_act!W24=0,0,W49/TrRoad_act!W24*1000)</f>
        <v>249.01821089490969</v>
      </c>
      <c r="DA108" s="171" t="s">
        <v>711</v>
      </c>
    </row>
    <row r="109" spans="1:105" ht="11.45" customHeight="1" x14ac:dyDescent="0.25">
      <c r="A109" s="111" t="s">
        <v>115</v>
      </c>
      <c r="B109" s="87">
        <f>IF(TrRoad_act!B25=0,0,B51/TrRoad_act!B25*1000)</f>
        <v>54.87007665319652</v>
      </c>
      <c r="C109" s="87">
        <f>IF(TrRoad_act!C25=0,0,C51/TrRoad_act!C25*1000)</f>
        <v>54.558507471934476</v>
      </c>
      <c r="D109" s="87">
        <f>IF(TrRoad_act!D25=0,0,D51/TrRoad_act!D25*1000)</f>
        <v>54.575442048370256</v>
      </c>
      <c r="E109" s="87">
        <f>IF(TrRoad_act!E25=0,0,E51/TrRoad_act!E25*1000)</f>
        <v>54.578186082708115</v>
      </c>
      <c r="F109" s="87">
        <f>IF(TrRoad_act!F25=0,0,F51/TrRoad_act!F25*1000)</f>
        <v>54.541196533975828</v>
      </c>
      <c r="G109" s="87">
        <f>IF(TrRoad_act!G25=0,0,G51/TrRoad_act!G25*1000)</f>
        <v>54.544683657796753</v>
      </c>
      <c r="H109" s="87">
        <f>IF(TrRoad_act!H25=0,0,H51/TrRoad_act!H25*1000)</f>
        <v>54.122170704580526</v>
      </c>
      <c r="I109" s="87">
        <f>IF(TrRoad_act!I25=0,0,I51/TrRoad_act!I25*1000)</f>
        <v>53.697874340268385</v>
      </c>
      <c r="J109" s="87">
        <f>IF(TrRoad_act!J25=0,0,J51/TrRoad_act!J25*1000)</f>
        <v>53.010346549337591</v>
      </c>
      <c r="K109" s="87">
        <f>IF(TrRoad_act!K25=0,0,K51/TrRoad_act!K25*1000)</f>
        <v>51.95899099358509</v>
      </c>
      <c r="L109" s="87">
        <f>IF(TrRoad_act!L25=0,0,L51/TrRoad_act!L25*1000)</f>
        <v>50.128086407335147</v>
      </c>
      <c r="M109" s="87">
        <f>IF(TrRoad_act!M25=0,0,M51/TrRoad_act!M25*1000)</f>
        <v>49.022540137655838</v>
      </c>
      <c r="N109" s="87">
        <f>IF(TrRoad_act!N25=0,0,N51/TrRoad_act!N25*1000)</f>
        <v>48.195687232019111</v>
      </c>
      <c r="O109" s="87">
        <f>IF(TrRoad_act!O25=0,0,O51/TrRoad_act!O25*1000)</f>
        <v>47.942453797269145</v>
      </c>
      <c r="P109" s="87">
        <f>IF(TrRoad_act!P25=0,0,P51/TrRoad_act!P25*1000)</f>
        <v>48.538972395888578</v>
      </c>
      <c r="Q109" s="87">
        <f>IF(TrRoad_act!Q25=0,0,Q51/TrRoad_act!Q25*1000)</f>
        <v>51.810784128991045</v>
      </c>
      <c r="R109" s="87">
        <f>IF(TrRoad_act!R25=0,0,R51/TrRoad_act!R25*1000)</f>
        <v>57.295305326389816</v>
      </c>
      <c r="S109" s="87">
        <f>IF(TrRoad_act!S25=0,0,S51/TrRoad_act!S25*1000)</f>
        <v>55.983745099112426</v>
      </c>
      <c r="T109" s="87">
        <f>IF(TrRoad_act!T25=0,0,T51/TrRoad_act!T25*1000)</f>
        <v>57.382983191892265</v>
      </c>
      <c r="U109" s="87">
        <f>IF(TrRoad_act!U25=0,0,U51/TrRoad_act!U25*1000)</f>
        <v>64.014600274370437</v>
      </c>
      <c r="V109" s="87">
        <f>IF(TrRoad_act!V25=0,0,V51/TrRoad_act!V25*1000)</f>
        <v>73.528097226406473</v>
      </c>
      <c r="W109" s="87">
        <f>IF(TrRoad_act!W25=0,0,W51/TrRoad_act!W25*1000)</f>
        <v>79.172348851779745</v>
      </c>
      <c r="DA109" s="171" t="s">
        <v>712</v>
      </c>
    </row>
    <row r="110" spans="1:105" ht="11.45" customHeight="1" x14ac:dyDescent="0.25">
      <c r="A110" s="109" t="s">
        <v>158</v>
      </c>
      <c r="B110" s="116">
        <f>IF(TrRoad_act!B26=0,0,B52/TrRoad_act!B26*1000)</f>
        <v>40.11221131611574</v>
      </c>
      <c r="C110" s="116">
        <f>IF(TrRoad_act!C26=0,0,C52/TrRoad_act!C26*1000)</f>
        <v>35.973258071653269</v>
      </c>
      <c r="D110" s="116">
        <f>IF(TrRoad_act!D26=0,0,D52/TrRoad_act!D26*1000)</f>
        <v>34.437795543999812</v>
      </c>
      <c r="E110" s="116">
        <f>IF(TrRoad_act!E26=0,0,E52/TrRoad_act!E26*1000)</f>
        <v>32.506784432780904</v>
      </c>
      <c r="F110" s="116">
        <f>IF(TrRoad_act!F26=0,0,F52/TrRoad_act!F26*1000)</f>
        <v>30.014127077649363</v>
      </c>
      <c r="G110" s="116">
        <f>IF(TrRoad_act!G26=0,0,G52/TrRoad_act!G26*1000)</f>
        <v>28.148937188400232</v>
      </c>
      <c r="H110" s="116">
        <f>IF(TrRoad_act!H26=0,0,H52/TrRoad_act!H26*1000)</f>
        <v>30.386953955009762</v>
      </c>
      <c r="I110" s="116">
        <f>IF(TrRoad_act!I26=0,0,I52/TrRoad_act!I26*1000)</f>
        <v>28.615978400833182</v>
      </c>
      <c r="J110" s="116">
        <f>IF(TrRoad_act!J26=0,0,J52/TrRoad_act!J26*1000)</f>
        <v>27.660630836876788</v>
      </c>
      <c r="K110" s="116">
        <f>IF(TrRoad_act!K26=0,0,K52/TrRoad_act!K26*1000)</f>
        <v>29.098021069240971</v>
      </c>
      <c r="L110" s="116">
        <f>IF(TrRoad_act!L26=0,0,L52/TrRoad_act!L26*1000)</f>
        <v>30.395669907529445</v>
      </c>
      <c r="M110" s="116">
        <f>IF(TrRoad_act!M26=0,0,M52/TrRoad_act!M26*1000)</f>
        <v>29.110645365634049</v>
      </c>
      <c r="N110" s="116">
        <f>IF(TrRoad_act!N26=0,0,N52/TrRoad_act!N26*1000)</f>
        <v>31.386036509744141</v>
      </c>
      <c r="O110" s="116">
        <f>IF(TrRoad_act!O26=0,0,O52/TrRoad_act!O26*1000)</f>
        <v>31.002214193620659</v>
      </c>
      <c r="P110" s="116">
        <f>IF(TrRoad_act!P26=0,0,P52/TrRoad_act!P26*1000)</f>
        <v>29.02687727555168</v>
      </c>
      <c r="Q110" s="116">
        <f>IF(TrRoad_act!Q26=0,0,Q52/TrRoad_act!Q26*1000)</f>
        <v>28.999522589319643</v>
      </c>
      <c r="R110" s="116">
        <f>IF(TrRoad_act!R26=0,0,R52/TrRoad_act!R26*1000)</f>
        <v>28.60260695588109</v>
      </c>
      <c r="S110" s="116">
        <f>IF(TrRoad_act!S26=0,0,S52/TrRoad_act!S26*1000)</f>
        <v>27.734574190572445</v>
      </c>
      <c r="T110" s="116">
        <f>IF(TrRoad_act!T26=0,0,T52/TrRoad_act!T26*1000)</f>
        <v>27.185358679593278</v>
      </c>
      <c r="U110" s="116">
        <f>IF(TrRoad_act!U26=0,0,U52/TrRoad_act!U26*1000)</f>
        <v>27.207308753136076</v>
      </c>
      <c r="V110" s="116">
        <f>IF(TrRoad_act!V26=0,0,V52/TrRoad_act!V26*1000)</f>
        <v>27.166213072692585</v>
      </c>
      <c r="W110" s="116">
        <f>IF(TrRoad_act!W26=0,0,W52/TrRoad_act!W26*1000)</f>
        <v>24.239369486048087</v>
      </c>
      <c r="DA110" s="176" t="s">
        <v>426</v>
      </c>
    </row>
    <row r="111" spans="1:105" ht="11.45" customHeight="1" x14ac:dyDescent="0.25">
      <c r="A111" s="128" t="s">
        <v>27</v>
      </c>
      <c r="B111" s="101">
        <f>IF(TrRoad_act!B27=0,0,B53/TrRoad_act!B27*1000)</f>
        <v>39.815718272811523</v>
      </c>
      <c r="C111" s="101">
        <f>IF(TrRoad_act!C27=0,0,C53/TrRoad_act!C27*1000)</f>
        <v>38.408690912663616</v>
      </c>
      <c r="D111" s="101">
        <f>IF(TrRoad_act!D27=0,0,D53/TrRoad_act!D27*1000)</f>
        <v>37.35841443750892</v>
      </c>
      <c r="E111" s="101">
        <f>IF(TrRoad_act!E27=0,0,E53/TrRoad_act!E27*1000)</f>
        <v>36.154602363013751</v>
      </c>
      <c r="F111" s="101">
        <f>IF(TrRoad_act!F27=0,0,F53/TrRoad_act!F27*1000)</f>
        <v>35.425911091176452</v>
      </c>
      <c r="G111" s="101">
        <f>IF(TrRoad_act!G27=0,0,G53/TrRoad_act!G27*1000)</f>
        <v>34.219490877255431</v>
      </c>
      <c r="H111" s="101">
        <f>IF(TrRoad_act!H27=0,0,H53/TrRoad_act!H27*1000)</f>
        <v>34.275642331596202</v>
      </c>
      <c r="I111" s="101">
        <f>IF(TrRoad_act!I27=0,0,I53/TrRoad_act!I27*1000)</f>
        <v>33.747111350261832</v>
      </c>
      <c r="J111" s="101">
        <f>IF(TrRoad_act!J27=0,0,J53/TrRoad_act!J27*1000)</f>
        <v>33.756868432544742</v>
      </c>
      <c r="K111" s="101">
        <f>IF(TrRoad_act!K27=0,0,K53/TrRoad_act!K27*1000)</f>
        <v>34.259003942320049</v>
      </c>
      <c r="L111" s="101">
        <f>IF(TrRoad_act!L27=0,0,L53/TrRoad_act!L27*1000)</f>
        <v>34.039845853243222</v>
      </c>
      <c r="M111" s="101">
        <f>IF(TrRoad_act!M27=0,0,M53/TrRoad_act!M27*1000)</f>
        <v>33.491385393427898</v>
      </c>
      <c r="N111" s="101">
        <f>IF(TrRoad_act!N27=0,0,N53/TrRoad_act!N27*1000)</f>
        <v>34.105725145813011</v>
      </c>
      <c r="O111" s="101">
        <f>IF(TrRoad_act!O27=0,0,O53/TrRoad_act!O27*1000)</f>
        <v>33.783129957079993</v>
      </c>
      <c r="P111" s="101">
        <f>IF(TrRoad_act!P27=0,0,P53/TrRoad_act!P27*1000)</f>
        <v>33.27695279125706</v>
      </c>
      <c r="Q111" s="101">
        <f>IF(TrRoad_act!Q27=0,0,Q53/TrRoad_act!Q27*1000)</f>
        <v>33.025469226632552</v>
      </c>
      <c r="R111" s="101">
        <f>IF(TrRoad_act!R27=0,0,R53/TrRoad_act!R27*1000)</f>
        <v>32.733578620584481</v>
      </c>
      <c r="S111" s="101">
        <f>IF(TrRoad_act!S27=0,0,S53/TrRoad_act!S27*1000)</f>
        <v>32.345904930790887</v>
      </c>
      <c r="T111" s="101">
        <f>IF(TrRoad_act!T27=0,0,T53/TrRoad_act!T27*1000)</f>
        <v>31.737509123788385</v>
      </c>
      <c r="U111" s="101">
        <f>IF(TrRoad_act!U27=0,0,U53/TrRoad_act!U27*1000)</f>
        <v>31.516695822184694</v>
      </c>
      <c r="V111" s="101">
        <f>IF(TrRoad_act!V27=0,0,V53/TrRoad_act!V27*1000)</f>
        <v>31.177678167898691</v>
      </c>
      <c r="W111" s="101">
        <f>IF(TrRoad_act!W27=0,0,W53/TrRoad_act!W27*1000)</f>
        <v>30.218531258057041</v>
      </c>
      <c r="DA111" s="175" t="s">
        <v>713</v>
      </c>
    </row>
    <row r="112" spans="1:105" ht="11.45" customHeight="1" x14ac:dyDescent="0.25">
      <c r="A112" s="138" t="s">
        <v>116</v>
      </c>
      <c r="B112" s="88">
        <f>IF(TrRoad_act!B28=0,0,B55/TrRoad_act!B28*1000)</f>
        <v>40.810885536703644</v>
      </c>
      <c r="C112" s="88">
        <f>IF(TrRoad_act!C28=0,0,C55/TrRoad_act!C28*1000)</f>
        <v>30.533157805875899</v>
      </c>
      <c r="D112" s="88">
        <f>IF(TrRoad_act!D28=0,0,D55/TrRoad_act!D28*1000)</f>
        <v>28.398643597012754</v>
      </c>
      <c r="E112" s="88">
        <f>IF(TrRoad_act!E28=0,0,E55/TrRoad_act!E28*1000)</f>
        <v>25.026452551179869</v>
      </c>
      <c r="F112" s="88">
        <f>IF(TrRoad_act!F28=0,0,F55/TrRoad_act!F28*1000)</f>
        <v>20.238300852186349</v>
      </c>
      <c r="G112" s="88">
        <f>IF(TrRoad_act!G28=0,0,G55/TrRoad_act!G28*1000)</f>
        <v>17.317908972415644</v>
      </c>
      <c r="H112" s="88">
        <f>IF(TrRoad_act!H28=0,0,H55/TrRoad_act!H28*1000)</f>
        <v>23.555097983668915</v>
      </c>
      <c r="I112" s="88">
        <f>IF(TrRoad_act!I28=0,0,I55/TrRoad_act!I28*1000)</f>
        <v>19.774104121615849</v>
      </c>
      <c r="J112" s="88">
        <f>IF(TrRoad_act!J28=0,0,J55/TrRoad_act!J28*1000)</f>
        <v>17.285060102717033</v>
      </c>
      <c r="K112" s="88">
        <f>IF(TrRoad_act!K28=0,0,K55/TrRoad_act!K28*1000)</f>
        <v>20.027634890185201</v>
      </c>
      <c r="L112" s="88">
        <f>IF(TrRoad_act!L28=0,0,L55/TrRoad_act!L28*1000)</f>
        <v>24.361054982815499</v>
      </c>
      <c r="M112" s="88">
        <f>IF(TrRoad_act!M28=0,0,M55/TrRoad_act!M28*1000)</f>
        <v>21.499579975026624</v>
      </c>
      <c r="N112" s="88">
        <f>IF(TrRoad_act!N28=0,0,N55/TrRoad_act!N28*1000)</f>
        <v>26.884205672704773</v>
      </c>
      <c r="O112" s="88">
        <f>IF(TrRoad_act!O28=0,0,O55/TrRoad_act!O28*1000)</f>
        <v>26.536285096357084</v>
      </c>
      <c r="P112" s="88">
        <f>IF(TrRoad_act!P28=0,0,P55/TrRoad_act!P28*1000)</f>
        <v>22.205248416065476</v>
      </c>
      <c r="Q112" s="88">
        <f>IF(TrRoad_act!Q28=0,0,Q55/TrRoad_act!Q28*1000)</f>
        <v>22.357648143436517</v>
      </c>
      <c r="R112" s="88">
        <f>IF(TrRoad_act!R28=0,0,R55/TrRoad_act!R28*1000)</f>
        <v>22.208267745006623</v>
      </c>
      <c r="S112" s="88">
        <f>IF(TrRoad_act!S28=0,0,S55/TrRoad_act!S28*1000)</f>
        <v>21.187856238466384</v>
      </c>
      <c r="T112" s="88">
        <f>IF(TrRoad_act!T28=0,0,T55/TrRoad_act!T28*1000)</f>
        <v>20.2942234021296</v>
      </c>
      <c r="U112" s="88">
        <f>IF(TrRoad_act!U28=0,0,U55/TrRoad_act!U28*1000)</f>
        <v>21.159189851586952</v>
      </c>
      <c r="V112" s="88">
        <f>IF(TrRoad_act!V28=0,0,V55/TrRoad_act!V28*1000)</f>
        <v>21.655353519244539</v>
      </c>
      <c r="W112" s="88">
        <f>IF(TrRoad_act!W28=0,0,W55/TrRoad_act!W28*1000)</f>
        <v>16.426250343555338</v>
      </c>
      <c r="DA112" s="178" t="s">
        <v>714</v>
      </c>
    </row>
    <row r="113" spans="1:105" x14ac:dyDescent="0.25">
      <c r="A113" s="106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DA113" s="171"/>
    </row>
    <row r="114" spans="1:105" ht="11.45" customHeight="1" x14ac:dyDescent="0.25">
      <c r="A114" s="53" t="s">
        <v>96</v>
      </c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DA114" s="172"/>
    </row>
    <row r="115" spans="1:105" ht="11.45" customHeight="1" x14ac:dyDescent="0.25">
      <c r="A115" s="27" t="s">
        <v>33</v>
      </c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DA115" s="173"/>
    </row>
    <row r="116" spans="1:105" ht="11.45" customHeight="1" x14ac:dyDescent="0.25">
      <c r="A116" s="136" t="s">
        <v>180</v>
      </c>
      <c r="B116" s="152">
        <f>IF(B19=0,0,1000000*B19/TrRoad_act!B59)</f>
        <v>139.60891944908676</v>
      </c>
      <c r="C116" s="152">
        <f>IF(C19=0,0,1000000*C19/TrRoad_act!C59)</f>
        <v>133.65313646571846</v>
      </c>
      <c r="D116" s="152">
        <f>IF(D19=0,0,1000000*D19/TrRoad_act!D59)</f>
        <v>133.31901506252876</v>
      </c>
      <c r="E116" s="152">
        <f>IF(E19=0,0,1000000*E19/TrRoad_act!E59)</f>
        <v>126.83739879343038</v>
      </c>
      <c r="F116" s="152">
        <f>IF(F19=0,0,1000000*F19/TrRoad_act!F59)</f>
        <v>127.45349678636983</v>
      </c>
      <c r="G116" s="152">
        <f>IF(G19=0,0,1000000*G19/TrRoad_act!G59)</f>
        <v>125.08152489346145</v>
      </c>
      <c r="H116" s="152">
        <f>IF(H19=0,0,1000000*H19/TrRoad_act!H59)</f>
        <v>124.44925092853396</v>
      </c>
      <c r="I116" s="152">
        <f>IF(I19=0,0,1000000*I19/TrRoad_act!I59)</f>
        <v>109.89685437723861</v>
      </c>
      <c r="J116" s="152">
        <f>IF(J19=0,0,1000000*J19/TrRoad_act!J59)</f>
        <v>114.95975456519078</v>
      </c>
      <c r="K116" s="152">
        <f>IF(K19=0,0,1000000*K19/TrRoad_act!K59)</f>
        <v>112.94909198301325</v>
      </c>
      <c r="L116" s="152">
        <f>IF(L19=0,0,1000000*L19/TrRoad_act!L59)</f>
        <v>109.93663650574402</v>
      </c>
      <c r="M116" s="152">
        <f>IF(M19=0,0,1000000*M19/TrRoad_act!M59)</f>
        <v>111.45318885686709</v>
      </c>
      <c r="N116" s="152">
        <f>IF(N19=0,0,1000000*N19/TrRoad_act!N59)</f>
        <v>108.07760859473218</v>
      </c>
      <c r="O116" s="152">
        <f>IF(O19=0,0,1000000*O19/TrRoad_act!O59)</f>
        <v>108.75617600087708</v>
      </c>
      <c r="P116" s="152">
        <f>IF(P19=0,0,1000000*P19/TrRoad_act!P59)</f>
        <v>108.93002079015353</v>
      </c>
      <c r="Q116" s="152">
        <f>IF(Q19=0,0,1000000*Q19/TrRoad_act!Q59)</f>
        <v>105.46867881251492</v>
      </c>
      <c r="R116" s="152">
        <f>IF(R19=0,0,1000000*R19/TrRoad_act!R59)</f>
        <v>104.92136840200578</v>
      </c>
      <c r="S116" s="152">
        <f>IF(S19=0,0,1000000*S19/TrRoad_act!S59)</f>
        <v>98.449433903753174</v>
      </c>
      <c r="T116" s="152">
        <f>IF(T19=0,0,1000000*T19/TrRoad_act!T59)</f>
        <v>91.370266224879188</v>
      </c>
      <c r="U116" s="152">
        <f>IF(U19=0,0,1000000*U19/TrRoad_act!U59)</f>
        <v>94.65591728863285</v>
      </c>
      <c r="V116" s="152">
        <f>IF(V19=0,0,1000000*V19/TrRoad_act!V59)</f>
        <v>81.913827626556426</v>
      </c>
      <c r="W116" s="152">
        <f>IF(W19=0,0,1000000*W19/TrRoad_act!W59)</f>
        <v>77.442865848372762</v>
      </c>
      <c r="DA116" s="174" t="s">
        <v>715</v>
      </c>
    </row>
    <row r="117" spans="1:105" ht="11.45" customHeight="1" x14ac:dyDescent="0.25">
      <c r="A117" s="109" t="s">
        <v>20</v>
      </c>
      <c r="B117" s="116">
        <f>IF(B21=0,0,1000000*B21/TrRoad_act!B60)</f>
        <v>968.60003616660606</v>
      </c>
      <c r="C117" s="116">
        <f>IF(C21=0,0,1000000*C21/TrRoad_act!C60)</f>
        <v>954.83180508537805</v>
      </c>
      <c r="D117" s="116">
        <f>IF(D21=0,0,1000000*D21/TrRoad_act!D60)</f>
        <v>946.09114999292308</v>
      </c>
      <c r="E117" s="116">
        <f>IF(E21=0,0,1000000*E21/TrRoad_act!E60)</f>
        <v>901.44944159350916</v>
      </c>
      <c r="F117" s="116">
        <f>IF(F21=0,0,1000000*F21/TrRoad_act!F60)</f>
        <v>907.05835044370633</v>
      </c>
      <c r="G117" s="116">
        <f>IF(G21=0,0,1000000*G21/TrRoad_act!G60)</f>
        <v>862.81234247069847</v>
      </c>
      <c r="H117" s="116">
        <f>IF(H21=0,0,1000000*H21/TrRoad_act!H60)</f>
        <v>839.14510059643692</v>
      </c>
      <c r="I117" s="116">
        <f>IF(I21=0,0,1000000*I21/TrRoad_act!I60)</f>
        <v>816.30653833851795</v>
      </c>
      <c r="J117" s="116">
        <f>IF(J21=0,0,1000000*J21/TrRoad_act!J60)</f>
        <v>806.78530913494876</v>
      </c>
      <c r="K117" s="116">
        <f>IF(K21=0,0,1000000*K21/TrRoad_act!K60)</f>
        <v>792.69168541063277</v>
      </c>
      <c r="L117" s="116">
        <f>IF(L21=0,0,1000000*L21/TrRoad_act!L60)</f>
        <v>769.49060943581651</v>
      </c>
      <c r="M117" s="116">
        <f>IF(M21=0,0,1000000*M21/TrRoad_act!M60)</f>
        <v>771.22386091165436</v>
      </c>
      <c r="N117" s="116">
        <f>IF(N21=0,0,1000000*N21/TrRoad_act!N60)</f>
        <v>737.95601678956848</v>
      </c>
      <c r="O117" s="116">
        <f>IF(O21=0,0,1000000*O21/TrRoad_act!O60)</f>
        <v>747.4184347165417</v>
      </c>
      <c r="P117" s="116">
        <f>IF(P21=0,0,1000000*P21/TrRoad_act!P60)</f>
        <v>767.90970700749813</v>
      </c>
      <c r="Q117" s="116">
        <f>IF(Q21=0,0,1000000*Q21/TrRoad_act!Q60)</f>
        <v>742.97245918021065</v>
      </c>
      <c r="R117" s="116">
        <f>IF(R21=0,0,1000000*R21/TrRoad_act!R60)</f>
        <v>748.16641036835358</v>
      </c>
      <c r="S117" s="116">
        <f>IF(S21=0,0,1000000*S21/TrRoad_act!S60)</f>
        <v>751.50971452000385</v>
      </c>
      <c r="T117" s="116">
        <f>IF(T21=0,0,1000000*T21/TrRoad_act!T60)</f>
        <v>710.59432005619544</v>
      </c>
      <c r="U117" s="116">
        <f>IF(U21=0,0,1000000*U21/TrRoad_act!U60)</f>
        <v>702.29459756859831</v>
      </c>
      <c r="V117" s="116">
        <f>IF(V21=0,0,1000000*V21/TrRoad_act!V60)</f>
        <v>611.68504028627774</v>
      </c>
      <c r="W117" s="116">
        <f>IF(W21=0,0,1000000*W21/TrRoad_act!W60)</f>
        <v>600.63464181873235</v>
      </c>
      <c r="DA117" s="176" t="s">
        <v>716</v>
      </c>
    </row>
    <row r="118" spans="1:105" ht="11.45" customHeight="1" x14ac:dyDescent="0.25">
      <c r="A118" s="111" t="s">
        <v>110</v>
      </c>
      <c r="B118" s="87">
        <f>IF(B22=0,0,1000000*B22/TrRoad_act!B61)</f>
        <v>882.92145005946998</v>
      </c>
      <c r="C118" s="87">
        <f>IF(C22=0,0,1000000*C22/TrRoad_act!C61)</f>
        <v>861.3479203498398</v>
      </c>
      <c r="D118" s="87">
        <f>IF(D22=0,0,1000000*D22/TrRoad_act!D61)</f>
        <v>843.90927799363521</v>
      </c>
      <c r="E118" s="87">
        <f>IF(E22=0,0,1000000*E22/TrRoad_act!E61)</f>
        <v>790.35077542343845</v>
      </c>
      <c r="F118" s="87">
        <f>IF(F22=0,0,1000000*F22/TrRoad_act!F61)</f>
        <v>777.33276980976382</v>
      </c>
      <c r="G118" s="87">
        <f>IF(G22=0,0,1000000*G22/TrRoad_act!G61)</f>
        <v>732.02899701883939</v>
      </c>
      <c r="H118" s="87">
        <f>IF(H22=0,0,1000000*H22/TrRoad_act!H61)</f>
        <v>709.88257099339705</v>
      </c>
      <c r="I118" s="87">
        <f>IF(I22=0,0,1000000*I22/TrRoad_act!I61)</f>
        <v>678.057346270891</v>
      </c>
      <c r="J118" s="87">
        <f>IF(J22=0,0,1000000*J22/TrRoad_act!J61)</f>
        <v>669.88945026791055</v>
      </c>
      <c r="K118" s="87">
        <f>IF(K22=0,0,1000000*K22/TrRoad_act!K61)</f>
        <v>646.79655268653005</v>
      </c>
      <c r="L118" s="87">
        <f>IF(L22=0,0,1000000*L22/TrRoad_act!L61)</f>
        <v>623.65283841908558</v>
      </c>
      <c r="M118" s="87">
        <f>IF(M22=0,0,1000000*M22/TrRoad_act!M61)</f>
        <v>622.59618162545451</v>
      </c>
      <c r="N118" s="87">
        <f>IF(N22=0,0,1000000*N22/TrRoad_act!N61)</f>
        <v>589.90132733221515</v>
      </c>
      <c r="O118" s="87">
        <f>IF(O22=0,0,1000000*O22/TrRoad_act!O61)</f>
        <v>592.56892932411461</v>
      </c>
      <c r="P118" s="87">
        <f>IF(P22=0,0,1000000*P22/TrRoad_act!P61)</f>
        <v>597.87803742071856</v>
      </c>
      <c r="Q118" s="87">
        <f>IF(Q22=0,0,1000000*Q22/TrRoad_act!Q61)</f>
        <v>571.7709918136527</v>
      </c>
      <c r="R118" s="87">
        <f>IF(R22=0,0,1000000*R22/TrRoad_act!R61)</f>
        <v>568.39874946271448</v>
      </c>
      <c r="S118" s="87">
        <f>IF(S22=0,0,1000000*S22/TrRoad_act!S61)</f>
        <v>566.10566244126881</v>
      </c>
      <c r="T118" s="87">
        <f>IF(T22=0,0,1000000*T22/TrRoad_act!T61)</f>
        <v>530.72867487215296</v>
      </c>
      <c r="U118" s="87">
        <f>IF(U22=0,0,1000000*U22/TrRoad_act!U61)</f>
        <v>525.53334298072321</v>
      </c>
      <c r="V118" s="87">
        <f>IF(V22=0,0,1000000*V22/TrRoad_act!V61)</f>
        <v>470.90429915873227</v>
      </c>
      <c r="W118" s="87">
        <f>IF(W22=0,0,1000000*W22/TrRoad_act!W61)</f>
        <v>470.85352830523243</v>
      </c>
      <c r="DA118" s="171" t="s">
        <v>717</v>
      </c>
    </row>
    <row r="119" spans="1:105" ht="11.45" customHeight="1" x14ac:dyDescent="0.25">
      <c r="A119" s="111" t="s">
        <v>111</v>
      </c>
      <c r="B119" s="87">
        <f>IF(B24=0,0,1000000*B24/TrRoad_act!B62)</f>
        <v>1470.4468465176433</v>
      </c>
      <c r="C119" s="87">
        <f>IF(C24=0,0,1000000*C24/TrRoad_act!C62)</f>
        <v>1453.8120147957638</v>
      </c>
      <c r="D119" s="87">
        <f>IF(D24=0,0,1000000*D24/TrRoad_act!D62)</f>
        <v>1441.2338838558628</v>
      </c>
      <c r="E119" s="87">
        <f>IF(E24=0,0,1000000*E24/TrRoad_act!E62)</f>
        <v>1391.2861663901206</v>
      </c>
      <c r="F119" s="87">
        <f>IF(F24=0,0,1000000*F24/TrRoad_act!F62)</f>
        <v>1423.1056681162788</v>
      </c>
      <c r="G119" s="87">
        <f>IF(G24=0,0,1000000*G24/TrRoad_act!G62)</f>
        <v>1323.2422324621027</v>
      </c>
      <c r="H119" s="87">
        <f>IF(H24=0,0,1000000*H24/TrRoad_act!H62)</f>
        <v>1258.6494494982064</v>
      </c>
      <c r="I119" s="87">
        <f>IF(I24=0,0,1000000*I24/TrRoad_act!I62)</f>
        <v>1241.7308481549776</v>
      </c>
      <c r="J119" s="87">
        <f>IF(J24=0,0,1000000*J24/TrRoad_act!J62)</f>
        <v>1195.0966228281698</v>
      </c>
      <c r="K119" s="87">
        <f>IF(K24=0,0,1000000*K24/TrRoad_act!K62)</f>
        <v>1169.8119234212916</v>
      </c>
      <c r="L119" s="87">
        <f>IF(L24=0,0,1000000*L24/TrRoad_act!L62)</f>
        <v>1136.0437220936697</v>
      </c>
      <c r="M119" s="87">
        <f>IF(M24=0,0,1000000*M24/TrRoad_act!M62)</f>
        <v>1126.7521808951667</v>
      </c>
      <c r="N119" s="87">
        <f>IF(N24=0,0,1000000*N24/TrRoad_act!N62)</f>
        <v>1071.2477182333598</v>
      </c>
      <c r="O119" s="87">
        <f>IF(O24=0,0,1000000*O24/TrRoad_act!O62)</f>
        <v>1079.473582282998</v>
      </c>
      <c r="P119" s="87">
        <f>IF(P24=0,0,1000000*P24/TrRoad_act!P62)</f>
        <v>1114.5081447124899</v>
      </c>
      <c r="Q119" s="87">
        <f>IF(Q24=0,0,1000000*Q24/TrRoad_act!Q62)</f>
        <v>1078.6751369944175</v>
      </c>
      <c r="R119" s="87">
        <f>IF(R24=0,0,1000000*R24/TrRoad_act!R62)</f>
        <v>1093.6302653379662</v>
      </c>
      <c r="S119" s="87">
        <f>IF(S24=0,0,1000000*S24/TrRoad_act!S62)</f>
        <v>1115.051392333</v>
      </c>
      <c r="T119" s="87">
        <f>IF(T24=0,0,1000000*T24/TrRoad_act!T62)</f>
        <v>1067.3144007717949</v>
      </c>
      <c r="U119" s="87">
        <f>IF(U24=0,0,1000000*U24/TrRoad_act!U62)</f>
        <v>1064.1580665345359</v>
      </c>
      <c r="V119" s="87">
        <f>IF(V24=0,0,1000000*V24/TrRoad_act!V62)</f>
        <v>911.27900673335296</v>
      </c>
      <c r="W119" s="87">
        <f>IF(W24=0,0,1000000*W24/TrRoad_act!W62)</f>
        <v>892.89628844098524</v>
      </c>
      <c r="DA119" s="171" t="s">
        <v>718</v>
      </c>
    </row>
    <row r="120" spans="1:105" ht="11.45" customHeight="1" x14ac:dyDescent="0.25">
      <c r="A120" s="111" t="s">
        <v>112</v>
      </c>
      <c r="B120" s="87">
        <f>IF(B26=0,0,1000000*B26/TrRoad_act!B63)</f>
        <v>1186.2281456004584</v>
      </c>
      <c r="C120" s="87">
        <f>IF(C26=0,0,1000000*C26/TrRoad_act!C63)</f>
        <v>1188.4947499981945</v>
      </c>
      <c r="D120" s="87">
        <f>IF(D26=0,0,1000000*D26/TrRoad_act!D63)</f>
        <v>1152.7810514298644</v>
      </c>
      <c r="E120" s="87">
        <f>IF(E26=0,0,1000000*E26/TrRoad_act!E63)</f>
        <v>1071.8862322672569</v>
      </c>
      <c r="F120" s="87">
        <f>IF(F26=0,0,1000000*F26/TrRoad_act!F63)</f>
        <v>1115.3941102358567</v>
      </c>
      <c r="G120" s="87">
        <f>IF(G26=0,0,1000000*G26/TrRoad_act!G63)</f>
        <v>1105.0349465202519</v>
      </c>
      <c r="H120" s="87">
        <f>IF(H26=0,0,1000000*H26/TrRoad_act!H63)</f>
        <v>1042.0428558364915</v>
      </c>
      <c r="I120" s="87">
        <f>IF(I26=0,0,1000000*I26/TrRoad_act!I63)</f>
        <v>996.97447039995495</v>
      </c>
      <c r="J120" s="87">
        <f>IF(J26=0,0,1000000*J26/TrRoad_act!J63)</f>
        <v>1400.4522316097439</v>
      </c>
      <c r="K120" s="87">
        <f>IF(K26=0,0,1000000*K26/TrRoad_act!K63)</f>
        <v>1683.519150092885</v>
      </c>
      <c r="L120" s="87">
        <f>IF(L26=0,0,1000000*L26/TrRoad_act!L63)</f>
        <v>1442.3837716768808</v>
      </c>
      <c r="M120" s="87">
        <f>IF(M26=0,0,1000000*M26/TrRoad_act!M63)</f>
        <v>1346.4378646567977</v>
      </c>
      <c r="N120" s="87">
        <f>IF(N26=0,0,1000000*N26/TrRoad_act!N63)</f>
        <v>1233.5662646275371</v>
      </c>
      <c r="O120" s="87">
        <f>IF(O26=0,0,1000000*O26/TrRoad_act!O63)</f>
        <v>1183.7589101427832</v>
      </c>
      <c r="P120" s="87">
        <f>IF(P26=0,0,1000000*P26/TrRoad_act!P63)</f>
        <v>1263.7467072355771</v>
      </c>
      <c r="Q120" s="87">
        <f>IF(Q26=0,0,1000000*Q26/TrRoad_act!Q63)</f>
        <v>1200.8704831657244</v>
      </c>
      <c r="R120" s="87">
        <f>IF(R26=0,0,1000000*R26/TrRoad_act!R63)</f>
        <v>1143.9703530239285</v>
      </c>
      <c r="S120" s="87">
        <f>IF(S26=0,0,1000000*S26/TrRoad_act!S63)</f>
        <v>1121.380988301753</v>
      </c>
      <c r="T120" s="87">
        <f>IF(T26=0,0,1000000*T26/TrRoad_act!T63)</f>
        <v>1332.1878702745666</v>
      </c>
      <c r="U120" s="87">
        <f>IF(U26=0,0,1000000*U26/TrRoad_act!U63)</f>
        <v>1218.9549635009548</v>
      </c>
      <c r="V120" s="87">
        <f>IF(V26=0,0,1000000*V26/TrRoad_act!V63)</f>
        <v>922.86531886682042</v>
      </c>
      <c r="W120" s="87">
        <f>IF(W26=0,0,1000000*W26/TrRoad_act!W63)</f>
        <v>893.56891989742269</v>
      </c>
      <c r="DA120" s="171" t="s">
        <v>719</v>
      </c>
    </row>
    <row r="121" spans="1:105" ht="11.45" customHeight="1" x14ac:dyDescent="0.25">
      <c r="A121" s="111" t="s">
        <v>113</v>
      </c>
      <c r="B121" s="87">
        <f>IF(B27=0,0,1000000*B27/TrRoad_act!B64)</f>
        <v>0</v>
      </c>
      <c r="C121" s="87">
        <f>IF(C27=0,0,1000000*C27/TrRoad_act!C64)</f>
        <v>0</v>
      </c>
      <c r="D121" s="87">
        <f>IF(D27=0,0,1000000*D27/TrRoad_act!D64)</f>
        <v>0</v>
      </c>
      <c r="E121" s="87">
        <f>IF(E27=0,0,1000000*E27/TrRoad_act!E64)</f>
        <v>0</v>
      </c>
      <c r="F121" s="87">
        <f>IF(F27=0,0,1000000*F27/TrRoad_act!F64)</f>
        <v>0</v>
      </c>
      <c r="G121" s="87">
        <f>IF(G27=0,0,1000000*G27/TrRoad_act!G64)</f>
        <v>1529.3432314246381</v>
      </c>
      <c r="H121" s="87">
        <f>IF(H27=0,0,1000000*H27/TrRoad_act!H64)</f>
        <v>1489.0545827961944</v>
      </c>
      <c r="I121" s="87">
        <f>IF(I27=0,0,1000000*I27/TrRoad_act!I64)</f>
        <v>1421.5257636864642</v>
      </c>
      <c r="J121" s="87">
        <f>IF(J27=0,0,1000000*J27/TrRoad_act!J64)</f>
        <v>1346.729079158838</v>
      </c>
      <c r="K121" s="87">
        <f>IF(K27=0,0,1000000*K27/TrRoad_act!K64)</f>
        <v>1301.4423745443119</v>
      </c>
      <c r="L121" s="87">
        <f>IF(L27=0,0,1000000*L27/TrRoad_act!L64)</f>
        <v>1279.1172022562832</v>
      </c>
      <c r="M121" s="87">
        <f>IF(M27=0,0,1000000*M27/TrRoad_act!M64)</f>
        <v>1297.5744578876131</v>
      </c>
      <c r="N121" s="87">
        <f>IF(N27=0,0,1000000*N27/TrRoad_act!N64)</f>
        <v>1262.8625390210309</v>
      </c>
      <c r="O121" s="87">
        <f>IF(O27=0,0,1000000*O27/TrRoad_act!O64)</f>
        <v>1267.1712933297561</v>
      </c>
      <c r="P121" s="87">
        <f>IF(P27=0,0,1000000*P27/TrRoad_act!P64)</f>
        <v>1252.692054476546</v>
      </c>
      <c r="Q121" s="87">
        <f>IF(Q27=0,0,1000000*Q27/TrRoad_act!Q64)</f>
        <v>1149.2518747038089</v>
      </c>
      <c r="R121" s="87">
        <f>IF(R27=0,0,1000000*R27/TrRoad_act!R64)</f>
        <v>1179.1385960515718</v>
      </c>
      <c r="S121" s="87">
        <f>IF(S27=0,0,1000000*S27/TrRoad_act!S64)</f>
        <v>1205.1268987250116</v>
      </c>
      <c r="T121" s="87">
        <f>IF(T27=0,0,1000000*T27/TrRoad_act!T64)</f>
        <v>1139.4588441147109</v>
      </c>
      <c r="U121" s="87">
        <f>IF(U27=0,0,1000000*U27/TrRoad_act!U64)</f>
        <v>1133.0296766447862</v>
      </c>
      <c r="V121" s="87">
        <f>IF(V27=0,0,1000000*V27/TrRoad_act!V64)</f>
        <v>983.51106149021336</v>
      </c>
      <c r="W121" s="87">
        <f>IF(W27=0,0,1000000*W27/TrRoad_act!W64)</f>
        <v>947.42903835557286</v>
      </c>
      <c r="DA121" s="171" t="s">
        <v>720</v>
      </c>
    </row>
    <row r="122" spans="1:105" ht="11.45" customHeight="1" x14ac:dyDescent="0.25">
      <c r="A122" s="111" t="s">
        <v>114</v>
      </c>
      <c r="B122" s="87">
        <f>IF(B29=0,0,1000000*B29/TrRoad_act!B65)</f>
        <v>0</v>
      </c>
      <c r="C122" s="87">
        <f>IF(C29=0,0,1000000*C29/TrRoad_act!C65)</f>
        <v>0</v>
      </c>
      <c r="D122" s="87">
        <f>IF(D29=0,0,1000000*D29/TrRoad_act!D65)</f>
        <v>0</v>
      </c>
      <c r="E122" s="87">
        <f>IF(E29=0,0,1000000*E29/TrRoad_act!E65)</f>
        <v>0</v>
      </c>
      <c r="F122" s="87">
        <f>IF(F29=0,0,1000000*F29/TrRoad_act!F65)</f>
        <v>0</v>
      </c>
      <c r="G122" s="87">
        <f>IF(G29=0,0,1000000*G29/TrRoad_act!G65)</f>
        <v>0</v>
      </c>
      <c r="H122" s="87">
        <f>IF(H29=0,0,1000000*H29/TrRoad_act!H65)</f>
        <v>0</v>
      </c>
      <c r="I122" s="87">
        <f>IF(I29=0,0,1000000*I29/TrRoad_act!I65)</f>
        <v>0</v>
      </c>
      <c r="J122" s="87">
        <f>IF(J29=0,0,1000000*J29/TrRoad_act!J65)</f>
        <v>0</v>
      </c>
      <c r="K122" s="87">
        <f>IF(K29=0,0,1000000*K29/TrRoad_act!K65)</f>
        <v>0</v>
      </c>
      <c r="L122" s="87">
        <f>IF(L29=0,0,1000000*L29/TrRoad_act!L65)</f>
        <v>0</v>
      </c>
      <c r="M122" s="87">
        <f>IF(M29=0,0,1000000*M29/TrRoad_act!M65)</f>
        <v>291.65542643355462</v>
      </c>
      <c r="N122" s="87">
        <f>IF(N29=0,0,1000000*N29/TrRoad_act!N65)</f>
        <v>236.09033204332181</v>
      </c>
      <c r="O122" s="87">
        <f>IF(O29=0,0,1000000*O29/TrRoad_act!O65)</f>
        <v>267.070336586846</v>
      </c>
      <c r="P122" s="87">
        <f>IF(P29=0,0,1000000*P29/TrRoad_act!P65)</f>
        <v>263.14585996070747</v>
      </c>
      <c r="Q122" s="87">
        <f>IF(Q29=0,0,1000000*Q29/TrRoad_act!Q65)</f>
        <v>264.4581667678155</v>
      </c>
      <c r="R122" s="87">
        <f>IF(R29=0,0,1000000*R29/TrRoad_act!R65)</f>
        <v>261.31305259719522</v>
      </c>
      <c r="S122" s="87">
        <f>IF(S29=0,0,1000000*S29/TrRoad_act!S65)</f>
        <v>277.37621105292709</v>
      </c>
      <c r="T122" s="87">
        <f>IF(T29=0,0,1000000*T29/TrRoad_act!T65)</f>
        <v>279.21291016546081</v>
      </c>
      <c r="U122" s="87">
        <f>IF(U29=0,0,1000000*U29/TrRoad_act!U65)</f>
        <v>282.38703238402587</v>
      </c>
      <c r="V122" s="87">
        <f>IF(V29=0,0,1000000*V29/TrRoad_act!V65)</f>
        <v>256.14537151383934</v>
      </c>
      <c r="W122" s="87">
        <f>IF(W29=0,0,1000000*W29/TrRoad_act!W65)</f>
        <v>251.27477678468148</v>
      </c>
      <c r="DA122" s="171" t="s">
        <v>721</v>
      </c>
    </row>
    <row r="123" spans="1:105" ht="11.45" customHeight="1" x14ac:dyDescent="0.25">
      <c r="A123" s="111" t="s">
        <v>115</v>
      </c>
      <c r="B123" s="87">
        <f>IF(B32=0,0,1000000*B32/TrRoad_act!B66)</f>
        <v>0</v>
      </c>
      <c r="C123" s="87">
        <f>IF(C32=0,0,1000000*C32/TrRoad_act!C66)</f>
        <v>0</v>
      </c>
      <c r="D123" s="87">
        <f>IF(D32=0,0,1000000*D32/TrRoad_act!D66)</f>
        <v>0</v>
      </c>
      <c r="E123" s="87">
        <f>IF(E32=0,0,1000000*E32/TrRoad_act!E66)</f>
        <v>0</v>
      </c>
      <c r="F123" s="87">
        <f>IF(F32=0,0,1000000*F32/TrRoad_act!F66)</f>
        <v>0</v>
      </c>
      <c r="G123" s="87">
        <f>IF(G32=0,0,1000000*G32/TrRoad_act!G66)</f>
        <v>0</v>
      </c>
      <c r="H123" s="87">
        <f>IF(H32=0,0,1000000*H32/TrRoad_act!H66)</f>
        <v>246.88095929585498</v>
      </c>
      <c r="I123" s="87">
        <f>IF(I32=0,0,1000000*I32/TrRoad_act!I66)</f>
        <v>246.89724876165434</v>
      </c>
      <c r="J123" s="87">
        <f>IF(J32=0,0,1000000*J32/TrRoad_act!J66)</f>
        <v>244.28134549622473</v>
      </c>
      <c r="K123" s="87">
        <f>IF(K32=0,0,1000000*K32/TrRoad_act!K66)</f>
        <v>244.27403461583989</v>
      </c>
      <c r="L123" s="87">
        <f>IF(L32=0,0,1000000*L32/TrRoad_act!L66)</f>
        <v>243.77928033217029</v>
      </c>
      <c r="M123" s="87">
        <f>IF(M32=0,0,1000000*M32/TrRoad_act!M66)</f>
        <v>243.47839271051697</v>
      </c>
      <c r="N123" s="87">
        <f>IF(N32=0,0,1000000*N32/TrRoad_act!N66)</f>
        <v>238.92242865006511</v>
      </c>
      <c r="O123" s="87">
        <f>IF(O32=0,0,1000000*O32/TrRoad_act!O66)</f>
        <v>231.38287402478122</v>
      </c>
      <c r="P123" s="87">
        <f>IF(P32=0,0,1000000*P32/TrRoad_act!P66)</f>
        <v>225.65621655747137</v>
      </c>
      <c r="Q123" s="87">
        <f>IF(Q32=0,0,1000000*Q32/TrRoad_act!Q66)</f>
        <v>229.53577157412005</v>
      </c>
      <c r="R123" s="87">
        <f>IF(R32=0,0,1000000*R32/TrRoad_act!R66)</f>
        <v>230.3623556619012</v>
      </c>
      <c r="S123" s="87">
        <f>IF(S32=0,0,1000000*S32/TrRoad_act!S66)</f>
        <v>226.9418918525383</v>
      </c>
      <c r="T123" s="87">
        <f>IF(T32=0,0,1000000*T32/TrRoad_act!T66)</f>
        <v>230.45502612168224</v>
      </c>
      <c r="U123" s="87">
        <f>IF(U32=0,0,1000000*U32/TrRoad_act!U66)</f>
        <v>256.83589714373181</v>
      </c>
      <c r="V123" s="87">
        <f>IF(V32=0,0,1000000*V32/TrRoad_act!V66)</f>
        <v>243.38688445864105</v>
      </c>
      <c r="W123" s="87">
        <f>IF(W32=0,0,1000000*W32/TrRoad_act!W66)</f>
        <v>256.74228258257705</v>
      </c>
      <c r="DA123" s="171" t="s">
        <v>722</v>
      </c>
    </row>
    <row r="124" spans="1:105" ht="11.45" customHeight="1" x14ac:dyDescent="0.25">
      <c r="A124" s="109" t="s">
        <v>21</v>
      </c>
      <c r="B124" s="116">
        <f>IF(B33=0,0,1000000*B33/TrRoad_act!B67)</f>
        <v>25365.7362832012</v>
      </c>
      <c r="C124" s="116">
        <f>IF(C33=0,0,1000000*C33/TrRoad_act!C67)</f>
        <v>24752.67650185703</v>
      </c>
      <c r="D124" s="116">
        <f>IF(D33=0,0,1000000*D33/TrRoad_act!D67)</f>
        <v>24213.61069392323</v>
      </c>
      <c r="E124" s="116">
        <f>IF(E33=0,0,1000000*E33/TrRoad_act!E67)</f>
        <v>23810.146897265808</v>
      </c>
      <c r="F124" s="116">
        <f>IF(F33=0,0,1000000*F33/TrRoad_act!F67)</f>
        <v>24108.956653722169</v>
      </c>
      <c r="G124" s="116">
        <f>IF(G33=0,0,1000000*G33/TrRoad_act!G67)</f>
        <v>23871.720661540319</v>
      </c>
      <c r="H124" s="116">
        <f>IF(H33=0,0,1000000*H33/TrRoad_act!H67)</f>
        <v>24262.243163679912</v>
      </c>
      <c r="I124" s="116">
        <f>IF(I33=0,0,1000000*I33/TrRoad_act!I67)</f>
        <v>25128.912332814773</v>
      </c>
      <c r="J124" s="116">
        <f>IF(J33=0,0,1000000*J33/TrRoad_act!J67)</f>
        <v>24079.613784221339</v>
      </c>
      <c r="K124" s="116">
        <f>IF(K33=0,0,1000000*K33/TrRoad_act!K67)</f>
        <v>23968.785288299663</v>
      </c>
      <c r="L124" s="116">
        <f>IF(L33=0,0,1000000*L33/TrRoad_act!L67)</f>
        <v>25038.183557450739</v>
      </c>
      <c r="M124" s="116">
        <f>IF(M33=0,0,1000000*M33/TrRoad_act!M67)</f>
        <v>26659.678566955623</v>
      </c>
      <c r="N124" s="116">
        <f>IF(N33=0,0,1000000*N33/TrRoad_act!N67)</f>
        <v>28334.091987543401</v>
      </c>
      <c r="O124" s="116">
        <f>IF(O33=0,0,1000000*O33/TrRoad_act!O67)</f>
        <v>29930.932285288789</v>
      </c>
      <c r="P124" s="116">
        <f>IF(P33=0,0,1000000*P33/TrRoad_act!P67)</f>
        <v>30499.229419985804</v>
      </c>
      <c r="Q124" s="116">
        <f>IF(Q33=0,0,1000000*Q33/TrRoad_act!Q67)</f>
        <v>31358.139983736681</v>
      </c>
      <c r="R124" s="116">
        <f>IF(R33=0,0,1000000*R33/TrRoad_act!R67)</f>
        <v>31971.113518058122</v>
      </c>
      <c r="S124" s="116">
        <f>IF(S33=0,0,1000000*S33/TrRoad_act!S67)</f>
        <v>31373.300693353376</v>
      </c>
      <c r="T124" s="116">
        <f>IF(T33=0,0,1000000*T33/TrRoad_act!T67)</f>
        <v>30861.976245465557</v>
      </c>
      <c r="U124" s="116">
        <f>IF(U33=0,0,1000000*U33/TrRoad_act!U67)</f>
        <v>31496.365408912196</v>
      </c>
      <c r="V124" s="116">
        <f>IF(V33=0,0,1000000*V33/TrRoad_act!V67)</f>
        <v>31668.393942315855</v>
      </c>
      <c r="W124" s="116">
        <f>IF(W33=0,0,1000000*W33/TrRoad_act!W67)</f>
        <v>28553.182796857465</v>
      </c>
      <c r="DA124" s="176" t="s">
        <v>723</v>
      </c>
    </row>
    <row r="125" spans="1:105" ht="11.45" customHeight="1" x14ac:dyDescent="0.25">
      <c r="A125" s="111" t="s">
        <v>110</v>
      </c>
      <c r="B125" s="101">
        <f>IF(B34=0,0,1000000*B34/TrRoad_act!B68)</f>
        <v>0</v>
      </c>
      <c r="C125" s="101">
        <f>IF(C34=0,0,1000000*C34/TrRoad_act!C68)</f>
        <v>0</v>
      </c>
      <c r="D125" s="101">
        <f>IF(D34=0,0,1000000*D34/TrRoad_act!D68)</f>
        <v>0</v>
      </c>
      <c r="E125" s="101">
        <f>IF(E34=0,0,1000000*E34/TrRoad_act!E68)</f>
        <v>0</v>
      </c>
      <c r="F125" s="101">
        <f>IF(F34=0,0,1000000*F34/TrRoad_act!F68)</f>
        <v>0</v>
      </c>
      <c r="G125" s="101">
        <f>IF(G34=0,0,1000000*G34/TrRoad_act!G68)</f>
        <v>0</v>
      </c>
      <c r="H125" s="101">
        <f>IF(H34=0,0,1000000*H34/TrRoad_act!H68)</f>
        <v>0</v>
      </c>
      <c r="I125" s="101">
        <f>IF(I34=0,0,1000000*I34/TrRoad_act!I68)</f>
        <v>0</v>
      </c>
      <c r="J125" s="101">
        <f>IF(J34=0,0,1000000*J34/TrRoad_act!J68)</f>
        <v>0</v>
      </c>
      <c r="K125" s="101">
        <f>IF(K34=0,0,1000000*K34/TrRoad_act!K68)</f>
        <v>0</v>
      </c>
      <c r="L125" s="101">
        <f>IF(L34=0,0,1000000*L34/TrRoad_act!L68)</f>
        <v>0</v>
      </c>
      <c r="M125" s="101">
        <f>IF(M34=0,0,1000000*M34/TrRoad_act!M68)</f>
        <v>0</v>
      </c>
      <c r="N125" s="101">
        <f>IF(N34=0,0,1000000*N34/TrRoad_act!N68)</f>
        <v>0</v>
      </c>
      <c r="O125" s="101">
        <f>IF(O34=0,0,1000000*O34/TrRoad_act!O68)</f>
        <v>0</v>
      </c>
      <c r="P125" s="101">
        <f>IF(P34=0,0,1000000*P34/TrRoad_act!P68)</f>
        <v>0</v>
      </c>
      <c r="Q125" s="101">
        <f>IF(Q34=0,0,1000000*Q34/TrRoad_act!Q68)</f>
        <v>0</v>
      </c>
      <c r="R125" s="101">
        <f>IF(R34=0,0,1000000*R34/TrRoad_act!R68)</f>
        <v>0</v>
      </c>
      <c r="S125" s="101">
        <f>IF(S34=0,0,1000000*S34/TrRoad_act!S68)</f>
        <v>0</v>
      </c>
      <c r="T125" s="101">
        <f>IF(T34=0,0,1000000*T34/TrRoad_act!T68)</f>
        <v>0</v>
      </c>
      <c r="U125" s="101">
        <f>IF(U34=0,0,1000000*U34/TrRoad_act!U68)</f>
        <v>0</v>
      </c>
      <c r="V125" s="101">
        <f>IF(V34=0,0,1000000*V34/TrRoad_act!V68)</f>
        <v>0</v>
      </c>
      <c r="W125" s="101">
        <f>IF(W34=0,0,1000000*W34/TrRoad_act!W68)</f>
        <v>0</v>
      </c>
      <c r="DA125" s="175" t="s">
        <v>724</v>
      </c>
    </row>
    <row r="126" spans="1:105" ht="11.45" customHeight="1" x14ac:dyDescent="0.25">
      <c r="A126" s="111" t="s">
        <v>111</v>
      </c>
      <c r="B126" s="101">
        <f>IF(B36=0,0,1000000*B36/TrRoad_act!B69)</f>
        <v>25459.673707538586</v>
      </c>
      <c r="C126" s="101">
        <f>IF(C36=0,0,1000000*C36/TrRoad_act!C69)</f>
        <v>24821.402873254214</v>
      </c>
      <c r="D126" s="101">
        <f>IF(D36=0,0,1000000*D36/TrRoad_act!D69)</f>
        <v>24220.172069058313</v>
      </c>
      <c r="E126" s="101">
        <f>IF(E36=0,0,1000000*E36/TrRoad_act!E69)</f>
        <v>23719.915149191755</v>
      </c>
      <c r="F126" s="101">
        <f>IF(F36=0,0,1000000*F36/TrRoad_act!F69)</f>
        <v>23866.464343328571</v>
      </c>
      <c r="G126" s="101">
        <f>IF(G36=0,0,1000000*G36/TrRoad_act!G69)</f>
        <v>23869.839187837584</v>
      </c>
      <c r="H126" s="101">
        <f>IF(H36=0,0,1000000*H36/TrRoad_act!H69)</f>
        <v>24175.436947786653</v>
      </c>
      <c r="I126" s="101">
        <f>IF(I36=0,0,1000000*I36/TrRoad_act!I69)</f>
        <v>25077.369337525713</v>
      </c>
      <c r="J126" s="101">
        <f>IF(J36=0,0,1000000*J36/TrRoad_act!J69)</f>
        <v>24114.682904634108</v>
      </c>
      <c r="K126" s="101">
        <f>IF(K36=0,0,1000000*K36/TrRoad_act!K69)</f>
        <v>23992.052584991881</v>
      </c>
      <c r="L126" s="101">
        <f>IF(L36=0,0,1000000*L36/TrRoad_act!L69)</f>
        <v>25158.282761208968</v>
      </c>
      <c r="M126" s="101">
        <f>IF(M36=0,0,1000000*M36/TrRoad_act!M69)</f>
        <v>26460.829063479679</v>
      </c>
      <c r="N126" s="101">
        <f>IF(N36=0,0,1000000*N36/TrRoad_act!N69)</f>
        <v>27853.978159758255</v>
      </c>
      <c r="O126" s="101">
        <f>IF(O36=0,0,1000000*O36/TrRoad_act!O69)</f>
        <v>29318.958119969127</v>
      </c>
      <c r="P126" s="101">
        <f>IF(P36=0,0,1000000*P36/TrRoad_act!P69)</f>
        <v>29892.751104940839</v>
      </c>
      <c r="Q126" s="101">
        <f>IF(Q36=0,0,1000000*Q36/TrRoad_act!Q69)</f>
        <v>30705.351359870288</v>
      </c>
      <c r="R126" s="101">
        <f>IF(R36=0,0,1000000*R36/TrRoad_act!R69)</f>
        <v>31416.281377264841</v>
      </c>
      <c r="S126" s="101">
        <f>IF(S36=0,0,1000000*S36/TrRoad_act!S69)</f>
        <v>30953.829420933078</v>
      </c>
      <c r="T126" s="101">
        <f>IF(T36=0,0,1000000*T36/TrRoad_act!T69)</f>
        <v>30712.501250230067</v>
      </c>
      <c r="U126" s="101">
        <f>IF(U36=0,0,1000000*U36/TrRoad_act!U69)</f>
        <v>30910.232671967915</v>
      </c>
      <c r="V126" s="101">
        <f>IF(V36=0,0,1000000*V36/TrRoad_act!V69)</f>
        <v>30758.305041746687</v>
      </c>
      <c r="W126" s="101">
        <f>IF(W36=0,0,1000000*W36/TrRoad_act!W69)</f>
        <v>28123.214463206274</v>
      </c>
      <c r="DA126" s="175" t="s">
        <v>725</v>
      </c>
    </row>
    <row r="127" spans="1:105" ht="11.45" customHeight="1" x14ac:dyDescent="0.25">
      <c r="A127" s="111" t="s">
        <v>112</v>
      </c>
      <c r="B127" s="101">
        <f>IF(B38=0,0,1000000*B38/TrRoad_act!B70)</f>
        <v>0</v>
      </c>
      <c r="C127" s="101">
        <f>IF(C38=0,0,1000000*C38/TrRoad_act!C70)</f>
        <v>0</v>
      </c>
      <c r="D127" s="101">
        <f>IF(D38=0,0,1000000*D38/TrRoad_act!D70)</f>
        <v>0</v>
      </c>
      <c r="E127" s="101">
        <f>IF(E38=0,0,1000000*E38/TrRoad_act!E70)</f>
        <v>0</v>
      </c>
      <c r="F127" s="101">
        <f>IF(F38=0,0,1000000*F38/TrRoad_act!F70)</f>
        <v>9852.7660434318223</v>
      </c>
      <c r="G127" s="101">
        <f>IF(G38=0,0,1000000*G38/TrRoad_act!G70)</f>
        <v>10007.8399490761</v>
      </c>
      <c r="H127" s="101">
        <f>IF(H38=0,0,1000000*H38/TrRoad_act!H70)</f>
        <v>10371.584445062934</v>
      </c>
      <c r="I127" s="101">
        <f>IF(I38=0,0,1000000*I38/TrRoad_act!I70)</f>
        <v>11023.316753697924</v>
      </c>
      <c r="J127" s="101">
        <f>IF(J38=0,0,1000000*J38/TrRoad_act!J70)</f>
        <v>10707.426298232416</v>
      </c>
      <c r="K127" s="101">
        <f>IF(K38=0,0,1000000*K38/TrRoad_act!K70)</f>
        <v>10341.929336684583</v>
      </c>
      <c r="L127" s="101">
        <f>IF(L38=0,0,1000000*L38/TrRoad_act!L70)</f>
        <v>10370.205831362369</v>
      </c>
      <c r="M127" s="101">
        <f>IF(M38=0,0,1000000*M38/TrRoad_act!M70)</f>
        <v>10467.277728944115</v>
      </c>
      <c r="N127" s="101">
        <f>IF(N38=0,0,1000000*N38/TrRoad_act!N70)</f>
        <v>10199.675650118375</v>
      </c>
      <c r="O127" s="101">
        <f>IF(O38=0,0,1000000*O38/TrRoad_act!O70)</f>
        <v>10392.944944072786</v>
      </c>
      <c r="P127" s="101">
        <f>IF(P38=0,0,1000000*P38/TrRoad_act!P70)</f>
        <v>10707.094978579258</v>
      </c>
      <c r="Q127" s="101">
        <f>IF(Q38=0,0,1000000*Q38/TrRoad_act!Q70)</f>
        <v>11221.242568638992</v>
      </c>
      <c r="R127" s="101">
        <f>IF(R38=0,0,1000000*R38/TrRoad_act!R70)</f>
        <v>11423.861865518698</v>
      </c>
      <c r="S127" s="101">
        <f>IF(S38=0,0,1000000*S38/TrRoad_act!S70)</f>
        <v>11141.492293287671</v>
      </c>
      <c r="T127" s="101">
        <f>IF(T38=0,0,1000000*T38/TrRoad_act!T70)</f>
        <v>10935.763984699026</v>
      </c>
      <c r="U127" s="101">
        <f>IF(U38=0,0,1000000*U38/TrRoad_act!U70)</f>
        <v>10908.903363856292</v>
      </c>
      <c r="V127" s="101">
        <f>IF(V38=0,0,1000000*V38/TrRoad_act!V70)</f>
        <v>10711.059368868504</v>
      </c>
      <c r="W127" s="101">
        <f>IF(W38=0,0,1000000*W38/TrRoad_act!W70)</f>
        <v>9659.9083613538023</v>
      </c>
      <c r="DA127" s="175" t="s">
        <v>726</v>
      </c>
    </row>
    <row r="128" spans="1:105" ht="11.45" customHeight="1" x14ac:dyDescent="0.25">
      <c r="A128" s="111" t="s">
        <v>113</v>
      </c>
      <c r="B128" s="101">
        <f>IF(B39=0,0,1000000*B39/TrRoad_act!B71)</f>
        <v>18535.585750253573</v>
      </c>
      <c r="C128" s="101">
        <f>IF(C39=0,0,1000000*C39/TrRoad_act!C71)</f>
        <v>20959.621610872102</v>
      </c>
      <c r="D128" s="101">
        <f>IF(D39=0,0,1000000*D39/TrRoad_act!D71)</f>
        <v>24899.684723416456</v>
      </c>
      <c r="E128" s="101">
        <f>IF(E39=0,0,1000000*E39/TrRoad_act!E71)</f>
        <v>30561.92656857345</v>
      </c>
      <c r="F128" s="101">
        <f>IF(F39=0,0,1000000*F39/TrRoad_act!F71)</f>
        <v>40920.080800259348</v>
      </c>
      <c r="G128" s="101">
        <f>IF(G39=0,0,1000000*G39/TrRoad_act!G71)</f>
        <v>25004.34303318361</v>
      </c>
      <c r="H128" s="101">
        <f>IF(H39=0,0,1000000*H39/TrRoad_act!H71)</f>
        <v>30135.059021187808</v>
      </c>
      <c r="I128" s="101">
        <f>IF(I39=0,0,1000000*I39/TrRoad_act!I71)</f>
        <v>28549.142612246393</v>
      </c>
      <c r="J128" s="101">
        <f>IF(J39=0,0,1000000*J39/TrRoad_act!J71)</f>
        <v>23096.252890543339</v>
      </c>
      <c r="K128" s="101">
        <f>IF(K39=0,0,1000000*K39/TrRoad_act!K71)</f>
        <v>23704.537892501845</v>
      </c>
      <c r="L128" s="101">
        <f>IF(L39=0,0,1000000*L39/TrRoad_act!L71)</f>
        <v>20119.944617412624</v>
      </c>
      <c r="M128" s="101">
        <f>IF(M39=0,0,1000000*M39/TrRoad_act!M71)</f>
        <v>37637.712872189681</v>
      </c>
      <c r="N128" s="101">
        <f>IF(N39=0,0,1000000*N39/TrRoad_act!N71)</f>
        <v>51370.246401600052</v>
      </c>
      <c r="O128" s="101">
        <f>IF(O39=0,0,1000000*O39/TrRoad_act!O71)</f>
        <v>57430.078587770411</v>
      </c>
      <c r="P128" s="101">
        <f>IF(P39=0,0,1000000*P39/TrRoad_act!P71)</f>
        <v>60323.822400176839</v>
      </c>
      <c r="Q128" s="101">
        <f>IF(Q39=0,0,1000000*Q39/TrRoad_act!Q71)</f>
        <v>68451.55181153593</v>
      </c>
      <c r="R128" s="101">
        <f>IF(R39=0,0,1000000*R39/TrRoad_act!R71)</f>
        <v>67866.538539444577</v>
      </c>
      <c r="S128" s="101">
        <f>IF(S39=0,0,1000000*S39/TrRoad_act!S71)</f>
        <v>62309.929896896028</v>
      </c>
      <c r="T128" s="101">
        <f>IF(T39=0,0,1000000*T39/TrRoad_act!T71)</f>
        <v>45271.924889688249</v>
      </c>
      <c r="U128" s="101">
        <f>IF(U39=0,0,1000000*U39/TrRoad_act!U71)</f>
        <v>80779.254663737767</v>
      </c>
      <c r="V128" s="101">
        <f>IF(V39=0,0,1000000*V39/TrRoad_act!V71)</f>
        <v>110039.28426702879</v>
      </c>
      <c r="W128" s="101">
        <f>IF(W39=0,0,1000000*W39/TrRoad_act!W71)</f>
        <v>82392.604475576576</v>
      </c>
      <c r="DA128" s="175" t="s">
        <v>727</v>
      </c>
    </row>
    <row r="129" spans="1:105" ht="11.45" customHeight="1" x14ac:dyDescent="0.25">
      <c r="A129" s="111" t="s">
        <v>115</v>
      </c>
      <c r="B129" s="101">
        <f>IF(B41=0,0,1000000*B41/TrRoad_act!B72)</f>
        <v>14009.146943911463</v>
      </c>
      <c r="C129" s="101">
        <f>IF(C41=0,0,1000000*C41/TrRoad_act!C72)</f>
        <v>13760.063731487086</v>
      </c>
      <c r="D129" s="101">
        <f>IF(D41=0,0,1000000*D41/TrRoad_act!D72)</f>
        <v>13558.390129402105</v>
      </c>
      <c r="E129" s="101">
        <f>IF(E41=0,0,1000000*E41/TrRoad_act!E72)</f>
        <v>13403.297541202022</v>
      </c>
      <c r="F129" s="101">
        <f>IF(F41=0,0,1000000*F41/TrRoad_act!F72)</f>
        <v>13329.421254308576</v>
      </c>
      <c r="G129" s="101">
        <f>IF(G41=0,0,1000000*G41/TrRoad_act!G72)</f>
        <v>13298.479109260543</v>
      </c>
      <c r="H129" s="101">
        <f>IF(H41=0,0,1000000*H41/TrRoad_act!H72)</f>
        <v>13276.125410219827</v>
      </c>
      <c r="I129" s="101">
        <f>IF(I41=0,0,1000000*I41/TrRoad_act!I72)</f>
        <v>13268.030727499183</v>
      </c>
      <c r="J129" s="101">
        <f>IF(J41=0,0,1000000*J41/TrRoad_act!J72)</f>
        <v>13243.103213002136</v>
      </c>
      <c r="K129" s="101">
        <f>IF(K41=0,0,1000000*K41/TrRoad_act!K72)</f>
        <v>13098.819133176552</v>
      </c>
      <c r="L129" s="101">
        <f>IF(L41=0,0,1000000*L41/TrRoad_act!L72)</f>
        <v>13050.825880324217</v>
      </c>
      <c r="M129" s="101">
        <f>IF(M41=0,0,1000000*M41/TrRoad_act!M72)</f>
        <v>12961.025961220499</v>
      </c>
      <c r="N129" s="101">
        <f>IF(N41=0,0,1000000*N41/TrRoad_act!N72)</f>
        <v>12941.095737859405</v>
      </c>
      <c r="O129" s="101">
        <f>IF(O41=0,0,1000000*O41/TrRoad_act!O72)</f>
        <v>12928.424163309635</v>
      </c>
      <c r="P129" s="101">
        <f>IF(P41=0,0,1000000*P41/TrRoad_act!P72)</f>
        <v>12954.230561076754</v>
      </c>
      <c r="Q129" s="101">
        <f>IF(Q41=0,0,1000000*Q41/TrRoad_act!Q72)</f>
        <v>13003.339502549776</v>
      </c>
      <c r="R129" s="101">
        <f>IF(R41=0,0,1000000*R41/TrRoad_act!R72)</f>
        <v>13028.481953017128</v>
      </c>
      <c r="S129" s="101">
        <f>IF(S41=0,0,1000000*S41/TrRoad_act!S72)</f>
        <v>13065.285950382711</v>
      </c>
      <c r="T129" s="101">
        <f>IF(T41=0,0,1000000*T41/TrRoad_act!T72)</f>
        <v>13169.077993733266</v>
      </c>
      <c r="U129" s="101">
        <f>IF(U41=0,0,1000000*U41/TrRoad_act!U72)</f>
        <v>13185.964101946538</v>
      </c>
      <c r="V129" s="101">
        <f>IF(V41=0,0,1000000*V41/TrRoad_act!V72)</f>
        <v>13048.834587994983</v>
      </c>
      <c r="W129" s="101">
        <f>IF(W41=0,0,1000000*W41/TrRoad_act!W72)</f>
        <v>13084.226071756671</v>
      </c>
      <c r="DA129" s="175" t="s">
        <v>728</v>
      </c>
    </row>
    <row r="130" spans="1:105" ht="11.45" customHeight="1" x14ac:dyDescent="0.25">
      <c r="A130" s="27" t="s">
        <v>34</v>
      </c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DA130" s="173"/>
    </row>
    <row r="131" spans="1:105" ht="11.45" customHeight="1" x14ac:dyDescent="0.25">
      <c r="A131" s="136" t="s">
        <v>156</v>
      </c>
      <c r="B131" s="152">
        <f>IF(B43=0,0,1000000*B43/TrRoad_act!B74)</f>
        <v>1949.3196408228471</v>
      </c>
      <c r="C131" s="152">
        <f>IF(C43=0,0,1000000*C43/TrRoad_act!C74)</f>
        <v>1981.1492665652897</v>
      </c>
      <c r="D131" s="152">
        <f>IF(D43=0,0,1000000*D43/TrRoad_act!D74)</f>
        <v>1967.3975314297265</v>
      </c>
      <c r="E131" s="152">
        <f>IF(E43=0,0,1000000*E43/TrRoad_act!E74)</f>
        <v>1953.5153911828017</v>
      </c>
      <c r="F131" s="152">
        <f>IF(F43=0,0,1000000*F43/TrRoad_act!F74)</f>
        <v>1909.8942996075289</v>
      </c>
      <c r="G131" s="152">
        <f>IF(G43=0,0,1000000*G43/TrRoad_act!G74)</f>
        <v>1915.9700754984594</v>
      </c>
      <c r="H131" s="152">
        <f>IF(H43=0,0,1000000*H43/TrRoad_act!H74)</f>
        <v>1875.0978784809286</v>
      </c>
      <c r="I131" s="152">
        <f>IF(I43=0,0,1000000*I43/TrRoad_act!I74)</f>
        <v>1817.2497160711137</v>
      </c>
      <c r="J131" s="152">
        <f>IF(J43=0,0,1000000*J43/TrRoad_act!J74)</f>
        <v>1732.8171575630988</v>
      </c>
      <c r="K131" s="152">
        <f>IF(K43=0,0,1000000*K43/TrRoad_act!K74)</f>
        <v>1679.4187816185893</v>
      </c>
      <c r="L131" s="152">
        <f>IF(L43=0,0,1000000*L43/TrRoad_act!L74)</f>
        <v>1593.5273964165006</v>
      </c>
      <c r="M131" s="152">
        <f>IF(M43=0,0,1000000*M43/TrRoad_act!M74)</f>
        <v>1552.9683831804803</v>
      </c>
      <c r="N131" s="152">
        <f>IF(N43=0,0,1000000*N43/TrRoad_act!N74)</f>
        <v>1483.0697629399069</v>
      </c>
      <c r="O131" s="152">
        <f>IF(O43=0,0,1000000*O43/TrRoad_act!O74)</f>
        <v>1500.6739517117385</v>
      </c>
      <c r="P131" s="152">
        <f>IF(P43=0,0,1000000*P43/TrRoad_act!P74)</f>
        <v>1601.9393121768942</v>
      </c>
      <c r="Q131" s="152">
        <f>IF(Q43=0,0,1000000*Q43/TrRoad_act!Q74)</f>
        <v>1592.5310682444374</v>
      </c>
      <c r="R131" s="152">
        <f>IF(R43=0,0,1000000*R43/TrRoad_act!R74)</f>
        <v>1613.7286504997098</v>
      </c>
      <c r="S131" s="152">
        <f>IF(S43=0,0,1000000*S43/TrRoad_act!S74)</f>
        <v>1612.0425025515117</v>
      </c>
      <c r="T131" s="152">
        <f>IF(T43=0,0,1000000*T43/TrRoad_act!T74)</f>
        <v>1528.0072676996822</v>
      </c>
      <c r="U131" s="152">
        <f>IF(U43=0,0,1000000*U43/TrRoad_act!U74)</f>
        <v>1493.2212532002336</v>
      </c>
      <c r="V131" s="152">
        <f>IF(V43=0,0,1000000*V43/TrRoad_act!V74)</f>
        <v>1394.7047589971532</v>
      </c>
      <c r="W131" s="152">
        <f>IF(W43=0,0,1000000*W43/TrRoad_act!W74)</f>
        <v>1392.7359502058255</v>
      </c>
      <c r="DA131" s="174" t="s">
        <v>729</v>
      </c>
    </row>
    <row r="132" spans="1:105" ht="11.45" customHeight="1" x14ac:dyDescent="0.25">
      <c r="A132" s="111" t="s">
        <v>110</v>
      </c>
      <c r="B132" s="87">
        <f>IF(B44=0,0,1000000*B44/TrRoad_act!B75)</f>
        <v>1411.2543591831734</v>
      </c>
      <c r="C132" s="87">
        <f>IF(C44=0,0,1000000*C44/TrRoad_act!C75)</f>
        <v>1391.2451741014395</v>
      </c>
      <c r="D132" s="87">
        <f>IF(D44=0,0,1000000*D44/TrRoad_act!D75)</f>
        <v>1447.2126437645331</v>
      </c>
      <c r="E132" s="87">
        <f>IF(E44=0,0,1000000*E44/TrRoad_act!E75)</f>
        <v>1447.1795045327628</v>
      </c>
      <c r="F132" s="87">
        <f>IF(F44=0,0,1000000*F44/TrRoad_act!F75)</f>
        <v>1465.1384015245642</v>
      </c>
      <c r="G132" s="87">
        <f>IF(G44=0,0,1000000*G44/TrRoad_act!G75)</f>
        <v>1453.4452603003472</v>
      </c>
      <c r="H132" s="87">
        <f>IF(H44=0,0,1000000*H44/TrRoad_act!H75)</f>
        <v>1390.0823316414746</v>
      </c>
      <c r="I132" s="87">
        <f>IF(I44=0,0,1000000*I44/TrRoad_act!I75)</f>
        <v>1345.3208072583682</v>
      </c>
      <c r="J132" s="87">
        <f>IF(J44=0,0,1000000*J44/TrRoad_act!J75)</f>
        <v>1217.7939594263134</v>
      </c>
      <c r="K132" s="87">
        <f>IF(K44=0,0,1000000*K44/TrRoad_act!K75)</f>
        <v>1165.7241693060291</v>
      </c>
      <c r="L132" s="87">
        <f>IF(L44=0,0,1000000*L44/TrRoad_act!L75)</f>
        <v>1123.1750418505167</v>
      </c>
      <c r="M132" s="87">
        <f>IF(M44=0,0,1000000*M44/TrRoad_act!M75)</f>
        <v>1110.8347007707523</v>
      </c>
      <c r="N132" s="87">
        <f>IF(N44=0,0,1000000*N44/TrRoad_act!N75)</f>
        <v>1055.1689134367057</v>
      </c>
      <c r="O132" s="87">
        <f>IF(O44=0,0,1000000*O44/TrRoad_act!O75)</f>
        <v>1043.766519562032</v>
      </c>
      <c r="P132" s="87">
        <f>IF(P44=0,0,1000000*P44/TrRoad_act!P75)</f>
        <v>1057.5790125598166</v>
      </c>
      <c r="Q132" s="87">
        <f>IF(Q44=0,0,1000000*Q44/TrRoad_act!Q75)</f>
        <v>1051.3857571352726</v>
      </c>
      <c r="R132" s="87">
        <f>IF(R44=0,0,1000000*R44/TrRoad_act!R75)</f>
        <v>1101.5537183880601</v>
      </c>
      <c r="S132" s="87">
        <f>IF(S44=0,0,1000000*S44/TrRoad_act!S75)</f>
        <v>1140.3373876106314</v>
      </c>
      <c r="T132" s="87">
        <f>IF(T44=0,0,1000000*T44/TrRoad_act!T75)</f>
        <v>1141.6004164736123</v>
      </c>
      <c r="U132" s="87">
        <f>IF(U44=0,0,1000000*U44/TrRoad_act!U75)</f>
        <v>1153.5110842329445</v>
      </c>
      <c r="V132" s="87">
        <f>IF(V44=0,0,1000000*V44/TrRoad_act!V75)</f>
        <v>1118.5342687864318</v>
      </c>
      <c r="W132" s="87">
        <f>IF(W44=0,0,1000000*W44/TrRoad_act!W75)</f>
        <v>1244.7579103760875</v>
      </c>
      <c r="DA132" s="171" t="s">
        <v>730</v>
      </c>
    </row>
    <row r="133" spans="1:105" ht="11.45" customHeight="1" x14ac:dyDescent="0.25">
      <c r="A133" s="111" t="s">
        <v>111</v>
      </c>
      <c r="B133" s="87">
        <f>IF(B46=0,0,1000000*B46/TrRoad_act!B76)</f>
        <v>2038.6593424576045</v>
      </c>
      <c r="C133" s="87">
        <f>IF(C46=0,0,1000000*C46/TrRoad_act!C76)</f>
        <v>2072.2974709977352</v>
      </c>
      <c r="D133" s="87">
        <f>IF(D46=0,0,1000000*D46/TrRoad_act!D76)</f>
        <v>2039.8423735663036</v>
      </c>
      <c r="E133" s="87">
        <f>IF(E46=0,0,1000000*E46/TrRoad_act!E76)</f>
        <v>2016.8995360360307</v>
      </c>
      <c r="F133" s="87">
        <f>IF(F46=0,0,1000000*F46/TrRoad_act!F76)</f>
        <v>1959.7781417357216</v>
      </c>
      <c r="G133" s="87">
        <f>IF(G46=0,0,1000000*G46/TrRoad_act!G76)</f>
        <v>1962.9492074874095</v>
      </c>
      <c r="H133" s="87">
        <f>IF(H46=0,0,1000000*H46/TrRoad_act!H76)</f>
        <v>1921.3400736890198</v>
      </c>
      <c r="I133" s="87">
        <f>IF(I46=0,0,1000000*I46/TrRoad_act!I76)</f>
        <v>1860.1307814311103</v>
      </c>
      <c r="J133" s="87">
        <f>IF(J46=0,0,1000000*J46/TrRoad_act!J76)</f>
        <v>1776.3974961187373</v>
      </c>
      <c r="K133" s="87">
        <f>IF(K46=0,0,1000000*K46/TrRoad_act!K76)</f>
        <v>1720.6930661042779</v>
      </c>
      <c r="L133" s="87">
        <f>IF(L46=0,0,1000000*L46/TrRoad_act!L76)</f>
        <v>1628.5789771789664</v>
      </c>
      <c r="M133" s="87">
        <f>IF(M46=0,0,1000000*M46/TrRoad_act!M76)</f>
        <v>1584.1040903763173</v>
      </c>
      <c r="N133" s="87">
        <f>IF(N46=0,0,1000000*N46/TrRoad_act!N76)</f>
        <v>1511.4860470646117</v>
      </c>
      <c r="O133" s="87">
        <f>IF(O46=0,0,1000000*O46/TrRoad_act!O76)</f>
        <v>1530.1149708959265</v>
      </c>
      <c r="P133" s="87">
        <f>IF(P46=0,0,1000000*P46/TrRoad_act!P76)</f>
        <v>1636.8265087852506</v>
      </c>
      <c r="Q133" s="87">
        <f>IF(Q46=0,0,1000000*Q46/TrRoad_act!Q76)</f>
        <v>1625.4966919388851</v>
      </c>
      <c r="R133" s="87">
        <f>IF(R46=0,0,1000000*R46/TrRoad_act!R76)</f>
        <v>1645.7726343483339</v>
      </c>
      <c r="S133" s="87">
        <f>IF(S46=0,0,1000000*S46/TrRoad_act!S76)</f>
        <v>1644.0074485572654</v>
      </c>
      <c r="T133" s="87">
        <f>IF(T46=0,0,1000000*T46/TrRoad_act!T76)</f>
        <v>1556.5885285984018</v>
      </c>
      <c r="U133" s="87">
        <f>IF(U46=0,0,1000000*U46/TrRoad_act!U76)</f>
        <v>1520.4516706829781</v>
      </c>
      <c r="V133" s="87">
        <f>IF(V46=0,0,1000000*V46/TrRoad_act!V76)</f>
        <v>1418.8681735517555</v>
      </c>
      <c r="W133" s="87">
        <f>IF(W46=0,0,1000000*W46/TrRoad_act!W76)</f>
        <v>1414.8367078496653</v>
      </c>
      <c r="DA133" s="171" t="s">
        <v>731</v>
      </c>
    </row>
    <row r="134" spans="1:105" ht="11.45" customHeight="1" x14ac:dyDescent="0.25">
      <c r="A134" s="111" t="s">
        <v>112</v>
      </c>
      <c r="B134" s="87">
        <f>IF(B48=0,0,1000000*B48/TrRoad_act!B77)</f>
        <v>0</v>
      </c>
      <c r="C134" s="87">
        <f>IF(C48=0,0,1000000*C48/TrRoad_act!C77)</f>
        <v>0</v>
      </c>
      <c r="D134" s="87">
        <f>IF(D48=0,0,1000000*D48/TrRoad_act!D77)</f>
        <v>0</v>
      </c>
      <c r="E134" s="87">
        <f>IF(E48=0,0,1000000*E48/TrRoad_act!E77)</f>
        <v>0</v>
      </c>
      <c r="F134" s="87">
        <f>IF(F48=0,0,1000000*F48/TrRoad_act!F77)</f>
        <v>0</v>
      </c>
      <c r="G134" s="87">
        <f>IF(G48=0,0,1000000*G48/TrRoad_act!G77)</f>
        <v>0</v>
      </c>
      <c r="H134" s="87">
        <f>IF(H48=0,0,1000000*H48/TrRoad_act!H77)</f>
        <v>2570.7240719444089</v>
      </c>
      <c r="I134" s="87">
        <f>IF(I48=0,0,1000000*I48/TrRoad_act!I77)</f>
        <v>2549.5431507904132</v>
      </c>
      <c r="J134" s="87">
        <f>IF(J48=0,0,1000000*J48/TrRoad_act!J77)</f>
        <v>2327.0731923899179</v>
      </c>
      <c r="K134" s="87">
        <f>IF(K48=0,0,1000000*K48/TrRoad_act!K77)</f>
        <v>2210.0138277941751</v>
      </c>
      <c r="L134" s="87">
        <f>IF(L48=0,0,1000000*L48/TrRoad_act!L77)</f>
        <v>2030.0345761836338</v>
      </c>
      <c r="M134" s="87">
        <f>IF(M48=0,0,1000000*M48/TrRoad_act!M77)</f>
        <v>1924.8490491067655</v>
      </c>
      <c r="N134" s="87">
        <f>IF(N48=0,0,1000000*N48/TrRoad_act!N77)</f>
        <v>1876.0691974153158</v>
      </c>
      <c r="O134" s="87">
        <f>IF(O48=0,0,1000000*O48/TrRoad_act!O77)</f>
        <v>1893.5538604705221</v>
      </c>
      <c r="P134" s="87">
        <f>IF(P48=0,0,1000000*P48/TrRoad_act!P77)</f>
        <v>1845.3266895025474</v>
      </c>
      <c r="Q134" s="87">
        <f>IF(Q48=0,0,1000000*Q48/TrRoad_act!Q77)</f>
        <v>1786.0984588943604</v>
      </c>
      <c r="R134" s="87">
        <f>IF(R48=0,0,1000000*R48/TrRoad_act!R77)</f>
        <v>1784.8160795419153</v>
      </c>
      <c r="S134" s="87">
        <f>IF(S48=0,0,1000000*S48/TrRoad_act!S77)</f>
        <v>1765.3028561189274</v>
      </c>
      <c r="T134" s="87">
        <f>IF(T48=0,0,1000000*T48/TrRoad_act!T77)</f>
        <v>1655.2389894118971</v>
      </c>
      <c r="U134" s="87">
        <f>IF(U48=0,0,1000000*U48/TrRoad_act!U77)</f>
        <v>1576.1756504665404</v>
      </c>
      <c r="V134" s="87">
        <f>IF(V48=0,0,1000000*V48/TrRoad_act!V77)</f>
        <v>1453.9385101286912</v>
      </c>
      <c r="W134" s="87">
        <f>IF(W48=0,0,1000000*W48/TrRoad_act!W77)</f>
        <v>1532.8450838655153</v>
      </c>
      <c r="DA134" s="171" t="s">
        <v>732</v>
      </c>
    </row>
    <row r="135" spans="1:105" ht="11.45" customHeight="1" x14ac:dyDescent="0.25">
      <c r="A135" s="111" t="s">
        <v>113</v>
      </c>
      <c r="B135" s="87">
        <f>IF(B49=0,0,1000000*B49/TrRoad_act!B78)</f>
        <v>0</v>
      </c>
      <c r="C135" s="87">
        <f>IF(C49=0,0,1000000*C49/TrRoad_act!C78)</f>
        <v>0</v>
      </c>
      <c r="D135" s="87">
        <f>IF(D49=0,0,1000000*D49/TrRoad_act!D78)</f>
        <v>0</v>
      </c>
      <c r="E135" s="87">
        <f>IF(E49=0,0,1000000*E49/TrRoad_act!E78)</f>
        <v>0</v>
      </c>
      <c r="F135" s="87">
        <f>IF(F49=0,0,1000000*F49/TrRoad_act!F78)</f>
        <v>0</v>
      </c>
      <c r="G135" s="87">
        <f>IF(G49=0,0,1000000*G49/TrRoad_act!G78)</f>
        <v>0</v>
      </c>
      <c r="H135" s="87">
        <f>IF(H49=0,0,1000000*H49/TrRoad_act!H78)</f>
        <v>1506.7714080975729</v>
      </c>
      <c r="I135" s="87">
        <f>IF(I49=0,0,1000000*I49/TrRoad_act!I78)</f>
        <v>1562.0243497768038</v>
      </c>
      <c r="J135" s="87">
        <f>IF(J49=0,0,1000000*J49/TrRoad_act!J78)</f>
        <v>1521.2356520229764</v>
      </c>
      <c r="K135" s="87">
        <f>IF(K49=0,0,1000000*K49/TrRoad_act!K78)</f>
        <v>1469.3678583608134</v>
      </c>
      <c r="L135" s="87">
        <f>IF(L49=0,0,1000000*L49/TrRoad_act!L78)</f>
        <v>1423.1433944760397</v>
      </c>
      <c r="M135" s="87">
        <f>IF(M49=0,0,1000000*M49/TrRoad_act!M78)</f>
        <v>1352.7735557851045</v>
      </c>
      <c r="N135" s="87">
        <f>IF(N49=0,0,1000000*N49/TrRoad_act!N78)</f>
        <v>1276.5198378543084</v>
      </c>
      <c r="O135" s="87">
        <f>IF(O49=0,0,1000000*O49/TrRoad_act!O78)</f>
        <v>1233.4565143803029</v>
      </c>
      <c r="P135" s="87">
        <f>IF(P49=0,0,1000000*P49/TrRoad_act!P78)</f>
        <v>1226.6207136145124</v>
      </c>
      <c r="Q135" s="87">
        <f>IF(Q49=0,0,1000000*Q49/TrRoad_act!Q78)</f>
        <v>1189.9228204455651</v>
      </c>
      <c r="R135" s="87">
        <f>IF(R49=0,0,1000000*R49/TrRoad_act!R78)</f>
        <v>1156.7406359685228</v>
      </c>
      <c r="S135" s="87">
        <f>IF(S49=0,0,1000000*S49/TrRoad_act!S78)</f>
        <v>1186.4435309864161</v>
      </c>
      <c r="T135" s="87">
        <f>IF(T49=0,0,1000000*T49/TrRoad_act!T78)</f>
        <v>1136.642953988995</v>
      </c>
      <c r="U135" s="87">
        <f>IF(U49=0,0,1000000*U49/TrRoad_act!U78)</f>
        <v>1131.2501849390392</v>
      </c>
      <c r="V135" s="87">
        <f>IF(V49=0,0,1000000*V49/TrRoad_act!V78)</f>
        <v>1057.5886783329668</v>
      </c>
      <c r="W135" s="87">
        <f>IF(W49=0,0,1000000*W49/TrRoad_act!W78)</f>
        <v>1126.4474947737226</v>
      </c>
      <c r="DA135" s="171" t="s">
        <v>733</v>
      </c>
    </row>
    <row r="136" spans="1:105" ht="11.45" customHeight="1" x14ac:dyDescent="0.25">
      <c r="A136" s="111" t="s">
        <v>115</v>
      </c>
      <c r="B136" s="87">
        <f>IF(B51=0,0,1000000*B51/TrRoad_act!B79)</f>
        <v>228.02653958676248</v>
      </c>
      <c r="C136" s="87">
        <f>IF(C51=0,0,1000000*C51/TrRoad_act!C79)</f>
        <v>227.19591400787857</v>
      </c>
      <c r="D136" s="87">
        <f>IF(D51=0,0,1000000*D51/TrRoad_act!D79)</f>
        <v>227.74847266726766</v>
      </c>
      <c r="E136" s="87">
        <f>IF(E51=0,0,1000000*E51/TrRoad_act!E79)</f>
        <v>228.10311576211109</v>
      </c>
      <c r="F136" s="87">
        <f>IF(F51=0,0,1000000*F51/TrRoad_act!F79)</f>
        <v>228.08537873009507</v>
      </c>
      <c r="G136" s="87">
        <f>IF(G51=0,0,1000000*G51/TrRoad_act!G79)</f>
        <v>228.51904054211332</v>
      </c>
      <c r="H136" s="87">
        <f>IF(H51=0,0,1000000*H51/TrRoad_act!H79)</f>
        <v>226.86109545574516</v>
      </c>
      <c r="I136" s="87">
        <f>IF(I51=0,0,1000000*I51/TrRoad_act!I79)</f>
        <v>225.26106794599153</v>
      </c>
      <c r="J136" s="87">
        <f>IF(J51=0,0,1000000*J51/TrRoad_act!J79)</f>
        <v>222.72355911307778</v>
      </c>
      <c r="K136" s="87">
        <f>IF(K51=0,0,1000000*K51/TrRoad_act!K79)</f>
        <v>218.50034384145656</v>
      </c>
      <c r="L136" s="87">
        <f>IF(L51=0,0,1000000*L51/TrRoad_act!L79)</f>
        <v>211.15905090209912</v>
      </c>
      <c r="M136" s="87">
        <f>IF(M51=0,0,1000000*M51/TrRoad_act!M79)</f>
        <v>206.69041205967537</v>
      </c>
      <c r="N136" s="87">
        <f>IF(N51=0,0,1000000*N51/TrRoad_act!N79)</f>
        <v>203.45563164189292</v>
      </c>
      <c r="O136" s="87">
        <f>IF(O51=0,0,1000000*O51/TrRoad_act!O79)</f>
        <v>202.43526237151039</v>
      </c>
      <c r="P136" s="87">
        <f>IF(P51=0,0,1000000*P51/TrRoad_act!P79)</f>
        <v>205.10700648351943</v>
      </c>
      <c r="Q136" s="87">
        <f>IF(Q51=0,0,1000000*Q51/TrRoad_act!Q79)</f>
        <v>218.99122779474686</v>
      </c>
      <c r="R136" s="87">
        <f>IF(R51=0,0,1000000*R51/TrRoad_act!R79)</f>
        <v>242.08013218456608</v>
      </c>
      <c r="S136" s="87">
        <f>IF(S51=0,0,1000000*S51/TrRoad_act!S79)</f>
        <v>236.44685148319996</v>
      </c>
      <c r="T136" s="87">
        <f>IF(T51=0,0,1000000*T51/TrRoad_act!T79)</f>
        <v>241.86556832554757</v>
      </c>
      <c r="U136" s="87">
        <f>IF(U51=0,0,1000000*U51/TrRoad_act!U79)</f>
        <v>269.57172948330674</v>
      </c>
      <c r="V136" s="87">
        <f>IF(V51=0,0,1000000*V51/TrRoad_act!V79)</f>
        <v>294.87175807840578</v>
      </c>
      <c r="W136" s="87">
        <f>IF(W51=0,0,1000000*W51/TrRoad_act!W79)</f>
        <v>332.95887266777265</v>
      </c>
      <c r="DA136" s="171" t="s">
        <v>734</v>
      </c>
    </row>
    <row r="137" spans="1:105" ht="11.45" customHeight="1" x14ac:dyDescent="0.25">
      <c r="A137" s="109" t="s">
        <v>158</v>
      </c>
      <c r="B137" s="116">
        <f>IF(B52=0,0,1000000*B52/TrRoad_act!B80)</f>
        <v>13780.459236658262</v>
      </c>
      <c r="C137" s="116">
        <f>IF(C52=0,0,1000000*C52/TrRoad_act!C80)</f>
        <v>12879.776177394886</v>
      </c>
      <c r="D137" s="116">
        <f>IF(D52=0,0,1000000*D52/TrRoad_act!D80)</f>
        <v>12900.402019120284</v>
      </c>
      <c r="E137" s="116">
        <f>IF(E52=0,0,1000000*E52/TrRoad_act!E80)</f>
        <v>12773.181942908368</v>
      </c>
      <c r="F137" s="116">
        <f>IF(F52=0,0,1000000*F52/TrRoad_act!F80)</f>
        <v>12679.230061145507</v>
      </c>
      <c r="G137" s="116">
        <f>IF(G52=0,0,1000000*G52/TrRoad_act!G80)</f>
        <v>12311.499081180396</v>
      </c>
      <c r="H137" s="116">
        <f>IF(H52=0,0,1000000*H52/TrRoad_act!H80)</f>
        <v>13992.602054457988</v>
      </c>
      <c r="I137" s="116">
        <f>IF(I52=0,0,1000000*I52/TrRoad_act!I80)</f>
        <v>15830.369524613747</v>
      </c>
      <c r="J137" s="116">
        <f>IF(J52=0,0,1000000*J52/TrRoad_act!J80)</f>
        <v>15752.351236368277</v>
      </c>
      <c r="K137" s="116">
        <f>IF(K52=0,0,1000000*K52/TrRoad_act!K80)</f>
        <v>15281.70966082811</v>
      </c>
      <c r="L137" s="116">
        <f>IF(L52=0,0,1000000*L52/TrRoad_act!L80)</f>
        <v>16715.174509333254</v>
      </c>
      <c r="M137" s="116">
        <f>IF(M52=0,0,1000000*M52/TrRoad_act!M80)</f>
        <v>16175.319097249321</v>
      </c>
      <c r="N137" s="116">
        <f>IF(N52=0,0,1000000*N52/TrRoad_act!N80)</f>
        <v>17081.272676761324</v>
      </c>
      <c r="O137" s="116">
        <f>IF(O52=0,0,1000000*O52/TrRoad_act!O80)</f>
        <v>16900.76563953422</v>
      </c>
      <c r="P137" s="116">
        <f>IF(P52=0,0,1000000*P52/TrRoad_act!P80)</f>
        <v>15925.258376403703</v>
      </c>
      <c r="Q137" s="116">
        <f>IF(Q52=0,0,1000000*Q52/TrRoad_act!Q80)</f>
        <v>15817.736837296688</v>
      </c>
      <c r="R137" s="116">
        <f>IF(R52=0,0,1000000*R52/TrRoad_act!R80)</f>
        <v>15543.662539208493</v>
      </c>
      <c r="S137" s="116">
        <f>IF(S52=0,0,1000000*S52/TrRoad_act!S80)</f>
        <v>14976.770643229804</v>
      </c>
      <c r="T137" s="116">
        <f>IF(T52=0,0,1000000*T52/TrRoad_act!T80)</f>
        <v>14324.604857126176</v>
      </c>
      <c r="U137" s="116">
        <f>IF(U52=0,0,1000000*U52/TrRoad_act!U80)</f>
        <v>14069.098763888434</v>
      </c>
      <c r="V137" s="116">
        <f>IF(V52=0,0,1000000*V52/TrRoad_act!V80)</f>
        <v>13503.402950427928</v>
      </c>
      <c r="W137" s="116">
        <f>IF(W52=0,0,1000000*W52/TrRoad_act!W80)</f>
        <v>12004.330129261763</v>
      </c>
      <c r="DA137" s="176" t="s">
        <v>735</v>
      </c>
    </row>
    <row r="138" spans="1:105" ht="11.45" customHeight="1" x14ac:dyDescent="0.25">
      <c r="A138" s="128" t="s">
        <v>27</v>
      </c>
      <c r="B138" s="101">
        <f>IF(B53=0,0,1000000*B53/TrRoad_act!B81)</f>
        <v>10489.204076659566</v>
      </c>
      <c r="C138" s="101">
        <f>IF(C53=0,0,1000000*C53/TrRoad_act!C81)</f>
        <v>10455.188590940137</v>
      </c>
      <c r="D138" s="101">
        <f>IF(D53=0,0,1000000*D53/TrRoad_act!D81)</f>
        <v>10482.959071597861</v>
      </c>
      <c r="E138" s="101">
        <f>IF(E53=0,0,1000000*E53/TrRoad_act!E81)</f>
        <v>10685.620219329892</v>
      </c>
      <c r="F138" s="101">
        <f>IF(F53=0,0,1000000*F53/TrRoad_act!F81)</f>
        <v>11028.516822718611</v>
      </c>
      <c r="G138" s="101">
        <f>IF(G53=0,0,1000000*G53/TrRoad_act!G81)</f>
        <v>11049.746507897911</v>
      </c>
      <c r="H138" s="101">
        <f>IF(H53=0,0,1000000*H53/TrRoad_act!H81)</f>
        <v>11688.435108097252</v>
      </c>
      <c r="I138" s="101">
        <f>IF(I53=0,0,1000000*I53/TrRoad_act!I81)</f>
        <v>14221.242767013571</v>
      </c>
      <c r="J138" s="101">
        <f>IF(J53=0,0,1000000*J53/TrRoad_act!J81)</f>
        <v>14734.838175509642</v>
      </c>
      <c r="K138" s="101">
        <f>IF(K53=0,0,1000000*K53/TrRoad_act!K81)</f>
        <v>13703.333724431453</v>
      </c>
      <c r="L138" s="101">
        <f>IF(L53=0,0,1000000*L53/TrRoad_act!L81)</f>
        <v>14092.232604873036</v>
      </c>
      <c r="M138" s="101">
        <f>IF(M53=0,0,1000000*M53/TrRoad_act!M81)</f>
        <v>14212.716129946004</v>
      </c>
      <c r="N138" s="101">
        <f>IF(N53=0,0,1000000*N53/TrRoad_act!N81)</f>
        <v>13960.839824174909</v>
      </c>
      <c r="O138" s="101">
        <f>IF(O53=0,0,1000000*O53/TrRoad_act!O81)</f>
        <v>13748.363506494701</v>
      </c>
      <c r="P138" s="101">
        <f>IF(P53=0,0,1000000*P53/TrRoad_act!P81)</f>
        <v>13638.925899893769</v>
      </c>
      <c r="Q138" s="101">
        <f>IF(Q53=0,0,1000000*Q53/TrRoad_act!Q81)</f>
        <v>13560.193044214044</v>
      </c>
      <c r="R138" s="101">
        <f>IF(R53=0,0,1000000*R53/TrRoad_act!R81)</f>
        <v>13181.102012897625</v>
      </c>
      <c r="S138" s="101">
        <f>IF(S53=0,0,1000000*S53/TrRoad_act!S81)</f>
        <v>12603.56710775329</v>
      </c>
      <c r="T138" s="101">
        <f>IF(T53=0,0,1000000*T53/TrRoad_act!T81)</f>
        <v>12195.143676965645</v>
      </c>
      <c r="U138" s="101">
        <f>IF(U53=0,0,1000000*U53/TrRoad_act!U81)</f>
        <v>11598.52972509441</v>
      </c>
      <c r="V138" s="101">
        <f>IF(V53=0,0,1000000*V53/TrRoad_act!V81)</f>
        <v>10902.9819795777</v>
      </c>
      <c r="W138" s="101">
        <f>IF(W53=0,0,1000000*W53/TrRoad_act!W81)</f>
        <v>10337.29351006636</v>
      </c>
      <c r="DA138" s="175" t="s">
        <v>736</v>
      </c>
    </row>
    <row r="139" spans="1:105" ht="11.45" customHeight="1" x14ac:dyDescent="0.25">
      <c r="A139" s="138" t="s">
        <v>116</v>
      </c>
      <c r="B139" s="88">
        <f>IF(B55=0,0,1000000*B55/TrRoad_act!B82)</f>
        <v>49457.824497601221</v>
      </c>
      <c r="C139" s="88">
        <f>IF(C55=0,0,1000000*C55/TrRoad_act!C82)</f>
        <v>36970.501700407563</v>
      </c>
      <c r="D139" s="88">
        <f>IF(D55=0,0,1000000*D55/TrRoad_act!D82)</f>
        <v>34611.886535783189</v>
      </c>
      <c r="E139" s="88">
        <f>IF(E55=0,0,1000000*E55/TrRoad_act!E82)</f>
        <v>30322.150740469926</v>
      </c>
      <c r="F139" s="88">
        <f>IF(F55=0,0,1000000*F55/TrRoad_act!F82)</f>
        <v>24071.869006702105</v>
      </c>
      <c r="G139" s="88">
        <f>IF(G55=0,0,1000000*G55/TrRoad_act!G82)</f>
        <v>20607.432060907788</v>
      </c>
      <c r="H139" s="88">
        <f>IF(H55=0,0,1000000*H55/TrRoad_act!H82)</f>
        <v>28208.468017896532</v>
      </c>
      <c r="I139" s="88">
        <f>IF(I55=0,0,1000000*I55/TrRoad_act!I82)</f>
        <v>23724.944874451558</v>
      </c>
      <c r="J139" s="88">
        <f>IF(J55=0,0,1000000*J55/TrRoad_act!J82)</f>
        <v>20445.070895887227</v>
      </c>
      <c r="K139" s="88">
        <f>IF(K55=0,0,1000000*K55/TrRoad_act!K82)</f>
        <v>23376.400959665902</v>
      </c>
      <c r="L139" s="88">
        <f>IF(L55=0,0,1000000*L55/TrRoad_act!L82)</f>
        <v>29359.682817662437</v>
      </c>
      <c r="M139" s="88">
        <f>IF(M55=0,0,1000000*M55/TrRoad_act!M82)</f>
        <v>25827.975400903739</v>
      </c>
      <c r="N139" s="88">
        <f>IF(N55=0,0,1000000*N55/TrRoad_act!N82)</f>
        <v>32189.767544243765</v>
      </c>
      <c r="O139" s="88">
        <f>IF(O55=0,0,1000000*O55/TrRoad_act!O82)</f>
        <v>31815.343919484731</v>
      </c>
      <c r="P139" s="88">
        <f>IF(P55=0,0,1000000*P55/TrRoad_act!P82)</f>
        <v>26685.163365165747</v>
      </c>
      <c r="Q139" s="88">
        <f>IF(Q55=0,0,1000000*Q55/TrRoad_act!Q82)</f>
        <v>26616.197444395217</v>
      </c>
      <c r="R139" s="88">
        <f>IF(R55=0,0,1000000*R55/TrRoad_act!R82)</f>
        <v>26297.687514693862</v>
      </c>
      <c r="S139" s="88">
        <f>IF(S55=0,0,1000000*S55/TrRoad_act!S82)</f>
        <v>25303.056390581714</v>
      </c>
      <c r="T139" s="88">
        <f>IF(T55=0,0,1000000*T55/TrRoad_act!T82)</f>
        <v>24419.19615458911</v>
      </c>
      <c r="U139" s="88">
        <f>IF(U55=0,0,1000000*U55/TrRoad_act!U82)</f>
        <v>25362.866487786305</v>
      </c>
      <c r="V139" s="88">
        <f>IF(V55=0,0,1000000*V55/TrRoad_act!V82)</f>
        <v>25561.539057925522</v>
      </c>
      <c r="W139" s="88">
        <f>IF(W55=0,0,1000000*W55/TrRoad_act!W82)</f>
        <v>19604.209103854791</v>
      </c>
      <c r="DA139" s="178" t="s">
        <v>737</v>
      </c>
    </row>
    <row r="140" spans="1:105" x14ac:dyDescent="0.25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DA140" s="171"/>
    </row>
    <row r="141" spans="1:105" ht="11.45" customHeight="1" x14ac:dyDescent="0.25">
      <c r="A141" s="53" t="s">
        <v>40</v>
      </c>
      <c r="B141" s="76">
        <f t="shared" ref="B141:K141" si="37">IF(B17=0,0,B17/B$17)</f>
        <v>1</v>
      </c>
      <c r="C141" s="76">
        <f t="shared" si="37"/>
        <v>1</v>
      </c>
      <c r="D141" s="76">
        <f t="shared" si="37"/>
        <v>1</v>
      </c>
      <c r="E141" s="76">
        <f t="shared" si="37"/>
        <v>1</v>
      </c>
      <c r="F141" s="76">
        <f t="shared" si="37"/>
        <v>1</v>
      </c>
      <c r="G141" s="76">
        <f t="shared" si="37"/>
        <v>1</v>
      </c>
      <c r="H141" s="76">
        <f t="shared" si="37"/>
        <v>1</v>
      </c>
      <c r="I141" s="76">
        <f t="shared" si="37"/>
        <v>1</v>
      </c>
      <c r="J141" s="76">
        <f t="shared" si="37"/>
        <v>1</v>
      </c>
      <c r="K141" s="76">
        <f t="shared" si="37"/>
        <v>1</v>
      </c>
      <c r="L141" s="76">
        <f t="shared" ref="L141" si="38">IF(L17=0,0,L17/L$17)</f>
        <v>1</v>
      </c>
      <c r="M141" s="76">
        <f t="shared" ref="M141:V141" si="39">IF(M17=0,0,M17/M$17)</f>
        <v>1</v>
      </c>
      <c r="N141" s="76">
        <f t="shared" si="39"/>
        <v>1</v>
      </c>
      <c r="O141" s="76">
        <f t="shared" si="39"/>
        <v>1</v>
      </c>
      <c r="P141" s="76">
        <f t="shared" si="39"/>
        <v>1</v>
      </c>
      <c r="Q141" s="76">
        <f t="shared" si="39"/>
        <v>1</v>
      </c>
      <c r="R141" s="76">
        <f t="shared" si="39"/>
        <v>1</v>
      </c>
      <c r="S141" s="76">
        <f t="shared" si="39"/>
        <v>1</v>
      </c>
      <c r="T141" s="76">
        <f t="shared" si="39"/>
        <v>1</v>
      </c>
      <c r="U141" s="76">
        <f t="shared" si="39"/>
        <v>1</v>
      </c>
      <c r="V141" s="76">
        <f t="shared" si="39"/>
        <v>1</v>
      </c>
      <c r="W141" s="76">
        <f t="shared" ref="W141" si="40">IF(W17=0,0,W17/W$17)</f>
        <v>1</v>
      </c>
      <c r="DA141" s="183"/>
    </row>
    <row r="142" spans="1:105" ht="11.45" customHeight="1" x14ac:dyDescent="0.25">
      <c r="A142" s="27" t="s">
        <v>33</v>
      </c>
      <c r="B142" s="46">
        <f t="shared" ref="B142:K142" si="41">IF(B18=0,0,B18/B$17)</f>
        <v>0.71282496598650413</v>
      </c>
      <c r="C142" s="46">
        <f t="shared" si="41"/>
        <v>0.72281965479147958</v>
      </c>
      <c r="D142" s="46">
        <f t="shared" si="41"/>
        <v>0.72872072164621782</v>
      </c>
      <c r="E142" s="46">
        <f t="shared" si="41"/>
        <v>0.72877034504427674</v>
      </c>
      <c r="F142" s="46">
        <f t="shared" si="41"/>
        <v>0.73393939822242804</v>
      </c>
      <c r="G142" s="46">
        <f t="shared" si="41"/>
        <v>0.73187151516126803</v>
      </c>
      <c r="H142" s="46">
        <f t="shared" si="41"/>
        <v>0.70673172158209685</v>
      </c>
      <c r="I142" s="46">
        <f t="shared" si="41"/>
        <v>0.70382226490971012</v>
      </c>
      <c r="J142" s="46">
        <f t="shared" si="41"/>
        <v>0.70590133363074903</v>
      </c>
      <c r="K142" s="46">
        <f t="shared" si="41"/>
        <v>0.7108048086992047</v>
      </c>
      <c r="L142" s="46">
        <f t="shared" ref="L142" si="42">IF(L18=0,0,L18/L$17)</f>
        <v>0.69343628957669246</v>
      </c>
      <c r="M142" s="46">
        <f t="shared" ref="M142:V142" si="43">IF(M18=0,0,M18/M$17)</f>
        <v>0.69899142218077037</v>
      </c>
      <c r="N142" s="46">
        <f t="shared" si="43"/>
        <v>0.68515934762359287</v>
      </c>
      <c r="O142" s="46">
        <f t="shared" si="43"/>
        <v>0.68793610348106005</v>
      </c>
      <c r="P142" s="46">
        <f t="shared" si="43"/>
        <v>0.69899312310413164</v>
      </c>
      <c r="Q142" s="46">
        <f t="shared" si="43"/>
        <v>0.69232853956507001</v>
      </c>
      <c r="R142" s="46">
        <f t="shared" si="43"/>
        <v>0.69123470289145406</v>
      </c>
      <c r="S142" s="46">
        <f t="shared" si="43"/>
        <v>0.69166730603587323</v>
      </c>
      <c r="T142" s="46">
        <f t="shared" si="43"/>
        <v>0.68831278257030848</v>
      </c>
      <c r="U142" s="46">
        <f t="shared" si="43"/>
        <v>0.68396874225520832</v>
      </c>
      <c r="V142" s="46">
        <f t="shared" si="43"/>
        <v>0.65925104938817713</v>
      </c>
      <c r="W142" s="46">
        <f t="shared" ref="W142" si="44">IF(W18=0,0,W18/W$17)</f>
        <v>0.6675925685562718</v>
      </c>
      <c r="DA142" s="211"/>
    </row>
    <row r="143" spans="1:105" ht="11.45" customHeight="1" x14ac:dyDescent="0.25">
      <c r="A143" s="153" t="s">
        <v>180</v>
      </c>
      <c r="B143" s="154">
        <f t="shared" ref="B143:K143" si="45">IF(B19=0,0,B19/B$17)</f>
        <v>8.3776873100098667E-3</v>
      </c>
      <c r="C143" s="154">
        <f t="shared" si="45"/>
        <v>8.542406134601277E-3</v>
      </c>
      <c r="D143" s="154">
        <f t="shared" si="45"/>
        <v>8.849529693003769E-3</v>
      </c>
      <c r="E143" s="154">
        <f t="shared" si="45"/>
        <v>8.9663210891700179E-3</v>
      </c>
      <c r="F143" s="154">
        <f t="shared" si="45"/>
        <v>9.1829070183210553E-3</v>
      </c>
      <c r="G143" s="154">
        <f t="shared" si="45"/>
        <v>9.5094368737937331E-3</v>
      </c>
      <c r="H143" s="154">
        <f t="shared" si="45"/>
        <v>9.4493432251730458E-3</v>
      </c>
      <c r="I143" s="154">
        <f t="shared" si="45"/>
        <v>8.2114842820506465E-3</v>
      </c>
      <c r="J143" s="154">
        <f t="shared" si="45"/>
        <v>8.3467058168629465E-3</v>
      </c>
      <c r="K143" s="154">
        <f t="shared" si="45"/>
        <v>8.5472196690486012E-3</v>
      </c>
      <c r="L143" s="154">
        <f t="shared" ref="L143" si="46">IF(L19=0,0,L19/L$17)</f>
        <v>8.364847696186891E-3</v>
      </c>
      <c r="M143" s="154">
        <f t="shared" ref="M143:V143" si="47">IF(M19=0,0,M19/M$17)</f>
        <v>8.5597599861608736E-3</v>
      </c>
      <c r="N143" s="154">
        <f t="shared" si="47"/>
        <v>8.5157720391256693E-3</v>
      </c>
      <c r="O143" s="154">
        <f t="shared" si="47"/>
        <v>8.5423731489291145E-3</v>
      </c>
      <c r="P143" s="154">
        <f t="shared" si="47"/>
        <v>8.5508305590186375E-3</v>
      </c>
      <c r="Q143" s="154">
        <f t="shared" si="47"/>
        <v>8.4843907676875399E-3</v>
      </c>
      <c r="R143" s="154">
        <f t="shared" si="47"/>
        <v>8.4012897633287224E-3</v>
      </c>
      <c r="S143" s="154">
        <f t="shared" si="47"/>
        <v>7.867337469119301E-3</v>
      </c>
      <c r="T143" s="154">
        <f t="shared" si="47"/>
        <v>7.677823242296546E-3</v>
      </c>
      <c r="U143" s="154">
        <f t="shared" si="47"/>
        <v>7.9683229821386602E-3</v>
      </c>
      <c r="V143" s="154">
        <f t="shared" si="47"/>
        <v>7.7671351042618488E-3</v>
      </c>
      <c r="W143" s="154">
        <f t="shared" ref="W143" si="48">IF(W19=0,0,W19/W$17)</f>
        <v>7.7314633975290176E-3</v>
      </c>
      <c r="DA143" s="212"/>
    </row>
    <row r="144" spans="1:105" ht="11.45" customHeight="1" x14ac:dyDescent="0.25">
      <c r="A144" s="155" t="s">
        <v>20</v>
      </c>
      <c r="B144" s="156">
        <f t="shared" ref="B144:K144" si="49">IF(B21=0,0,B21/B$17)</f>
        <v>0.66576583155391278</v>
      </c>
      <c r="C144" s="156">
        <f t="shared" si="49"/>
        <v>0.6757896228276834</v>
      </c>
      <c r="D144" s="156">
        <f t="shared" si="49"/>
        <v>0.68211209719220312</v>
      </c>
      <c r="E144" s="156">
        <f t="shared" si="49"/>
        <v>0.68093596131149969</v>
      </c>
      <c r="F144" s="156">
        <f t="shared" si="49"/>
        <v>0.68595560299913949</v>
      </c>
      <c r="G144" s="156">
        <f t="shared" si="49"/>
        <v>0.68334727056666267</v>
      </c>
      <c r="H144" s="156">
        <f t="shared" si="49"/>
        <v>0.65850303549592826</v>
      </c>
      <c r="I144" s="156">
        <f t="shared" si="49"/>
        <v>0.65865285426541587</v>
      </c>
      <c r="J144" s="156">
        <f t="shared" si="49"/>
        <v>0.66158574334262776</v>
      </c>
      <c r="K144" s="156">
        <f t="shared" si="49"/>
        <v>0.66541200003928191</v>
      </c>
      <c r="L144" s="156">
        <f t="shared" ref="L144" si="50">IF(L21=0,0,L21/L$17)</f>
        <v>0.6470166070241633</v>
      </c>
      <c r="M144" s="156">
        <f t="shared" ref="M144:V144" si="51">IF(M21=0,0,M21/M$17)</f>
        <v>0.65062035341407676</v>
      </c>
      <c r="N144" s="156">
        <f t="shared" si="51"/>
        <v>0.63403130303312671</v>
      </c>
      <c r="O144" s="156">
        <f t="shared" si="51"/>
        <v>0.63487045880822512</v>
      </c>
      <c r="P144" s="156">
        <f t="shared" si="51"/>
        <v>0.64568216841520321</v>
      </c>
      <c r="Q144" s="156">
        <f t="shared" si="51"/>
        <v>0.63710300762269012</v>
      </c>
      <c r="R144" s="156">
        <f t="shared" si="51"/>
        <v>0.63598912483561632</v>
      </c>
      <c r="S144" s="156">
        <f t="shared" si="51"/>
        <v>0.63824506776157175</v>
      </c>
      <c r="T144" s="156">
        <f t="shared" si="51"/>
        <v>0.63356470192717196</v>
      </c>
      <c r="U144" s="156">
        <f t="shared" si="51"/>
        <v>0.6279566886768515</v>
      </c>
      <c r="V144" s="156">
        <f t="shared" si="51"/>
        <v>0.60259476753225905</v>
      </c>
      <c r="W144" s="156">
        <f t="shared" ref="W144" si="52">IF(W21=0,0,W21/W$17)</f>
        <v>0.61172809807900197</v>
      </c>
      <c r="DA144" s="213"/>
    </row>
    <row r="145" spans="1:105" ht="11.45" customHeight="1" x14ac:dyDescent="0.25">
      <c r="A145" s="157" t="s">
        <v>110</v>
      </c>
      <c r="B145" s="103">
        <f t="shared" ref="B145:K145" si="53">IF(B22=0,0,B22/B$17)</f>
        <v>0.51792350227782691</v>
      </c>
      <c r="C145" s="103">
        <f t="shared" si="53"/>
        <v>0.51302541471733953</v>
      </c>
      <c r="D145" s="103">
        <f t="shared" si="53"/>
        <v>0.50382836578289014</v>
      </c>
      <c r="E145" s="103">
        <f t="shared" si="53"/>
        <v>0.4860278556433929</v>
      </c>
      <c r="F145" s="103">
        <f t="shared" si="53"/>
        <v>0.46906833211336324</v>
      </c>
      <c r="G145" s="103">
        <f t="shared" si="53"/>
        <v>0.45107368776086093</v>
      </c>
      <c r="H145" s="103">
        <f t="shared" si="53"/>
        <v>0.42515014607795343</v>
      </c>
      <c r="I145" s="103">
        <f t="shared" si="53"/>
        <v>0.41148059088133193</v>
      </c>
      <c r="J145" s="103">
        <f t="shared" si="53"/>
        <v>0.40783188172622303</v>
      </c>
      <c r="K145" s="103">
        <f t="shared" si="53"/>
        <v>0.39639680934553811</v>
      </c>
      <c r="L145" s="103">
        <f t="shared" ref="L145" si="54">IF(L22=0,0,L22/L$17)</f>
        <v>0.37843815037770023</v>
      </c>
      <c r="M145" s="103">
        <f t="shared" ref="M145:V145" si="55">IF(M22=0,0,M22/M$17)</f>
        <v>0.37303320397567064</v>
      </c>
      <c r="N145" s="103">
        <f t="shared" si="55"/>
        <v>0.35306566737932182</v>
      </c>
      <c r="O145" s="103">
        <f t="shared" si="55"/>
        <v>0.34454460165815259</v>
      </c>
      <c r="P145" s="103">
        <f t="shared" si="55"/>
        <v>0.33862635340117919</v>
      </c>
      <c r="Q145" s="103">
        <f t="shared" si="55"/>
        <v>0.32530395056535177</v>
      </c>
      <c r="R145" s="103">
        <f t="shared" si="55"/>
        <v>0.31726176976470727</v>
      </c>
      <c r="S145" s="103">
        <f t="shared" si="55"/>
        <v>0.31697721498768006</v>
      </c>
      <c r="T145" s="103">
        <f t="shared" si="55"/>
        <v>0.31435847321249955</v>
      </c>
      <c r="U145" s="103">
        <f t="shared" si="55"/>
        <v>0.31328267035311663</v>
      </c>
      <c r="V145" s="103">
        <f t="shared" si="55"/>
        <v>0.30722565431948196</v>
      </c>
      <c r="W145" s="103">
        <f t="shared" ref="W145" si="56">IF(W22=0,0,W22/W$17)</f>
        <v>0.31322422276486411</v>
      </c>
      <c r="DA145" s="191"/>
    </row>
    <row r="146" spans="1:105" ht="11.45" customHeight="1" x14ac:dyDescent="0.25">
      <c r="A146" s="157" t="s">
        <v>111</v>
      </c>
      <c r="B146" s="103">
        <f t="shared" ref="B146:K146" si="57">IF(B24=0,0,B24/B$17)</f>
        <v>0.1465898340574768</v>
      </c>
      <c r="C146" s="103">
        <f t="shared" si="57"/>
        <v>0.16150560804249522</v>
      </c>
      <c r="D146" s="103">
        <f t="shared" si="57"/>
        <v>0.17678678942318826</v>
      </c>
      <c r="E146" s="103">
        <f t="shared" si="57"/>
        <v>0.19334458781469924</v>
      </c>
      <c r="F146" s="103">
        <f t="shared" si="57"/>
        <v>0.21479976121950653</v>
      </c>
      <c r="G146" s="103">
        <f t="shared" si="57"/>
        <v>0.22907015642769693</v>
      </c>
      <c r="H146" s="103">
        <f t="shared" si="57"/>
        <v>0.22914535397062688</v>
      </c>
      <c r="I146" s="103">
        <f t="shared" si="57"/>
        <v>0.2409262123206663</v>
      </c>
      <c r="J146" s="103">
        <f t="shared" si="57"/>
        <v>0.24435533950933011</v>
      </c>
      <c r="K146" s="103">
        <f t="shared" si="57"/>
        <v>0.25470541949139325</v>
      </c>
      <c r="L146" s="103">
        <f t="shared" ref="L146" si="58">IF(L24=0,0,L24/L$17)</f>
        <v>0.25474568852732732</v>
      </c>
      <c r="M146" s="103">
        <f t="shared" ref="M146:V146" si="59">IF(M24=0,0,M24/M$17)</f>
        <v>0.26358263981720287</v>
      </c>
      <c r="N146" s="103">
        <f t="shared" si="59"/>
        <v>0.26694598931918911</v>
      </c>
      <c r="O146" s="103">
        <f t="shared" si="59"/>
        <v>0.27683065579873867</v>
      </c>
      <c r="P146" s="103">
        <f t="shared" si="59"/>
        <v>0.29318342244163365</v>
      </c>
      <c r="Q146" s="103">
        <f t="shared" si="59"/>
        <v>0.29897548390618162</v>
      </c>
      <c r="R146" s="103">
        <f t="shared" si="59"/>
        <v>0.30722540769737072</v>
      </c>
      <c r="S146" s="103">
        <f t="shared" si="59"/>
        <v>0.31052446875087925</v>
      </c>
      <c r="T146" s="103">
        <f t="shared" si="59"/>
        <v>0.30676971705939454</v>
      </c>
      <c r="U146" s="103">
        <f t="shared" si="59"/>
        <v>0.30317696791993975</v>
      </c>
      <c r="V146" s="103">
        <f t="shared" si="59"/>
        <v>0.28389466602651903</v>
      </c>
      <c r="W146" s="103">
        <f t="shared" ref="W146" si="60">IF(W24=0,0,W24/W$17)</f>
        <v>0.28361469834207692</v>
      </c>
      <c r="DA146" s="191"/>
    </row>
    <row r="147" spans="1:105" ht="11.45" customHeight="1" x14ac:dyDescent="0.25">
      <c r="A147" s="157" t="s">
        <v>112</v>
      </c>
      <c r="B147" s="103">
        <f t="shared" ref="B147:K147" si="61">IF(B26=0,0,B26/B$17)</f>
        <v>1.2524952186091002E-3</v>
      </c>
      <c r="C147" s="103">
        <f t="shared" si="61"/>
        <v>1.2586000678487955E-3</v>
      </c>
      <c r="D147" s="103">
        <f t="shared" si="61"/>
        <v>1.4969419861247577E-3</v>
      </c>
      <c r="E147" s="103">
        <f t="shared" si="61"/>
        <v>1.5635178534075963E-3</v>
      </c>
      <c r="F147" s="103">
        <f t="shared" si="61"/>
        <v>2.0875096662696692E-3</v>
      </c>
      <c r="G147" s="103">
        <f t="shared" si="61"/>
        <v>2.3736902014139015E-3</v>
      </c>
      <c r="H147" s="103">
        <f t="shared" si="61"/>
        <v>3.2847115065131353E-3</v>
      </c>
      <c r="I147" s="103">
        <f t="shared" si="61"/>
        <v>5.3359920878083208E-3</v>
      </c>
      <c r="J147" s="103">
        <f t="shared" si="61"/>
        <v>8.5156034978332278E-3</v>
      </c>
      <c r="K147" s="103">
        <f t="shared" si="61"/>
        <v>1.2508602539683259E-2</v>
      </c>
      <c r="L147" s="103">
        <f t="shared" ref="L147" si="62">IF(L26=0,0,L26/L$17)</f>
        <v>1.2003197401917952E-2</v>
      </c>
      <c r="M147" s="103">
        <f t="shared" ref="M147:V147" si="63">IF(M26=0,0,M26/M$17)</f>
        <v>1.2072511555896196E-2</v>
      </c>
      <c r="N147" s="103">
        <f t="shared" si="63"/>
        <v>1.2074033593133006E-2</v>
      </c>
      <c r="O147" s="103">
        <f t="shared" si="63"/>
        <v>1.1484847008302186E-2</v>
      </c>
      <c r="P147" s="103">
        <f t="shared" si="63"/>
        <v>1.1825300567838044E-2</v>
      </c>
      <c r="Q147" s="103">
        <f t="shared" si="63"/>
        <v>1.086868735243674E-2</v>
      </c>
      <c r="R147" s="103">
        <f t="shared" si="63"/>
        <v>9.5119436131300052E-3</v>
      </c>
      <c r="S147" s="103">
        <f t="shared" si="63"/>
        <v>8.6330526040381758E-3</v>
      </c>
      <c r="T147" s="103">
        <f t="shared" si="63"/>
        <v>9.9770049083505296E-3</v>
      </c>
      <c r="U147" s="103">
        <f t="shared" si="63"/>
        <v>8.4851648977569034E-3</v>
      </c>
      <c r="V147" s="103">
        <f t="shared" si="63"/>
        <v>6.772965512657084E-3</v>
      </c>
      <c r="W147" s="103">
        <f t="shared" ref="W147" si="64">IF(W26=0,0,W26/W$17)</f>
        <v>6.4700989417198771E-3</v>
      </c>
      <c r="DA147" s="191"/>
    </row>
    <row r="148" spans="1:105" ht="11.45" customHeight="1" x14ac:dyDescent="0.25">
      <c r="A148" s="157" t="s">
        <v>113</v>
      </c>
      <c r="B148" s="103">
        <f t="shared" ref="B148:K148" si="65">IF(B27=0,0,B27/B$17)</f>
        <v>0</v>
      </c>
      <c r="C148" s="103">
        <f t="shared" si="65"/>
        <v>0</v>
      </c>
      <c r="D148" s="103">
        <f t="shared" si="65"/>
        <v>0</v>
      </c>
      <c r="E148" s="103">
        <f t="shared" si="65"/>
        <v>0</v>
      </c>
      <c r="F148" s="103">
        <f t="shared" si="65"/>
        <v>0</v>
      </c>
      <c r="G148" s="103">
        <f t="shared" si="65"/>
        <v>8.2973617669088856E-4</v>
      </c>
      <c r="H148" s="103">
        <f t="shared" si="65"/>
        <v>9.2273420427107654E-4</v>
      </c>
      <c r="I148" s="103">
        <f t="shared" si="65"/>
        <v>9.0993320804269432E-4</v>
      </c>
      <c r="J148" s="103">
        <f t="shared" si="65"/>
        <v>8.7661645262547777E-4</v>
      </c>
      <c r="K148" s="103">
        <f t="shared" si="65"/>
        <v>1.793367014230336E-3</v>
      </c>
      <c r="L148" s="103">
        <f t="shared" ref="L148" si="66">IF(L27=0,0,L27/L$17)</f>
        <v>1.8183917913963264E-3</v>
      </c>
      <c r="M148" s="103">
        <f t="shared" ref="M148:V148" si="67">IF(M27=0,0,M27/M$17)</f>
        <v>1.9087455218409549E-3</v>
      </c>
      <c r="N148" s="103">
        <f t="shared" si="67"/>
        <v>1.9057675647896235E-3</v>
      </c>
      <c r="O148" s="103">
        <f t="shared" si="67"/>
        <v>1.9407032607130119E-3</v>
      </c>
      <c r="P148" s="103">
        <f t="shared" si="67"/>
        <v>1.9314636170255266E-3</v>
      </c>
      <c r="Q148" s="103">
        <f t="shared" si="67"/>
        <v>1.7557735333392232E-3</v>
      </c>
      <c r="R148" s="103">
        <f t="shared" si="67"/>
        <v>1.6891229625417702E-3</v>
      </c>
      <c r="S148" s="103">
        <f t="shared" si="67"/>
        <v>1.6618089345061076E-3</v>
      </c>
      <c r="T148" s="103">
        <f t="shared" si="67"/>
        <v>1.7424815862016781E-3</v>
      </c>
      <c r="U148" s="103">
        <f t="shared" si="67"/>
        <v>1.7774455152630157E-3</v>
      </c>
      <c r="V148" s="103">
        <f t="shared" si="67"/>
        <v>1.6689983481186271E-3</v>
      </c>
      <c r="W148" s="103">
        <f t="shared" ref="W148" si="68">IF(W27=0,0,W27/W$17)</f>
        <v>1.6540437036214627E-3</v>
      </c>
      <c r="DA148" s="191"/>
    </row>
    <row r="149" spans="1:105" ht="11.45" customHeight="1" x14ac:dyDescent="0.25">
      <c r="A149" s="157" t="s">
        <v>114</v>
      </c>
      <c r="B149" s="103">
        <f t="shared" ref="B149:K149" si="69">IF(B29=0,0,B29/B$17)</f>
        <v>0</v>
      </c>
      <c r="C149" s="103">
        <f t="shared" si="69"/>
        <v>0</v>
      </c>
      <c r="D149" s="103">
        <f t="shared" si="69"/>
        <v>0</v>
      </c>
      <c r="E149" s="103">
        <f t="shared" si="69"/>
        <v>0</v>
      </c>
      <c r="F149" s="103">
        <f t="shared" si="69"/>
        <v>0</v>
      </c>
      <c r="G149" s="103">
        <f t="shared" si="69"/>
        <v>0</v>
      </c>
      <c r="H149" s="103">
        <f t="shared" si="69"/>
        <v>0</v>
      </c>
      <c r="I149" s="103">
        <f t="shared" si="69"/>
        <v>0</v>
      </c>
      <c r="J149" s="103">
        <f t="shared" si="69"/>
        <v>0</v>
      </c>
      <c r="K149" s="103">
        <f t="shared" si="69"/>
        <v>0</v>
      </c>
      <c r="L149" s="103">
        <f t="shared" ref="L149" si="70">IF(L29=0,0,L29/L$17)</f>
        <v>0</v>
      </c>
      <c r="M149" s="103">
        <f t="shared" ref="M149:V149" si="71">IF(M29=0,0,M29/M$17)</f>
        <v>1.5246081251785375E-6</v>
      </c>
      <c r="N149" s="103">
        <f t="shared" si="71"/>
        <v>6.2210375223274458E-6</v>
      </c>
      <c r="O149" s="103">
        <f t="shared" si="71"/>
        <v>1.5168029135677482E-5</v>
      </c>
      <c r="P149" s="103">
        <f t="shared" si="71"/>
        <v>3.4661808954498209E-5</v>
      </c>
      <c r="Q149" s="103">
        <f t="shared" si="71"/>
        <v>8.7743770481462068E-5</v>
      </c>
      <c r="R149" s="103">
        <f t="shared" si="71"/>
        <v>1.5542749067856346E-4</v>
      </c>
      <c r="S149" s="103">
        <f t="shared" si="71"/>
        <v>2.2515171140492161E-4</v>
      </c>
      <c r="T149" s="103">
        <f t="shared" si="71"/>
        <v>3.5414251073272158E-4</v>
      </c>
      <c r="U149" s="103">
        <f t="shared" si="71"/>
        <v>5.900668451452321E-4</v>
      </c>
      <c r="V149" s="103">
        <f t="shared" si="71"/>
        <v>1.5011957278200127E-3</v>
      </c>
      <c r="W149" s="103">
        <f t="shared" ref="W149" si="72">IF(W29=0,0,W29/W$17)</f>
        <v>3.2152269747022164E-3</v>
      </c>
      <c r="DA149" s="191"/>
    </row>
    <row r="150" spans="1:105" ht="11.45" customHeight="1" x14ac:dyDescent="0.25">
      <c r="A150" s="157" t="s">
        <v>115</v>
      </c>
      <c r="B150" s="103">
        <f t="shared" ref="B150:K150" si="73">IF(B32=0,0,B32/B$17)</f>
        <v>0</v>
      </c>
      <c r="C150" s="103">
        <f t="shared" si="73"/>
        <v>0</v>
      </c>
      <c r="D150" s="103">
        <f t="shared" si="73"/>
        <v>0</v>
      </c>
      <c r="E150" s="103">
        <f t="shared" si="73"/>
        <v>0</v>
      </c>
      <c r="F150" s="103">
        <f t="shared" si="73"/>
        <v>0</v>
      </c>
      <c r="G150" s="103">
        <f t="shared" si="73"/>
        <v>0</v>
      </c>
      <c r="H150" s="103">
        <f t="shared" si="73"/>
        <v>8.9736563783928021E-8</v>
      </c>
      <c r="I150" s="103">
        <f t="shared" si="73"/>
        <v>1.2576756649733619E-7</v>
      </c>
      <c r="J150" s="103">
        <f t="shared" si="73"/>
        <v>6.302156615823512E-6</v>
      </c>
      <c r="K150" s="103">
        <f t="shared" si="73"/>
        <v>7.8016484368386871E-6</v>
      </c>
      <c r="L150" s="103">
        <f t="shared" ref="L150" si="74">IF(L32=0,0,L32/L$17)</f>
        <v>1.1178925821389681E-5</v>
      </c>
      <c r="M150" s="103">
        <f t="shared" ref="M150:V150" si="75">IF(M32=0,0,M32/M$17)</f>
        <v>2.1727935341052641E-5</v>
      </c>
      <c r="N150" s="103">
        <f t="shared" si="75"/>
        <v>3.3624139170814198E-5</v>
      </c>
      <c r="O150" s="103">
        <f t="shared" si="75"/>
        <v>5.4483053183061511E-5</v>
      </c>
      <c r="P150" s="103">
        <f t="shared" si="75"/>
        <v>8.0966578572313604E-5</v>
      </c>
      <c r="Q150" s="103">
        <f t="shared" si="75"/>
        <v>1.1136849489905912E-4</v>
      </c>
      <c r="R150" s="103">
        <f t="shared" si="75"/>
        <v>1.4545330718824091E-4</v>
      </c>
      <c r="S150" s="103">
        <f t="shared" si="75"/>
        <v>2.233707730632945E-4</v>
      </c>
      <c r="T150" s="103">
        <f t="shared" si="75"/>
        <v>3.6288264999297792E-4</v>
      </c>
      <c r="U150" s="103">
        <f t="shared" si="75"/>
        <v>6.4437314563005983E-4</v>
      </c>
      <c r="V150" s="103">
        <f t="shared" si="75"/>
        <v>1.5312875976623056E-3</v>
      </c>
      <c r="W150" s="103">
        <f t="shared" ref="W150" si="76">IF(W32=0,0,W32/W$17)</f>
        <v>3.5498073520173379E-3</v>
      </c>
      <c r="DA150" s="191"/>
    </row>
    <row r="151" spans="1:105" ht="11.45" customHeight="1" x14ac:dyDescent="0.25">
      <c r="A151" s="155" t="s">
        <v>21</v>
      </c>
      <c r="B151" s="156">
        <f t="shared" ref="B151:K151" si="77">IF(B33=0,0,B33/B$17)</f>
        <v>3.8681447122581404E-2</v>
      </c>
      <c r="C151" s="156">
        <f t="shared" si="77"/>
        <v>3.848762582919503E-2</v>
      </c>
      <c r="D151" s="156">
        <f t="shared" si="77"/>
        <v>3.7759094761010976E-2</v>
      </c>
      <c r="E151" s="156">
        <f t="shared" si="77"/>
        <v>3.8868062643606947E-2</v>
      </c>
      <c r="F151" s="156">
        <f t="shared" si="77"/>
        <v>3.8800888204967535E-2</v>
      </c>
      <c r="G151" s="156">
        <f t="shared" si="77"/>
        <v>3.9014807720811659E-2</v>
      </c>
      <c r="H151" s="156">
        <f t="shared" si="77"/>
        <v>3.8779342860995457E-2</v>
      </c>
      <c r="I151" s="156">
        <f t="shared" si="77"/>
        <v>3.6957926362243633E-2</v>
      </c>
      <c r="J151" s="156">
        <f t="shared" si="77"/>
        <v>3.5968884471258337E-2</v>
      </c>
      <c r="K151" s="156">
        <f t="shared" si="77"/>
        <v>3.6845588990874339E-2</v>
      </c>
      <c r="L151" s="156">
        <f t="shared" ref="L151" si="78">IF(L33=0,0,L33/L$17)</f>
        <v>3.8054834856342271E-2</v>
      </c>
      <c r="M151" s="156">
        <f t="shared" ref="M151:V151" si="79">IF(M33=0,0,M33/M$17)</f>
        <v>3.981130878053285E-2</v>
      </c>
      <c r="N151" s="156">
        <f t="shared" si="79"/>
        <v>4.2612272551340584E-2</v>
      </c>
      <c r="O151" s="156">
        <f t="shared" si="79"/>
        <v>4.452327152390579E-2</v>
      </c>
      <c r="P151" s="156">
        <f t="shared" si="79"/>
        <v>4.4760124129909713E-2</v>
      </c>
      <c r="Q151" s="156">
        <f t="shared" si="79"/>
        <v>4.6741141174692462E-2</v>
      </c>
      <c r="R151" s="156">
        <f t="shared" si="79"/>
        <v>4.6844288292508952E-2</v>
      </c>
      <c r="S151" s="156">
        <f t="shared" si="79"/>
        <v>4.5554900805182097E-2</v>
      </c>
      <c r="T151" s="156">
        <f t="shared" si="79"/>
        <v>4.7070257400840046E-2</v>
      </c>
      <c r="U151" s="156">
        <f t="shared" si="79"/>
        <v>4.8043730596218165E-2</v>
      </c>
      <c r="V151" s="156">
        <f t="shared" si="79"/>
        <v>4.8889146751656197E-2</v>
      </c>
      <c r="W151" s="156">
        <f t="shared" ref="W151" si="80">IF(W33=0,0,W33/W$17)</f>
        <v>4.8133007079740726E-2</v>
      </c>
      <c r="DA151" s="213"/>
    </row>
    <row r="152" spans="1:105" ht="11.45" customHeight="1" x14ac:dyDescent="0.25">
      <c r="A152" s="157" t="s">
        <v>110</v>
      </c>
      <c r="B152" s="103">
        <f t="shared" ref="B152:K152" si="81">IF(B34=0,0,B34/B$17)</f>
        <v>0</v>
      </c>
      <c r="C152" s="103">
        <f t="shared" si="81"/>
        <v>0</v>
      </c>
      <c r="D152" s="103">
        <f t="shared" si="81"/>
        <v>0</v>
      </c>
      <c r="E152" s="103">
        <f t="shared" si="81"/>
        <v>0</v>
      </c>
      <c r="F152" s="103">
        <f t="shared" si="81"/>
        <v>0</v>
      </c>
      <c r="G152" s="103">
        <f t="shared" si="81"/>
        <v>0</v>
      </c>
      <c r="H152" s="103">
        <f t="shared" si="81"/>
        <v>0</v>
      </c>
      <c r="I152" s="103">
        <f t="shared" si="81"/>
        <v>0</v>
      </c>
      <c r="J152" s="103">
        <f t="shared" si="81"/>
        <v>0</v>
      </c>
      <c r="K152" s="103">
        <f t="shared" si="81"/>
        <v>0</v>
      </c>
      <c r="L152" s="103">
        <f t="shared" ref="L152" si="82">IF(L34=0,0,L34/L$17)</f>
        <v>0</v>
      </c>
      <c r="M152" s="103">
        <f t="shared" ref="M152:V152" si="83">IF(M34=0,0,M34/M$17)</f>
        <v>0</v>
      </c>
      <c r="N152" s="103">
        <f t="shared" si="83"/>
        <v>0</v>
      </c>
      <c r="O152" s="103">
        <f t="shared" si="83"/>
        <v>0</v>
      </c>
      <c r="P152" s="103">
        <f t="shared" si="83"/>
        <v>0</v>
      </c>
      <c r="Q152" s="103">
        <f t="shared" si="83"/>
        <v>0</v>
      </c>
      <c r="R152" s="103">
        <f t="shared" si="83"/>
        <v>0</v>
      </c>
      <c r="S152" s="103">
        <f t="shared" si="83"/>
        <v>0</v>
      </c>
      <c r="T152" s="103">
        <f t="shared" si="83"/>
        <v>0</v>
      </c>
      <c r="U152" s="103">
        <f t="shared" si="83"/>
        <v>0</v>
      </c>
      <c r="V152" s="103">
        <f t="shared" si="83"/>
        <v>0</v>
      </c>
      <c r="W152" s="103">
        <f t="shared" ref="W152" si="84">IF(W34=0,0,W34/W$17)</f>
        <v>0</v>
      </c>
      <c r="DA152" s="191"/>
    </row>
    <row r="153" spans="1:105" ht="11.45" customHeight="1" x14ac:dyDescent="0.25">
      <c r="A153" s="157" t="s">
        <v>111</v>
      </c>
      <c r="B153" s="103">
        <f t="shared" ref="B153:K153" si="85">IF(B36=0,0,B36/B$17)</f>
        <v>3.8328724995325962E-2</v>
      </c>
      <c r="C153" s="103">
        <f t="shared" si="85"/>
        <v>3.800575586123988E-2</v>
      </c>
      <c r="D153" s="103">
        <f t="shared" si="85"/>
        <v>3.712879603408125E-2</v>
      </c>
      <c r="E153" s="103">
        <f t="shared" si="85"/>
        <v>3.8065271958493192E-2</v>
      </c>
      <c r="F153" s="103">
        <f t="shared" si="85"/>
        <v>3.7770504615652796E-2</v>
      </c>
      <c r="G153" s="103">
        <f t="shared" si="85"/>
        <v>3.8362653080207504E-2</v>
      </c>
      <c r="H153" s="103">
        <f t="shared" si="85"/>
        <v>3.7931599374558589E-2</v>
      </c>
      <c r="I153" s="103">
        <f t="shared" si="85"/>
        <v>3.6105840857415465E-2</v>
      </c>
      <c r="J153" s="103">
        <f t="shared" si="85"/>
        <v>3.5305820567332627E-2</v>
      </c>
      <c r="K153" s="103">
        <f t="shared" si="85"/>
        <v>3.6085661222627685E-2</v>
      </c>
      <c r="L153" s="103">
        <f t="shared" ref="L153" si="86">IF(L36=0,0,L36/L$17)</f>
        <v>3.7413243755352092E-2</v>
      </c>
      <c r="M153" s="103">
        <f t="shared" ref="M153:V153" si="87">IF(M36=0,0,M36/M$17)</f>
        <v>3.8671950881581901E-2</v>
      </c>
      <c r="N153" s="103">
        <f t="shared" si="87"/>
        <v>4.0925382062751717E-2</v>
      </c>
      <c r="O153" s="103">
        <f t="shared" si="87"/>
        <v>4.2552630459262254E-2</v>
      </c>
      <c r="P153" s="103">
        <f t="shared" si="87"/>
        <v>4.2873239109525944E-2</v>
      </c>
      <c r="Q153" s="103">
        <f t="shared" si="87"/>
        <v>4.4840432787357477E-2</v>
      </c>
      <c r="R153" s="103">
        <f t="shared" si="87"/>
        <v>4.5164346747065806E-2</v>
      </c>
      <c r="S153" s="103">
        <f t="shared" si="87"/>
        <v>4.4163516011121083E-2</v>
      </c>
      <c r="T153" s="103">
        <f t="shared" si="87"/>
        <v>4.6041641958312014E-2</v>
      </c>
      <c r="U153" s="103">
        <f t="shared" si="87"/>
        <v>4.6276184721888963E-2</v>
      </c>
      <c r="V153" s="103">
        <f t="shared" si="87"/>
        <v>4.6362517947666888E-2</v>
      </c>
      <c r="W153" s="103">
        <f t="shared" ref="W153" si="88">IF(W36=0,0,W36/W$17)</f>
        <v>4.6046898519668547E-2</v>
      </c>
      <c r="DA153" s="191"/>
    </row>
    <row r="154" spans="1:105" ht="11.45" customHeight="1" x14ac:dyDescent="0.25">
      <c r="A154" s="157" t="s">
        <v>112</v>
      </c>
      <c r="B154" s="103">
        <f t="shared" ref="B154:K154" si="89">IF(B38=0,0,B38/B$17)</f>
        <v>0</v>
      </c>
      <c r="C154" s="103">
        <f t="shared" si="89"/>
        <v>0</v>
      </c>
      <c r="D154" s="103">
        <f t="shared" si="89"/>
        <v>0</v>
      </c>
      <c r="E154" s="103">
        <f t="shared" si="89"/>
        <v>0</v>
      </c>
      <c r="F154" s="103">
        <f t="shared" si="89"/>
        <v>1.8544480561742264E-6</v>
      </c>
      <c r="G154" s="103">
        <f t="shared" si="89"/>
        <v>1.9494110910340203E-6</v>
      </c>
      <c r="H154" s="103">
        <f t="shared" si="89"/>
        <v>1.9841447212141267E-6</v>
      </c>
      <c r="I154" s="103">
        <f t="shared" si="89"/>
        <v>2.5916275756172076E-6</v>
      </c>
      <c r="J154" s="103">
        <f t="shared" si="89"/>
        <v>3.6123477431481255E-6</v>
      </c>
      <c r="K154" s="103">
        <f t="shared" si="89"/>
        <v>4.7839647869741313E-6</v>
      </c>
      <c r="L154" s="103">
        <f t="shared" ref="L154" si="90">IF(L38=0,0,L38/L$17)</f>
        <v>5.1532720996985235E-6</v>
      </c>
      <c r="M154" s="103">
        <f t="shared" ref="M154:V154" si="91">IF(M38=0,0,M38/M$17)</f>
        <v>4.9368680678270256E-6</v>
      </c>
      <c r="N154" s="103">
        <f t="shared" si="91"/>
        <v>4.8425932921205165E-6</v>
      </c>
      <c r="O154" s="103">
        <f t="shared" si="91"/>
        <v>4.6302665972984506E-6</v>
      </c>
      <c r="P154" s="103">
        <f t="shared" si="91"/>
        <v>4.4605606124433158E-6</v>
      </c>
      <c r="Q154" s="103">
        <f t="shared" si="91"/>
        <v>4.4833018238015111E-6</v>
      </c>
      <c r="R154" s="103">
        <f t="shared" si="91"/>
        <v>4.4523006882924276E-6</v>
      </c>
      <c r="S154" s="103">
        <f t="shared" si="91"/>
        <v>4.0720267638689634E-6</v>
      </c>
      <c r="T154" s="103">
        <f t="shared" si="91"/>
        <v>4.1406291468097587E-6</v>
      </c>
      <c r="U154" s="103">
        <f t="shared" si="91"/>
        <v>4.2928620407917509E-6</v>
      </c>
      <c r="V154" s="103">
        <f t="shared" si="91"/>
        <v>3.936568893810333E-6</v>
      </c>
      <c r="W154" s="103">
        <f t="shared" ref="W154" si="92">IF(W38=0,0,W38/W$17)</f>
        <v>4.0536236685306707E-6</v>
      </c>
      <c r="DA154" s="191"/>
    </row>
    <row r="155" spans="1:105" ht="11.45" customHeight="1" x14ac:dyDescent="0.25">
      <c r="A155" s="157" t="s">
        <v>113</v>
      </c>
      <c r="B155" s="103">
        <f t="shared" ref="B155:K155" si="93">IF(B39=0,0,B39/B$17)</f>
        <v>3.2683656565335619E-4</v>
      </c>
      <c r="C155" s="103">
        <f t="shared" si="93"/>
        <v>4.5269437790515602E-4</v>
      </c>
      <c r="D155" s="103">
        <f t="shared" si="93"/>
        <v>5.9658305438126146E-4</v>
      </c>
      <c r="E155" s="103">
        <f t="shared" si="93"/>
        <v>7.701532134924211E-4</v>
      </c>
      <c r="F155" s="103">
        <f t="shared" si="93"/>
        <v>9.9892518163271289E-4</v>
      </c>
      <c r="G155" s="103">
        <f t="shared" si="93"/>
        <v>6.2196998489138589E-4</v>
      </c>
      <c r="H155" s="103">
        <f t="shared" si="93"/>
        <v>8.203613378808531E-4</v>
      </c>
      <c r="I155" s="103">
        <f t="shared" si="93"/>
        <v>8.2557871370289473E-4</v>
      </c>
      <c r="J155" s="103">
        <f t="shared" si="93"/>
        <v>6.3527284613832064E-4</v>
      </c>
      <c r="K155" s="103">
        <f t="shared" si="93"/>
        <v>7.3037993027418469E-4</v>
      </c>
      <c r="L155" s="103">
        <f t="shared" ref="L155" si="94">IF(L39=0,0,L39/L$17)</f>
        <v>6.1309055413713608E-4</v>
      </c>
      <c r="M155" s="103">
        <f t="shared" ref="M155:V155" si="95">IF(M39=0,0,M39/M$17)</f>
        <v>1.110223585517096E-3</v>
      </c>
      <c r="N155" s="103">
        <f t="shared" si="95"/>
        <v>1.6574712457786398E-3</v>
      </c>
      <c r="O155" s="103">
        <f t="shared" si="95"/>
        <v>1.9412182980786512E-3</v>
      </c>
      <c r="P155" s="103">
        <f t="shared" si="95"/>
        <v>1.8539690580722317E-3</v>
      </c>
      <c r="Q155" s="103">
        <f t="shared" si="95"/>
        <v>1.8623318366212443E-3</v>
      </c>
      <c r="R155" s="103">
        <f t="shared" si="95"/>
        <v>1.6348678017789658E-3</v>
      </c>
      <c r="S155" s="103">
        <f t="shared" si="95"/>
        <v>1.3436202292686978E-3</v>
      </c>
      <c r="T155" s="103">
        <f t="shared" si="95"/>
        <v>9.6763175622555661E-4</v>
      </c>
      <c r="U155" s="103">
        <f t="shared" si="95"/>
        <v>1.6681226477227092E-3</v>
      </c>
      <c r="V155" s="103">
        <f t="shared" si="95"/>
        <v>2.3276647898600087E-3</v>
      </c>
      <c r="W155" s="103">
        <f t="shared" ref="W155" si="96">IF(W39=0,0,W39/W$17)</f>
        <v>1.7287359212964414E-3</v>
      </c>
      <c r="DA155" s="191"/>
    </row>
    <row r="156" spans="1:105" ht="11.45" customHeight="1" x14ac:dyDescent="0.25">
      <c r="A156" s="157" t="s">
        <v>115</v>
      </c>
      <c r="B156" s="103">
        <f t="shared" ref="B156:K156" si="97">IF(B41=0,0,B41/B$17)</f>
        <v>2.5885561602088971E-5</v>
      </c>
      <c r="C156" s="103">
        <f t="shared" si="97"/>
        <v>2.9175590049993082E-5</v>
      </c>
      <c r="D156" s="103">
        <f t="shared" si="97"/>
        <v>3.3715672548467789E-5</v>
      </c>
      <c r="E156" s="103">
        <f t="shared" si="97"/>
        <v>3.2637471621326925E-5</v>
      </c>
      <c r="F156" s="103">
        <f t="shared" si="97"/>
        <v>2.9603959625856295E-5</v>
      </c>
      <c r="G156" s="103">
        <f t="shared" si="97"/>
        <v>2.8235244621731061E-5</v>
      </c>
      <c r="H156" s="103">
        <f t="shared" si="97"/>
        <v>2.5398003834798425E-5</v>
      </c>
      <c r="I156" s="103">
        <f t="shared" si="97"/>
        <v>2.3915163549655685E-5</v>
      </c>
      <c r="J156" s="103">
        <f t="shared" si="97"/>
        <v>2.4178710044245105E-5</v>
      </c>
      <c r="K156" s="103">
        <f t="shared" si="97"/>
        <v>2.4763873185496825E-5</v>
      </c>
      <c r="L156" s="103">
        <f t="shared" ref="L156" si="98">IF(L41=0,0,L41/L$17)</f>
        <v>2.3347274753344593E-5</v>
      </c>
      <c r="M156" s="103">
        <f t="shared" ref="M156:V156" si="99">IF(M41=0,0,M41/M$17)</f>
        <v>2.4197445366026087E-5</v>
      </c>
      <c r="N156" s="103">
        <f t="shared" si="99"/>
        <v>2.4576649518112878E-5</v>
      </c>
      <c r="O156" s="103">
        <f t="shared" si="99"/>
        <v>2.4792499967588945E-5</v>
      </c>
      <c r="P156" s="103">
        <f t="shared" si="99"/>
        <v>2.8455401699096835E-5</v>
      </c>
      <c r="Q156" s="103">
        <f t="shared" si="99"/>
        <v>3.3893248889941123E-5</v>
      </c>
      <c r="R156" s="103">
        <f t="shared" si="99"/>
        <v>4.0621442975887968E-5</v>
      </c>
      <c r="S156" s="103">
        <f t="shared" si="99"/>
        <v>4.3692538028451409E-5</v>
      </c>
      <c r="T156" s="103">
        <f t="shared" si="99"/>
        <v>5.6843057155662071E-5</v>
      </c>
      <c r="U156" s="103">
        <f t="shared" si="99"/>
        <v>9.5130364565699195E-5</v>
      </c>
      <c r="V156" s="103">
        <f t="shared" si="99"/>
        <v>1.9502744523549603E-4</v>
      </c>
      <c r="W156" s="103">
        <f t="shared" ref="W156" si="100">IF(W41=0,0,W41/W$17)</f>
        <v>3.5331901510720281E-4</v>
      </c>
      <c r="DA156" s="191"/>
    </row>
    <row r="157" spans="1:105" ht="11.45" customHeight="1" x14ac:dyDescent="0.25">
      <c r="A157" s="27" t="s">
        <v>34</v>
      </c>
      <c r="B157" s="46">
        <f t="shared" ref="B157:K157" si="101">IF(B42=0,0,B42/B$17)</f>
        <v>0.28717503401349581</v>
      </c>
      <c r="C157" s="46">
        <f t="shared" si="101"/>
        <v>0.27718034520852036</v>
      </c>
      <c r="D157" s="46">
        <f t="shared" si="101"/>
        <v>0.27127927835378213</v>
      </c>
      <c r="E157" s="46">
        <f t="shared" si="101"/>
        <v>0.27122965495572321</v>
      </c>
      <c r="F157" s="46">
        <f t="shared" si="101"/>
        <v>0.26606060177757196</v>
      </c>
      <c r="G157" s="46">
        <f t="shared" si="101"/>
        <v>0.26812848483873186</v>
      </c>
      <c r="H157" s="46">
        <f t="shared" si="101"/>
        <v>0.29326827841790326</v>
      </c>
      <c r="I157" s="46">
        <f t="shared" si="101"/>
        <v>0.29617773509028983</v>
      </c>
      <c r="J157" s="46">
        <f t="shared" si="101"/>
        <v>0.29409866636925097</v>
      </c>
      <c r="K157" s="46">
        <f t="shared" si="101"/>
        <v>0.28919519130079535</v>
      </c>
      <c r="L157" s="46">
        <f t="shared" ref="L157" si="102">IF(L42=0,0,L42/L$17)</f>
        <v>0.30656371042330743</v>
      </c>
      <c r="M157" s="46">
        <f t="shared" ref="M157:V157" si="103">IF(M42=0,0,M42/M$17)</f>
        <v>0.30100857781922957</v>
      </c>
      <c r="N157" s="46">
        <f t="shared" si="103"/>
        <v>0.31484065237640707</v>
      </c>
      <c r="O157" s="46">
        <f t="shared" si="103"/>
        <v>0.31206389651893995</v>
      </c>
      <c r="P157" s="46">
        <f t="shared" si="103"/>
        <v>0.30100687689586825</v>
      </c>
      <c r="Q157" s="46">
        <f t="shared" si="103"/>
        <v>0.30767146043492999</v>
      </c>
      <c r="R157" s="46">
        <f t="shared" si="103"/>
        <v>0.30876529710854594</v>
      </c>
      <c r="S157" s="46">
        <f t="shared" si="103"/>
        <v>0.30833269396412677</v>
      </c>
      <c r="T157" s="46">
        <f t="shared" si="103"/>
        <v>0.31168721742969147</v>
      </c>
      <c r="U157" s="46">
        <f t="shared" si="103"/>
        <v>0.31603125774479157</v>
      </c>
      <c r="V157" s="46">
        <f t="shared" si="103"/>
        <v>0.34074895061182287</v>
      </c>
      <c r="W157" s="46">
        <f t="shared" ref="W157" si="104">IF(W42=0,0,W42/W$17)</f>
        <v>0.33240743144372825</v>
      </c>
      <c r="DA157" s="211"/>
    </row>
    <row r="158" spans="1:105" ht="11.45" customHeight="1" x14ac:dyDescent="0.25">
      <c r="A158" s="153" t="s">
        <v>156</v>
      </c>
      <c r="B158" s="154">
        <f t="shared" ref="B158:K158" si="105">IF(B43=0,0,B43/B$17)</f>
        <v>5.9414550240030936E-2</v>
      </c>
      <c r="C158" s="154">
        <f t="shared" si="105"/>
        <v>6.1937822870078429E-2</v>
      </c>
      <c r="D158" s="154">
        <f t="shared" si="105"/>
        <v>6.2178383180530192E-2</v>
      </c>
      <c r="E158" s="154">
        <f t="shared" si="105"/>
        <v>6.3829474016424692E-2</v>
      </c>
      <c r="F158" s="154">
        <f t="shared" si="105"/>
        <v>6.2181360714056999E-2</v>
      </c>
      <c r="G158" s="154">
        <f t="shared" si="105"/>
        <v>6.4817773950844981E-2</v>
      </c>
      <c r="H158" s="154">
        <f t="shared" si="105"/>
        <v>6.3958520456650153E-2</v>
      </c>
      <c r="I158" s="154">
        <f t="shared" si="105"/>
        <v>6.4542169784051279E-2</v>
      </c>
      <c r="J158" s="154">
        <f t="shared" si="105"/>
        <v>6.3558576188161811E-2</v>
      </c>
      <c r="K158" s="154">
        <f t="shared" si="105"/>
        <v>6.3711724949995191E-2</v>
      </c>
      <c r="L158" s="154">
        <f t="shared" ref="L158" si="106">IF(L43=0,0,L43/L$17)</f>
        <v>6.1919484105139547E-2</v>
      </c>
      <c r="M158" s="154">
        <f t="shared" ref="M158:V158" si="107">IF(M43=0,0,M43/M$17)</f>
        <v>6.2126081560423804E-2</v>
      </c>
      <c r="N158" s="154">
        <f t="shared" si="107"/>
        <v>6.136143137475808E-2</v>
      </c>
      <c r="O158" s="154">
        <f t="shared" si="107"/>
        <v>6.1896457262512146E-2</v>
      </c>
      <c r="P158" s="154">
        <f t="shared" si="107"/>
        <v>6.6351555684257116E-2</v>
      </c>
      <c r="Q158" s="154">
        <f t="shared" si="107"/>
        <v>6.8717591580052612E-2</v>
      </c>
      <c r="R158" s="154">
        <f t="shared" si="107"/>
        <v>7.1380338060945694E-2</v>
      </c>
      <c r="S158" s="154">
        <f t="shared" si="107"/>
        <v>7.3662098087213898E-2</v>
      </c>
      <c r="T158" s="154">
        <f t="shared" si="107"/>
        <v>7.5678054580493648E-2</v>
      </c>
      <c r="U158" s="154">
        <f t="shared" si="107"/>
        <v>7.6767894097976408E-2</v>
      </c>
      <c r="V158" s="154">
        <f t="shared" si="107"/>
        <v>8.2038718671252606E-2</v>
      </c>
      <c r="W158" s="154">
        <f t="shared" ref="W158" si="108">IF(W43=0,0,W43/W$17)</f>
        <v>8.820932340355743E-2</v>
      </c>
      <c r="DA158" s="212"/>
    </row>
    <row r="159" spans="1:105" ht="11.45" customHeight="1" x14ac:dyDescent="0.25">
      <c r="A159" s="157" t="s">
        <v>110</v>
      </c>
      <c r="B159" s="103">
        <f t="shared" ref="B159:K159" si="109">IF(B44=0,0,B44/B$17)</f>
        <v>6.0592116852276317E-3</v>
      </c>
      <c r="C159" s="103">
        <f t="shared" si="109"/>
        <v>5.7596711244114552E-3</v>
      </c>
      <c r="D159" s="103">
        <f t="shared" si="109"/>
        <v>5.5211422420314727E-3</v>
      </c>
      <c r="E159" s="103">
        <f t="shared" si="109"/>
        <v>5.1909125415826804E-3</v>
      </c>
      <c r="F159" s="103">
        <f t="shared" si="109"/>
        <v>4.7356964042992132E-3</v>
      </c>
      <c r="G159" s="103">
        <f t="shared" si="109"/>
        <v>4.4648819209293427E-3</v>
      </c>
      <c r="H159" s="103">
        <f t="shared" si="109"/>
        <v>3.9169490351988927E-3</v>
      </c>
      <c r="I159" s="103">
        <f t="shared" si="109"/>
        <v>3.8345216670836973E-3</v>
      </c>
      <c r="J159" s="103">
        <f t="shared" si="109"/>
        <v>3.4019195274079899E-3</v>
      </c>
      <c r="K159" s="103">
        <f t="shared" si="109"/>
        <v>3.2135195294840111E-3</v>
      </c>
      <c r="L159" s="103">
        <f t="shared" ref="L159" si="110">IF(L44=0,0,L44/L$17)</f>
        <v>2.9587447521094751E-3</v>
      </c>
      <c r="M159" s="103">
        <f t="shared" ref="M159:V159" si="111">IF(M44=0,0,M44/M$17)</f>
        <v>2.8190097236573293E-3</v>
      </c>
      <c r="N159" s="103">
        <f t="shared" si="111"/>
        <v>2.5994612262874241E-3</v>
      </c>
      <c r="O159" s="103">
        <f t="shared" si="111"/>
        <v>2.4634686765597062E-3</v>
      </c>
      <c r="P159" s="103">
        <f t="shared" si="111"/>
        <v>2.3903788804556115E-3</v>
      </c>
      <c r="Q159" s="103">
        <f t="shared" si="111"/>
        <v>2.3514180301798223E-3</v>
      </c>
      <c r="R159" s="103">
        <f t="shared" si="111"/>
        <v>2.4253091417338946E-3</v>
      </c>
      <c r="S159" s="103">
        <f t="shared" si="111"/>
        <v>2.4975807396867226E-3</v>
      </c>
      <c r="T159" s="103">
        <f t="shared" si="111"/>
        <v>2.6158467886322478E-3</v>
      </c>
      <c r="U159" s="103">
        <f t="shared" si="111"/>
        <v>2.6466635082684088E-3</v>
      </c>
      <c r="V159" s="103">
        <f t="shared" si="111"/>
        <v>2.8482455515917789E-3</v>
      </c>
      <c r="W159" s="103">
        <f t="shared" ref="W159" si="112">IF(W44=0,0,W44/W$17)</f>
        <v>3.3205831407531706E-3</v>
      </c>
      <c r="DA159" s="191"/>
    </row>
    <row r="160" spans="1:105" ht="11.45" customHeight="1" x14ac:dyDescent="0.25">
      <c r="A160" s="157" t="s">
        <v>111</v>
      </c>
      <c r="B160" s="103">
        <f t="shared" ref="B160:K160" si="113">IF(B46=0,0,B46/B$17)</f>
        <v>5.3351650838443294E-2</v>
      </c>
      <c r="C160" s="103">
        <f t="shared" si="113"/>
        <v>5.617444490806011E-2</v>
      </c>
      <c r="D160" s="103">
        <f t="shared" si="113"/>
        <v>5.6653636188983829E-2</v>
      </c>
      <c r="E160" s="103">
        <f t="shared" si="113"/>
        <v>5.8635056614150138E-2</v>
      </c>
      <c r="F160" s="103">
        <f t="shared" si="113"/>
        <v>5.7442332994991546E-2</v>
      </c>
      <c r="G160" s="103">
        <f t="shared" si="113"/>
        <v>6.0349709360614325E-2</v>
      </c>
      <c r="H160" s="103">
        <f t="shared" si="113"/>
        <v>5.96812993607879E-2</v>
      </c>
      <c r="I160" s="103">
        <f t="shared" si="113"/>
        <v>6.0238276020508477E-2</v>
      </c>
      <c r="J160" s="103">
        <f t="shared" si="113"/>
        <v>5.9530559179267355E-2</v>
      </c>
      <c r="K160" s="103">
        <f t="shared" si="113"/>
        <v>5.978460148428149E-2</v>
      </c>
      <c r="L160" s="103">
        <f t="shared" ref="L160" si="114">IF(L46=0,0,L46/L$17)</f>
        <v>5.82117584207755E-2</v>
      </c>
      <c r="M160" s="103">
        <f t="shared" ref="M160:V160" si="115">IF(M46=0,0,M46/M$17)</f>
        <v>5.8569140122632125E-2</v>
      </c>
      <c r="N160" s="103">
        <f t="shared" si="115"/>
        <v>5.8027577126294166E-2</v>
      </c>
      <c r="O160" s="103">
        <f t="shared" si="115"/>
        <v>5.8721090236906158E-2</v>
      </c>
      <c r="P160" s="103">
        <f t="shared" si="115"/>
        <v>6.3236022015580901E-2</v>
      </c>
      <c r="Q160" s="103">
        <f t="shared" si="115"/>
        <v>6.5628879323464007E-2</v>
      </c>
      <c r="R160" s="103">
        <f t="shared" si="115"/>
        <v>6.8205525724333443E-2</v>
      </c>
      <c r="S160" s="103">
        <f t="shared" si="115"/>
        <v>7.0367821659207866E-2</v>
      </c>
      <c r="T160" s="103">
        <f t="shared" si="115"/>
        <v>7.2235985731144162E-2</v>
      </c>
      <c r="U160" s="103">
        <f t="shared" si="115"/>
        <v>7.3257709037024429E-2</v>
      </c>
      <c r="V160" s="103">
        <f t="shared" si="115"/>
        <v>7.8231667783827813E-2</v>
      </c>
      <c r="W160" s="103">
        <f t="shared" ref="W160" si="116">IF(W46=0,0,W46/W$17)</f>
        <v>8.3683941639625101E-2</v>
      </c>
      <c r="DA160" s="191"/>
    </row>
    <row r="161" spans="1:105" ht="11.45" customHeight="1" x14ac:dyDescent="0.25">
      <c r="A161" s="157" t="s">
        <v>112</v>
      </c>
      <c r="B161" s="103">
        <f t="shared" ref="B161:K161" si="117">IF(B48=0,0,B48/B$17)</f>
        <v>0</v>
      </c>
      <c r="C161" s="103">
        <f t="shared" si="117"/>
        <v>0</v>
      </c>
      <c r="D161" s="103">
        <f t="shared" si="117"/>
        <v>0</v>
      </c>
      <c r="E161" s="103">
        <f t="shared" si="117"/>
        <v>0</v>
      </c>
      <c r="F161" s="103">
        <f t="shared" si="117"/>
        <v>0</v>
      </c>
      <c r="G161" s="103">
        <f t="shared" si="117"/>
        <v>0</v>
      </c>
      <c r="H161" s="103">
        <f t="shared" si="117"/>
        <v>7.4015078209282504E-5</v>
      </c>
      <c r="I161" s="103">
        <f t="shared" si="117"/>
        <v>1.1178962729429857E-4</v>
      </c>
      <c r="J161" s="103">
        <f t="shared" si="117"/>
        <v>2.0910864955667297E-4</v>
      </c>
      <c r="K161" s="103">
        <f t="shared" si="117"/>
        <v>2.6731109629380887E-4</v>
      </c>
      <c r="L161" s="103">
        <f t="shared" ref="L161" si="118">IF(L48=0,0,L48/L$17)</f>
        <v>2.9525154527092716E-4</v>
      </c>
      <c r="M161" s="103">
        <f t="shared" ref="M161:V161" si="119">IF(M48=0,0,M48/M$17)</f>
        <v>3.2440533020283913E-4</v>
      </c>
      <c r="N161" s="103">
        <f t="shared" si="119"/>
        <v>3.6181728991505996E-4</v>
      </c>
      <c r="O161" s="103">
        <f t="shared" si="119"/>
        <v>3.7265839158421411E-4</v>
      </c>
      <c r="P161" s="103">
        <f t="shared" si="119"/>
        <v>3.9807815754483363E-4</v>
      </c>
      <c r="Q161" s="103">
        <f t="shared" si="119"/>
        <v>4.2391978091096386E-4</v>
      </c>
      <c r="R161" s="103">
        <f t="shared" si="119"/>
        <v>4.3131052680855643E-4</v>
      </c>
      <c r="S161" s="103">
        <f t="shared" si="119"/>
        <v>4.4353469709915893E-4</v>
      </c>
      <c r="T161" s="103">
        <f t="shared" si="119"/>
        <v>4.5848161838929675E-4</v>
      </c>
      <c r="U161" s="103">
        <f t="shared" si="119"/>
        <v>4.7517459598015208E-4</v>
      </c>
      <c r="V161" s="103">
        <f t="shared" si="119"/>
        <v>5.3322887213020427E-4</v>
      </c>
      <c r="W161" s="103">
        <f t="shared" ref="W161" si="120">IF(W48=0,0,W48/W$17)</f>
        <v>6.4924777995179297E-4</v>
      </c>
      <c r="DA161" s="191"/>
    </row>
    <row r="162" spans="1:105" ht="11.45" customHeight="1" x14ac:dyDescent="0.25">
      <c r="A162" s="157" t="s">
        <v>113</v>
      </c>
      <c r="B162" s="103">
        <f t="shared" ref="B162:K162" si="121">IF(B49=0,0,B49/B$17)</f>
        <v>0</v>
      </c>
      <c r="C162" s="103">
        <f t="shared" si="121"/>
        <v>0</v>
      </c>
      <c r="D162" s="103">
        <f t="shared" si="121"/>
        <v>0</v>
      </c>
      <c r="E162" s="103">
        <f t="shared" si="121"/>
        <v>0</v>
      </c>
      <c r="F162" s="103">
        <f t="shared" si="121"/>
        <v>0</v>
      </c>
      <c r="G162" s="103">
        <f t="shared" si="121"/>
        <v>0</v>
      </c>
      <c r="H162" s="103">
        <f t="shared" si="121"/>
        <v>2.8344033196494602E-4</v>
      </c>
      <c r="I162" s="103">
        <f t="shared" si="121"/>
        <v>3.5508894462970414E-4</v>
      </c>
      <c r="J162" s="103">
        <f t="shared" si="121"/>
        <v>4.1440755534969011E-4</v>
      </c>
      <c r="K162" s="103">
        <f t="shared" si="121"/>
        <v>4.4348914100712447E-4</v>
      </c>
      <c r="L162" s="103">
        <f t="shared" ref="L162" si="122">IF(L49=0,0,L49/L$17)</f>
        <v>4.501491281768166E-4</v>
      </c>
      <c r="M162" s="103">
        <f t="shared" ref="M162:V162" si="123">IF(M49=0,0,M49/M$17)</f>
        <v>4.0871305863277979E-4</v>
      </c>
      <c r="N162" s="103">
        <f t="shared" si="123"/>
        <v>3.6404304222401095E-4</v>
      </c>
      <c r="O162" s="103">
        <f t="shared" si="123"/>
        <v>3.3031516846643435E-4</v>
      </c>
      <c r="P162" s="103">
        <f t="shared" si="123"/>
        <v>3.163374600887087E-4</v>
      </c>
      <c r="Q162" s="103">
        <f t="shared" si="123"/>
        <v>3.0315835064917548E-4</v>
      </c>
      <c r="R162" s="103">
        <f t="shared" si="123"/>
        <v>2.961917146796893E-4</v>
      </c>
      <c r="S162" s="103">
        <f t="shared" si="123"/>
        <v>3.0793880753800479E-4</v>
      </c>
      <c r="T162" s="103">
        <f t="shared" si="123"/>
        <v>2.9744973245140528E-4</v>
      </c>
      <c r="U162" s="103">
        <f t="shared" si="123"/>
        <v>2.856498363463057E-4</v>
      </c>
      <c r="V162" s="103">
        <f t="shared" si="123"/>
        <v>2.7456557359053677E-4</v>
      </c>
      <c r="W162" s="103">
        <f t="shared" ref="W162" si="124">IF(W49=0,0,W49/W$17)</f>
        <v>2.7031086326686642E-4</v>
      </c>
      <c r="DA162" s="191"/>
    </row>
    <row r="163" spans="1:105" ht="11.45" customHeight="1" x14ac:dyDescent="0.25">
      <c r="A163" s="157" t="s">
        <v>115</v>
      </c>
      <c r="B163" s="103">
        <f t="shared" ref="B163:K163" si="125">IF(B51=0,0,B51/B$17)</f>
        <v>3.6877163600081776E-6</v>
      </c>
      <c r="C163" s="103">
        <f t="shared" si="125"/>
        <v>3.7068376068630572E-6</v>
      </c>
      <c r="D163" s="103">
        <f t="shared" si="125"/>
        <v>3.6047495148848833E-6</v>
      </c>
      <c r="E163" s="103">
        <f t="shared" si="125"/>
        <v>3.5048606918744217E-6</v>
      </c>
      <c r="F163" s="103">
        <f t="shared" si="125"/>
        <v>3.331314766248504E-6</v>
      </c>
      <c r="G163" s="103">
        <f t="shared" si="125"/>
        <v>3.182669301313691E-6</v>
      </c>
      <c r="H163" s="103">
        <f t="shared" si="125"/>
        <v>2.8166504891386541E-6</v>
      </c>
      <c r="I163" s="103">
        <f t="shared" si="125"/>
        <v>2.4935245350979472E-6</v>
      </c>
      <c r="J163" s="103">
        <f t="shared" si="125"/>
        <v>2.5812765801106415E-6</v>
      </c>
      <c r="K163" s="103">
        <f t="shared" si="125"/>
        <v>2.8036989287674278E-6</v>
      </c>
      <c r="L163" s="103">
        <f t="shared" ref="L163" si="126">IF(L51=0,0,L51/L$17)</f>
        <v>3.5802588068229824E-6</v>
      </c>
      <c r="M163" s="103">
        <f t="shared" ref="M163:V163" si="127">IF(M51=0,0,M51/M$17)</f>
        <v>4.8133252987392304E-6</v>
      </c>
      <c r="N163" s="103">
        <f t="shared" si="127"/>
        <v>8.5326900374118171E-6</v>
      </c>
      <c r="O163" s="103">
        <f t="shared" si="127"/>
        <v>8.924788995625979E-6</v>
      </c>
      <c r="P163" s="103">
        <f t="shared" si="127"/>
        <v>1.0739170587070121E-5</v>
      </c>
      <c r="Q163" s="103">
        <f t="shared" si="127"/>
        <v>1.021609484863252E-5</v>
      </c>
      <c r="R163" s="103">
        <f t="shared" si="127"/>
        <v>2.2000953390106617E-5</v>
      </c>
      <c r="S163" s="103">
        <f t="shared" si="127"/>
        <v>4.5222183682137183E-5</v>
      </c>
      <c r="T163" s="103">
        <f t="shared" si="127"/>
        <v>7.0290709876537442E-5</v>
      </c>
      <c r="U163" s="103">
        <f t="shared" si="127"/>
        <v>1.0269712035711286E-4</v>
      </c>
      <c r="V163" s="103">
        <f t="shared" si="127"/>
        <v>1.5101089011227011E-4</v>
      </c>
      <c r="W163" s="103">
        <f t="shared" ref="W163" si="128">IF(W51=0,0,W51/W$17)</f>
        <v>2.8523997996049964E-4</v>
      </c>
      <c r="DA163" s="191"/>
    </row>
    <row r="164" spans="1:105" ht="11.45" customHeight="1" x14ac:dyDescent="0.25">
      <c r="A164" s="155" t="s">
        <v>158</v>
      </c>
      <c r="B164" s="156">
        <f t="shared" ref="B164:K164" si="129">IF(B52=0,0,B52/B$17)</f>
        <v>0.22776048377346489</v>
      </c>
      <c r="C164" s="156">
        <f t="shared" si="129"/>
        <v>0.21524252233844193</v>
      </c>
      <c r="D164" s="156">
        <f t="shared" si="129"/>
        <v>0.20910089517325189</v>
      </c>
      <c r="E164" s="156">
        <f t="shared" si="129"/>
        <v>0.20740018093929852</v>
      </c>
      <c r="F164" s="156">
        <f t="shared" si="129"/>
        <v>0.20387924106351493</v>
      </c>
      <c r="G164" s="156">
        <f t="shared" si="129"/>
        <v>0.20331071088788691</v>
      </c>
      <c r="H164" s="156">
        <f t="shared" si="129"/>
        <v>0.22930975796125311</v>
      </c>
      <c r="I164" s="156">
        <f t="shared" si="129"/>
        <v>0.23163556530623852</v>
      </c>
      <c r="J164" s="156">
        <f t="shared" si="129"/>
        <v>0.23054009018108915</v>
      </c>
      <c r="K164" s="156">
        <f t="shared" si="129"/>
        <v>0.22548346635080019</v>
      </c>
      <c r="L164" s="156">
        <f t="shared" ref="L164" si="130">IF(L52=0,0,L52/L$17)</f>
        <v>0.2446442263181679</v>
      </c>
      <c r="M164" s="156">
        <f t="shared" ref="M164:V164" si="131">IF(M52=0,0,M52/M$17)</f>
        <v>0.23888249625880573</v>
      </c>
      <c r="N164" s="156">
        <f t="shared" si="131"/>
        <v>0.25347922100164899</v>
      </c>
      <c r="O164" s="156">
        <f t="shared" si="131"/>
        <v>0.25016743925642781</v>
      </c>
      <c r="P164" s="156">
        <f t="shared" si="131"/>
        <v>0.23465532121161115</v>
      </c>
      <c r="Q164" s="156">
        <f t="shared" si="131"/>
        <v>0.2389538688548774</v>
      </c>
      <c r="R164" s="156">
        <f t="shared" si="131"/>
        <v>0.23738495904760024</v>
      </c>
      <c r="S164" s="156">
        <f t="shared" si="131"/>
        <v>0.23467059587691286</v>
      </c>
      <c r="T164" s="156">
        <f t="shared" si="131"/>
        <v>0.23600916284919785</v>
      </c>
      <c r="U164" s="156">
        <f t="shared" si="131"/>
        <v>0.23926336364681516</v>
      </c>
      <c r="V164" s="156">
        <f t="shared" si="131"/>
        <v>0.25871023194057025</v>
      </c>
      <c r="W164" s="156">
        <f t="shared" ref="W164" si="132">IF(W52=0,0,W52/W$17)</f>
        <v>0.24419810804017081</v>
      </c>
      <c r="DA164" s="213"/>
    </row>
    <row r="165" spans="1:105" ht="11.45" customHeight="1" x14ac:dyDescent="0.25">
      <c r="A165" s="162" t="s">
        <v>27</v>
      </c>
      <c r="B165" s="104">
        <f t="shared" ref="B165:K165" si="133">IF(B53=0,0,B53/B$17)</f>
        <v>0.15872120959528566</v>
      </c>
      <c r="C165" s="104">
        <f t="shared" si="133"/>
        <v>0.15874671512357422</v>
      </c>
      <c r="D165" s="104">
        <f t="shared" si="133"/>
        <v>0.15289315377146787</v>
      </c>
      <c r="E165" s="104">
        <f t="shared" si="133"/>
        <v>0.15505886909086006</v>
      </c>
      <c r="F165" s="104">
        <f t="shared" si="133"/>
        <v>0.15489319900480134</v>
      </c>
      <c r="G165" s="104">
        <f t="shared" si="133"/>
        <v>0.15838503086620329</v>
      </c>
      <c r="H165" s="104">
        <f t="shared" si="133"/>
        <v>0.16483249588677829</v>
      </c>
      <c r="I165" s="104">
        <f t="shared" si="133"/>
        <v>0.17285728944470219</v>
      </c>
      <c r="J165" s="104">
        <f t="shared" si="133"/>
        <v>0.17722184136705896</v>
      </c>
      <c r="K165" s="104">
        <f t="shared" si="133"/>
        <v>0.16920183841063796</v>
      </c>
      <c r="L165" s="104">
        <f t="shared" ref="L165" si="134">IF(L53=0,0,L53/L$17)</f>
        <v>0.17082022609001335</v>
      </c>
      <c r="M165" s="104">
        <f t="shared" ref="M165:V165" si="135">IF(M53=0,0,M53/M$17)</f>
        <v>0.1744321316510731</v>
      </c>
      <c r="N165" s="104">
        <f t="shared" si="135"/>
        <v>0.17170927756423507</v>
      </c>
      <c r="O165" s="104">
        <f t="shared" si="135"/>
        <v>0.16799672447099243</v>
      </c>
      <c r="P165" s="104">
        <f t="shared" si="135"/>
        <v>0.16574759937850883</v>
      </c>
      <c r="Q165" s="104">
        <f t="shared" si="135"/>
        <v>0.16942876821420477</v>
      </c>
      <c r="R165" s="104">
        <f t="shared" si="135"/>
        <v>0.16504478511593246</v>
      </c>
      <c r="S165" s="104">
        <f t="shared" si="135"/>
        <v>0.16058014951369404</v>
      </c>
      <c r="T165" s="104">
        <f t="shared" si="135"/>
        <v>0.16592302980412271</v>
      </c>
      <c r="U165" s="104">
        <f t="shared" si="135"/>
        <v>0.16184393427934454</v>
      </c>
      <c r="V165" s="104">
        <f t="shared" si="135"/>
        <v>0.17183223200982897</v>
      </c>
      <c r="W165" s="104">
        <f t="shared" ref="W165" si="136">IF(W53=0,0,W53/W$17)</f>
        <v>0.17245773621963054</v>
      </c>
      <c r="DA165" s="195"/>
    </row>
    <row r="166" spans="1:105" ht="11.45" customHeight="1" x14ac:dyDescent="0.25">
      <c r="A166" s="158" t="s">
        <v>116</v>
      </c>
      <c r="B166" s="105">
        <f t="shared" ref="B166:K166" si="137">IF(B55=0,0,B55/B$17)</f>
        <v>6.9039274178179247E-2</v>
      </c>
      <c r="C166" s="105">
        <f t="shared" si="137"/>
        <v>5.6495807214867723E-2</v>
      </c>
      <c r="D166" s="105">
        <f t="shared" si="137"/>
        <v>5.6207741401784021E-2</v>
      </c>
      <c r="E166" s="105">
        <f t="shared" si="137"/>
        <v>5.2341311848438453E-2</v>
      </c>
      <c r="F166" s="105">
        <f t="shared" si="137"/>
        <v>4.8986042058713583E-2</v>
      </c>
      <c r="G166" s="105">
        <f t="shared" si="137"/>
        <v>4.4925680021683609E-2</v>
      </c>
      <c r="H166" s="105">
        <f t="shared" si="137"/>
        <v>6.4477262074474836E-2</v>
      </c>
      <c r="I166" s="105">
        <f t="shared" si="137"/>
        <v>5.8778275861536347E-2</v>
      </c>
      <c r="J166" s="105">
        <f t="shared" si="137"/>
        <v>5.3318248814030161E-2</v>
      </c>
      <c r="K166" s="105">
        <f t="shared" si="137"/>
        <v>5.6281627940162213E-2</v>
      </c>
      <c r="L166" s="105">
        <f t="shared" ref="L166" si="138">IF(L55=0,0,L55/L$17)</f>
        <v>7.3824000228154552E-2</v>
      </c>
      <c r="M166" s="105">
        <f t="shared" ref="M166:V166" si="139">IF(M55=0,0,M55/M$17)</f>
        <v>6.4450364607732624E-2</v>
      </c>
      <c r="N166" s="105">
        <f t="shared" si="139"/>
        <v>8.1769943437413936E-2</v>
      </c>
      <c r="O166" s="105">
        <f t="shared" si="139"/>
        <v>8.2170714785435361E-2</v>
      </c>
      <c r="P166" s="105">
        <f t="shared" si="139"/>
        <v>6.8907721833102301E-2</v>
      </c>
      <c r="Q166" s="105">
        <f t="shared" si="139"/>
        <v>6.9525100640672646E-2</v>
      </c>
      <c r="R166" s="105">
        <f t="shared" si="139"/>
        <v>7.2340173931667778E-2</v>
      </c>
      <c r="S166" s="105">
        <f t="shared" si="139"/>
        <v>7.4090446363218807E-2</v>
      </c>
      <c r="T166" s="105">
        <f t="shared" si="139"/>
        <v>7.0086133045075105E-2</v>
      </c>
      <c r="U166" s="105">
        <f t="shared" si="139"/>
        <v>7.7419429367470607E-2</v>
      </c>
      <c r="V166" s="105">
        <f t="shared" si="139"/>
        <v>8.6877999930741287E-2</v>
      </c>
      <c r="W166" s="105">
        <f t="shared" ref="W166" si="140">IF(W55=0,0,W55/W$17)</f>
        <v>7.1740371820540258E-2</v>
      </c>
      <c r="DA166" s="192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A160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25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738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DA1" s="170" t="s">
        <v>155</v>
      </c>
    </row>
    <row r="2" spans="1:105" ht="11.45" customHeight="1" x14ac:dyDescent="0.2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DA2" s="171"/>
    </row>
    <row r="3" spans="1:105" ht="11.45" customHeight="1" x14ac:dyDescent="0.25">
      <c r="A3" s="53" t="s">
        <v>44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DA3" s="172"/>
    </row>
    <row r="4" spans="1:105" ht="11.45" customHeight="1" x14ac:dyDescent="0.25">
      <c r="A4" s="133" t="s">
        <v>45</v>
      </c>
      <c r="B4" s="146">
        <f t="shared" ref="B4:K4" si="0">B5+B9+B10+B15</f>
        <v>169432.42800239995</v>
      </c>
      <c r="C4" s="146">
        <f t="shared" si="0"/>
        <v>165682.80202968002</v>
      </c>
      <c r="D4" s="146">
        <f t="shared" si="0"/>
        <v>163533.59225243999</v>
      </c>
      <c r="E4" s="146">
        <f t="shared" si="0"/>
        <v>156824.20764107999</v>
      </c>
      <c r="F4" s="146">
        <f t="shared" si="0"/>
        <v>156779.07738047998</v>
      </c>
      <c r="G4" s="146">
        <f t="shared" si="0"/>
        <v>148760.08844616002</v>
      </c>
      <c r="H4" s="146">
        <f t="shared" si="0"/>
        <v>147139.00883820001</v>
      </c>
      <c r="I4" s="146">
        <f t="shared" si="0"/>
        <v>142161.91993259999</v>
      </c>
      <c r="J4" s="146">
        <f t="shared" si="0"/>
        <v>142894.73908044002</v>
      </c>
      <c r="K4" s="146">
        <f t="shared" si="0"/>
        <v>141798.06740628</v>
      </c>
      <c r="L4" s="146">
        <f t="shared" ref="L4" si="1">L5+L9+L10+L15</f>
        <v>142999.56781055997</v>
      </c>
      <c r="M4" s="146">
        <f t="shared" ref="M4:V4" si="2">M5+M9+M10+M15</f>
        <v>145064.00129471999</v>
      </c>
      <c r="N4" s="146">
        <f t="shared" si="2"/>
        <v>143781.01089876</v>
      </c>
      <c r="O4" s="146">
        <f t="shared" si="2"/>
        <v>147891.52201680001</v>
      </c>
      <c r="P4" s="146">
        <f t="shared" si="2"/>
        <v>151280.32128156</v>
      </c>
      <c r="Q4" s="146">
        <f t="shared" si="2"/>
        <v>151320.25227131997</v>
      </c>
      <c r="R4" s="146">
        <f t="shared" si="2"/>
        <v>155421.06382404</v>
      </c>
      <c r="S4" s="146">
        <f t="shared" si="2"/>
        <v>157877.60511599999</v>
      </c>
      <c r="T4" s="146">
        <f t="shared" si="2"/>
        <v>151801.03648368001</v>
      </c>
      <c r="U4" s="146">
        <f t="shared" si="2"/>
        <v>153453.93148043999</v>
      </c>
      <c r="V4" s="146">
        <f t="shared" si="2"/>
        <v>137960.10778103999</v>
      </c>
      <c r="W4" s="146">
        <f t="shared" ref="W4" si="3">W5+W9+W10+W15</f>
        <v>134858.5844274</v>
      </c>
      <c r="DA4" s="206" t="s">
        <v>739</v>
      </c>
    </row>
    <row r="5" spans="1:105" ht="11.45" customHeight="1" x14ac:dyDescent="0.25">
      <c r="A5" s="92" t="s">
        <v>46</v>
      </c>
      <c r="B5" s="101">
        <f t="shared" ref="B5:K5" si="4">SUM(B6:B8)</f>
        <v>169388.80464239995</v>
      </c>
      <c r="C5" s="101">
        <f t="shared" si="4"/>
        <v>165623.62774968002</v>
      </c>
      <c r="D5" s="101">
        <f t="shared" si="4"/>
        <v>163456.39304244</v>
      </c>
      <c r="E5" s="101">
        <f t="shared" si="4"/>
        <v>156728.37640931999</v>
      </c>
      <c r="F5" s="101">
        <f t="shared" si="4"/>
        <v>156654.41898419999</v>
      </c>
      <c r="G5" s="101">
        <f t="shared" si="4"/>
        <v>148585.03901028002</v>
      </c>
      <c r="H5" s="101">
        <f t="shared" si="4"/>
        <v>146890.19694564</v>
      </c>
      <c r="I5" s="101">
        <f t="shared" si="4"/>
        <v>141911.28757260001</v>
      </c>
      <c r="J5" s="101">
        <f t="shared" si="4"/>
        <v>142667.53610004002</v>
      </c>
      <c r="K5" s="101">
        <f t="shared" si="4"/>
        <v>141454.17597707998</v>
      </c>
      <c r="L5" s="101">
        <f t="shared" ref="L5" si="5">SUM(L6:L8)</f>
        <v>142674.20641331997</v>
      </c>
      <c r="M5" s="101">
        <f t="shared" ref="M5:V5" si="6">SUM(M6:M8)</f>
        <v>144673.00794647998</v>
      </c>
      <c r="N5" s="101">
        <f t="shared" si="6"/>
        <v>143382.04013052001</v>
      </c>
      <c r="O5" s="101">
        <f t="shared" si="6"/>
        <v>147478.20602976001</v>
      </c>
      <c r="P5" s="101">
        <f t="shared" si="6"/>
        <v>150862.26529332</v>
      </c>
      <c r="Q5" s="101">
        <f t="shared" si="6"/>
        <v>150905.83035131998</v>
      </c>
      <c r="R5" s="101">
        <f t="shared" si="6"/>
        <v>155039.3616456</v>
      </c>
      <c r="S5" s="101">
        <f t="shared" si="6"/>
        <v>157541.66303435998</v>
      </c>
      <c r="T5" s="101">
        <f t="shared" si="6"/>
        <v>151506.37967112003</v>
      </c>
      <c r="U5" s="101">
        <f t="shared" si="6"/>
        <v>153119.65698251998</v>
      </c>
      <c r="V5" s="101">
        <f t="shared" si="6"/>
        <v>137647.21862556</v>
      </c>
      <c r="W5" s="101">
        <f t="shared" ref="W5" si="7">SUM(W6:W8)</f>
        <v>134449.63925867999</v>
      </c>
      <c r="DA5" s="175"/>
    </row>
    <row r="6" spans="1:105" ht="11.45" customHeight="1" x14ac:dyDescent="0.25">
      <c r="A6" s="128" t="s">
        <v>52</v>
      </c>
      <c r="B6" s="101">
        <v>188.03169000000003</v>
      </c>
      <c r="C6" s="101">
        <v>185.04703476</v>
      </c>
      <c r="D6" s="101">
        <v>217.87801524000002</v>
      </c>
      <c r="E6" s="101">
        <v>218.82618108000003</v>
      </c>
      <c r="F6" s="101">
        <v>293.27105628000004</v>
      </c>
      <c r="G6" s="101">
        <v>322.2026082000001</v>
      </c>
      <c r="H6" s="101">
        <v>464.10309972000005</v>
      </c>
      <c r="I6" s="101">
        <v>734.95164671999999</v>
      </c>
      <c r="J6" s="101">
        <v>1161.9486147600001</v>
      </c>
      <c r="K6" s="101">
        <v>1678.8332491200003</v>
      </c>
      <c r="L6" s="101">
        <v>1635.2650969200004</v>
      </c>
      <c r="M6" s="101">
        <v>1667.2151509200003</v>
      </c>
      <c r="N6" s="101">
        <v>1661.4059882400002</v>
      </c>
      <c r="O6" s="101">
        <v>1617.8376088800003</v>
      </c>
      <c r="P6" s="101">
        <v>1705.9495654799998</v>
      </c>
      <c r="Q6" s="101">
        <v>1568.7019922400002</v>
      </c>
      <c r="R6" s="101">
        <v>1416.0620574</v>
      </c>
      <c r="S6" s="101">
        <v>1312.7792202000001</v>
      </c>
      <c r="T6" s="101">
        <v>1456.8315983999998</v>
      </c>
      <c r="U6" s="101">
        <v>1263.8557710000002</v>
      </c>
      <c r="V6" s="101">
        <v>945.85335120000002</v>
      </c>
      <c r="W6" s="101">
        <v>896.92990199999997</v>
      </c>
      <c r="DA6" s="175" t="s">
        <v>740</v>
      </c>
    </row>
    <row r="7" spans="1:105" ht="11.45" customHeight="1" x14ac:dyDescent="0.25">
      <c r="A7" s="128" t="s">
        <v>53</v>
      </c>
      <c r="B7" s="101">
        <v>87774.876393119979</v>
      </c>
      <c r="C7" s="101">
        <v>85150.193344560015</v>
      </c>
      <c r="D7" s="101">
        <v>82835.420856840021</v>
      </c>
      <c r="E7" s="101">
        <v>76884.242321159982</v>
      </c>
      <c r="F7" s="101">
        <v>74333.831612039998</v>
      </c>
      <c r="G7" s="101">
        <v>68826.839530680008</v>
      </c>
      <c r="H7" s="101">
        <v>65552.819436720005</v>
      </c>
      <c r="I7" s="101">
        <v>61865.398009800017</v>
      </c>
      <c r="J7" s="101">
        <v>60178.598865000007</v>
      </c>
      <c r="K7" s="101">
        <v>57218.40190836</v>
      </c>
      <c r="L7" s="101">
        <v>54719.887151159994</v>
      </c>
      <c r="M7" s="101">
        <v>54487.537445879985</v>
      </c>
      <c r="N7" s="101">
        <v>51116.956616880001</v>
      </c>
      <c r="O7" s="101">
        <v>51038.500645440006</v>
      </c>
      <c r="P7" s="101">
        <v>51304.043415240012</v>
      </c>
      <c r="Q7" s="101">
        <v>49110.958539719999</v>
      </c>
      <c r="R7" s="101">
        <v>49146.119502479989</v>
      </c>
      <c r="S7" s="101">
        <v>49866.917617440005</v>
      </c>
      <c r="T7" s="101">
        <v>47622.481275600003</v>
      </c>
      <c r="U7" s="101">
        <v>48120.593792039988</v>
      </c>
      <c r="V7" s="101">
        <v>43274.252692440001</v>
      </c>
      <c r="W7" s="101">
        <v>42928.503848999986</v>
      </c>
      <c r="DA7" s="175" t="s">
        <v>741</v>
      </c>
    </row>
    <row r="8" spans="1:105" ht="11.45" customHeight="1" x14ac:dyDescent="0.25">
      <c r="A8" s="128" t="s">
        <v>54</v>
      </c>
      <c r="B8" s="101">
        <v>81425.89655927998</v>
      </c>
      <c r="C8" s="101">
        <v>80288.387370359982</v>
      </c>
      <c r="D8" s="101">
        <v>80403.094170359996</v>
      </c>
      <c r="E8" s="101">
        <v>79625.307907080001</v>
      </c>
      <c r="F8" s="101">
        <v>82027.316315880002</v>
      </c>
      <c r="G8" s="101">
        <v>79435.996871400013</v>
      </c>
      <c r="H8" s="101">
        <v>80873.274409199992</v>
      </c>
      <c r="I8" s="101">
        <v>79310.937916080002</v>
      </c>
      <c r="J8" s="101">
        <v>81326.988620279997</v>
      </c>
      <c r="K8" s="101">
        <v>82556.940819599986</v>
      </c>
      <c r="L8" s="101">
        <v>86319.054165239999</v>
      </c>
      <c r="M8" s="101">
        <v>88518.255349679996</v>
      </c>
      <c r="N8" s="101">
        <v>90603.677525399995</v>
      </c>
      <c r="O8" s="101">
        <v>94821.867775439998</v>
      </c>
      <c r="P8" s="101">
        <v>97852.272312599991</v>
      </c>
      <c r="Q8" s="101">
        <v>100226.16981935999</v>
      </c>
      <c r="R8" s="101">
        <v>104477.18008572</v>
      </c>
      <c r="S8" s="101">
        <v>106361.96619671999</v>
      </c>
      <c r="T8" s="101">
        <v>102427.06679712003</v>
      </c>
      <c r="U8" s="101">
        <v>103735.20741947999</v>
      </c>
      <c r="V8" s="101">
        <v>93427.112581919981</v>
      </c>
      <c r="W8" s="101">
        <v>90624.205507680002</v>
      </c>
      <c r="DA8" s="175" t="s">
        <v>742</v>
      </c>
    </row>
    <row r="9" spans="1:105" ht="11.45" customHeight="1" x14ac:dyDescent="0.25">
      <c r="A9" s="92" t="s">
        <v>55</v>
      </c>
      <c r="B9" s="101">
        <v>43.623359999999998</v>
      </c>
      <c r="C9" s="101">
        <v>59.174280000000003</v>
      </c>
      <c r="D9" s="101">
        <v>77.199210000000022</v>
      </c>
      <c r="E9" s="101">
        <v>95.83123175999998</v>
      </c>
      <c r="F9" s="101">
        <v>124.65839628000002</v>
      </c>
      <c r="G9" s="101">
        <v>175.04943588000003</v>
      </c>
      <c r="H9" s="101">
        <v>248.81189256000005</v>
      </c>
      <c r="I9" s="101">
        <v>250.63236000000006</v>
      </c>
      <c r="J9" s="101">
        <v>227.2029804</v>
      </c>
      <c r="K9" s="101">
        <v>343.89142919999995</v>
      </c>
      <c r="L9" s="101">
        <v>325.36139724000009</v>
      </c>
      <c r="M9" s="101">
        <v>390.99334823999993</v>
      </c>
      <c r="N9" s="101">
        <v>398.97076823999993</v>
      </c>
      <c r="O9" s="101">
        <v>413.31598703999998</v>
      </c>
      <c r="P9" s="101">
        <v>418.05598823999992</v>
      </c>
      <c r="Q9" s="101">
        <v>414.42192000000006</v>
      </c>
      <c r="R9" s="101">
        <v>381.70217844000007</v>
      </c>
      <c r="S9" s="101">
        <v>335.94208164000003</v>
      </c>
      <c r="T9" s="101">
        <v>294.65681256000011</v>
      </c>
      <c r="U9" s="101">
        <v>334.27449791999993</v>
      </c>
      <c r="V9" s="101">
        <v>312.88915548</v>
      </c>
      <c r="W9" s="101">
        <v>408.94516872000003</v>
      </c>
      <c r="DA9" s="175" t="s">
        <v>743</v>
      </c>
    </row>
    <row r="10" spans="1:105" ht="11.45" customHeight="1" x14ac:dyDescent="0.25">
      <c r="A10" s="92" t="s">
        <v>56</v>
      </c>
      <c r="B10" s="101">
        <f t="shared" ref="B10:K10" si="8">SUM(B11:B14)</f>
        <v>0</v>
      </c>
      <c r="C10" s="101">
        <f t="shared" si="8"/>
        <v>0</v>
      </c>
      <c r="D10" s="101">
        <f t="shared" si="8"/>
        <v>0</v>
      </c>
      <c r="E10" s="101">
        <f t="shared" si="8"/>
        <v>0</v>
      </c>
      <c r="F10" s="101">
        <f t="shared" si="8"/>
        <v>0</v>
      </c>
      <c r="G10" s="101">
        <f t="shared" si="8"/>
        <v>0</v>
      </c>
      <c r="H10" s="101">
        <f t="shared" si="8"/>
        <v>0</v>
      </c>
      <c r="I10" s="101">
        <f t="shared" si="8"/>
        <v>0</v>
      </c>
      <c r="J10" s="101">
        <f t="shared" si="8"/>
        <v>0</v>
      </c>
      <c r="K10" s="101">
        <f t="shared" si="8"/>
        <v>0</v>
      </c>
      <c r="L10" s="101">
        <f t="shared" ref="L10" si="9">SUM(L11:L14)</f>
        <v>0</v>
      </c>
      <c r="M10" s="101">
        <f t="shared" ref="M10:V10" si="10">SUM(M11:M14)</f>
        <v>0</v>
      </c>
      <c r="N10" s="101">
        <f t="shared" si="10"/>
        <v>0</v>
      </c>
      <c r="O10" s="101">
        <f t="shared" si="10"/>
        <v>0</v>
      </c>
      <c r="P10" s="101">
        <f t="shared" si="10"/>
        <v>0</v>
      </c>
      <c r="Q10" s="101">
        <f t="shared" si="10"/>
        <v>0</v>
      </c>
      <c r="R10" s="101">
        <f t="shared" si="10"/>
        <v>0</v>
      </c>
      <c r="S10" s="101">
        <f t="shared" si="10"/>
        <v>0</v>
      </c>
      <c r="T10" s="101">
        <f t="shared" si="10"/>
        <v>0</v>
      </c>
      <c r="U10" s="101">
        <f t="shared" si="10"/>
        <v>0</v>
      </c>
      <c r="V10" s="101">
        <f t="shared" si="10"/>
        <v>0</v>
      </c>
      <c r="W10" s="101">
        <f t="shared" ref="W10" si="11">SUM(W11:W14)</f>
        <v>0</v>
      </c>
      <c r="DA10" s="175"/>
    </row>
    <row r="11" spans="1:105" ht="11.45" customHeight="1" x14ac:dyDescent="0.25">
      <c r="A11" s="128" t="s">
        <v>57</v>
      </c>
      <c r="B11" s="101">
        <v>0</v>
      </c>
      <c r="C11" s="101">
        <v>0</v>
      </c>
      <c r="D11" s="101">
        <v>0</v>
      </c>
      <c r="E11" s="101">
        <v>0</v>
      </c>
      <c r="F11" s="101">
        <v>0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  <c r="P11" s="101">
        <v>0</v>
      </c>
      <c r="Q11" s="101">
        <v>0</v>
      </c>
      <c r="R11" s="101">
        <v>0</v>
      </c>
      <c r="S11" s="101">
        <v>0</v>
      </c>
      <c r="T11" s="101">
        <v>0</v>
      </c>
      <c r="U11" s="101">
        <v>0</v>
      </c>
      <c r="V11" s="101">
        <v>0</v>
      </c>
      <c r="W11" s="101">
        <v>0</v>
      </c>
      <c r="DA11" s="175" t="s">
        <v>744</v>
      </c>
    </row>
    <row r="12" spans="1:105" ht="11.45" customHeight="1" x14ac:dyDescent="0.25">
      <c r="A12" s="128" t="s">
        <v>58</v>
      </c>
      <c r="B12" s="101">
        <v>0</v>
      </c>
      <c r="C12" s="101">
        <v>0</v>
      </c>
      <c r="D12" s="101">
        <v>0</v>
      </c>
      <c r="E12" s="101">
        <v>0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1">
        <v>0</v>
      </c>
      <c r="Q12" s="101">
        <v>0</v>
      </c>
      <c r="R12" s="101">
        <v>0</v>
      </c>
      <c r="S12" s="101">
        <v>0</v>
      </c>
      <c r="T12" s="101">
        <v>0</v>
      </c>
      <c r="U12" s="101">
        <v>0</v>
      </c>
      <c r="V12" s="101">
        <v>0</v>
      </c>
      <c r="W12" s="101">
        <v>0</v>
      </c>
      <c r="DA12" s="175" t="s">
        <v>745</v>
      </c>
    </row>
    <row r="13" spans="1:105" ht="11.45" customHeight="1" x14ac:dyDescent="0.25">
      <c r="A13" s="128" t="s">
        <v>59</v>
      </c>
      <c r="B13" s="101">
        <v>0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  <c r="DA13" s="175" t="s">
        <v>746</v>
      </c>
    </row>
    <row r="14" spans="1:105" ht="11.45" customHeight="1" x14ac:dyDescent="0.25">
      <c r="A14" s="128" t="s">
        <v>60</v>
      </c>
      <c r="B14" s="101">
        <v>0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  <c r="DA14" s="175" t="s">
        <v>747</v>
      </c>
    </row>
    <row r="15" spans="1:105" ht="11.45" customHeight="1" x14ac:dyDescent="0.25">
      <c r="A15" s="85" t="s">
        <v>91</v>
      </c>
      <c r="B15" s="88">
        <v>0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8">
        <v>0</v>
      </c>
      <c r="I15" s="88">
        <v>0</v>
      </c>
      <c r="J15" s="88">
        <v>0</v>
      </c>
      <c r="K15" s="88">
        <v>0</v>
      </c>
      <c r="L15" s="88">
        <v>0</v>
      </c>
      <c r="M15" s="88">
        <v>0</v>
      </c>
      <c r="N15" s="88">
        <v>0</v>
      </c>
      <c r="O15" s="88">
        <v>0</v>
      </c>
      <c r="P15" s="88">
        <v>0</v>
      </c>
      <c r="Q15" s="88">
        <v>0</v>
      </c>
      <c r="R15" s="88">
        <v>0</v>
      </c>
      <c r="S15" s="88">
        <v>0</v>
      </c>
      <c r="T15" s="88">
        <v>0</v>
      </c>
      <c r="U15" s="88">
        <v>0</v>
      </c>
      <c r="V15" s="88">
        <v>0</v>
      </c>
      <c r="W15" s="88">
        <v>0</v>
      </c>
      <c r="DA15" s="178" t="s">
        <v>748</v>
      </c>
    </row>
    <row r="16" spans="1:105" ht="11.45" customHeight="1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DA16" s="208"/>
    </row>
    <row r="17" spans="1:105" ht="11.45" customHeight="1" x14ac:dyDescent="0.25">
      <c r="A17" s="53" t="s">
        <v>47</v>
      </c>
      <c r="B17" s="79">
        <f t="shared" ref="B17:K17" si="12">SUM(B18,B33)</f>
        <v>169432.42800239997</v>
      </c>
      <c r="C17" s="79">
        <f t="shared" si="12"/>
        <v>165682.80202968</v>
      </c>
      <c r="D17" s="79">
        <f t="shared" si="12"/>
        <v>163533.59225243999</v>
      </c>
      <c r="E17" s="79">
        <f t="shared" si="12"/>
        <v>156824.20764107996</v>
      </c>
      <c r="F17" s="79">
        <f t="shared" si="12"/>
        <v>156779.07738047995</v>
      </c>
      <c r="G17" s="79">
        <f t="shared" si="12"/>
        <v>148760.08844616005</v>
      </c>
      <c r="H17" s="79">
        <f t="shared" si="12"/>
        <v>147139.00883820001</v>
      </c>
      <c r="I17" s="79">
        <f t="shared" si="12"/>
        <v>142161.91993259999</v>
      </c>
      <c r="J17" s="79">
        <f t="shared" si="12"/>
        <v>142894.73908043999</v>
      </c>
      <c r="K17" s="79">
        <f t="shared" si="12"/>
        <v>141798.06740628</v>
      </c>
      <c r="L17" s="79">
        <f t="shared" ref="L17" si="13">SUM(L18,L33)</f>
        <v>142999.56781056002</v>
      </c>
      <c r="M17" s="79">
        <f t="shared" ref="M17:V17" si="14">SUM(M18,M33)</f>
        <v>145064.00129471999</v>
      </c>
      <c r="N17" s="79">
        <f t="shared" si="14"/>
        <v>143781.01089876</v>
      </c>
      <c r="O17" s="79">
        <f t="shared" si="14"/>
        <v>147891.52201680001</v>
      </c>
      <c r="P17" s="79">
        <f t="shared" si="14"/>
        <v>151280.32128156</v>
      </c>
      <c r="Q17" s="79">
        <f t="shared" si="14"/>
        <v>151320.25227131997</v>
      </c>
      <c r="R17" s="79">
        <f t="shared" si="14"/>
        <v>155421.06382404</v>
      </c>
      <c r="S17" s="79">
        <f t="shared" si="14"/>
        <v>157877.60511599999</v>
      </c>
      <c r="T17" s="79">
        <f t="shared" si="14"/>
        <v>151801.03648368001</v>
      </c>
      <c r="U17" s="79">
        <f t="shared" si="14"/>
        <v>153453.93148043999</v>
      </c>
      <c r="V17" s="79">
        <f t="shared" si="14"/>
        <v>137960.10778103999</v>
      </c>
      <c r="W17" s="79">
        <f t="shared" ref="W17" si="15">SUM(W18,W33)</f>
        <v>134858.58442739997</v>
      </c>
      <c r="DA17" s="172" t="s">
        <v>749</v>
      </c>
    </row>
    <row r="18" spans="1:105" ht="11.45" customHeight="1" x14ac:dyDescent="0.25">
      <c r="A18" s="27" t="s">
        <v>33</v>
      </c>
      <c r="B18" s="32">
        <f t="shared" ref="B18:K18" si="16">SUM(B19,B20,B27)</f>
        <v>119316.86955574842</v>
      </c>
      <c r="C18" s="32">
        <f t="shared" si="16"/>
        <v>118478.98647202794</v>
      </c>
      <c r="D18" s="32">
        <f t="shared" si="16"/>
        <v>118104.81197826064</v>
      </c>
      <c r="E18" s="32">
        <f t="shared" si="16"/>
        <v>113442.43355353423</v>
      </c>
      <c r="F18" s="32">
        <f t="shared" si="16"/>
        <v>114338.1334763648</v>
      </c>
      <c r="G18" s="32">
        <f t="shared" si="16"/>
        <v>108663.40952383635</v>
      </c>
      <c r="H18" s="32">
        <f t="shared" si="16"/>
        <v>104478.24583118364</v>
      </c>
      <c r="I18" s="32">
        <f t="shared" si="16"/>
        <v>100854.14658597311</v>
      </c>
      <c r="J18" s="32">
        <f t="shared" si="16"/>
        <v>100923.64943768887</v>
      </c>
      <c r="K18" s="32">
        <f t="shared" si="16"/>
        <v>100378.35191734928</v>
      </c>
      <c r="L18" s="32">
        <f t="shared" ref="L18" si="17">SUM(L19,L20,L27)</f>
        <v>98558.672813842102</v>
      </c>
      <c r="M18" s="32">
        <f t="shared" ref="M18:V18" si="18">SUM(M19,M20,M27)</f>
        <v>100669.53329069972</v>
      </c>
      <c r="N18" s="32">
        <f t="shared" si="18"/>
        <v>97763.111596775751</v>
      </c>
      <c r="O18" s="32">
        <f t="shared" si="18"/>
        <v>100835.69532516644</v>
      </c>
      <c r="P18" s="32">
        <f t="shared" si="18"/>
        <v>104861.0856133601</v>
      </c>
      <c r="Q18" s="32">
        <f t="shared" si="18"/>
        <v>103804.99981107005</v>
      </c>
      <c r="R18" s="32">
        <f t="shared" si="18"/>
        <v>106442.15476570102</v>
      </c>
      <c r="S18" s="32">
        <f t="shared" si="18"/>
        <v>108223.24372751371</v>
      </c>
      <c r="T18" s="32">
        <f t="shared" si="18"/>
        <v>103563.56762372701</v>
      </c>
      <c r="U18" s="32">
        <f t="shared" si="18"/>
        <v>103994.70979566945</v>
      </c>
      <c r="V18" s="32">
        <f t="shared" si="18"/>
        <v>90302.579127066434</v>
      </c>
      <c r="W18" s="32">
        <f t="shared" ref="W18" si="19">SUM(W19,W20,W27)</f>
        <v>89119.64027710614</v>
      </c>
      <c r="DA18" s="173" t="s">
        <v>402</v>
      </c>
    </row>
    <row r="19" spans="1:105" ht="11.45" customHeight="1" x14ac:dyDescent="0.25">
      <c r="A19" s="136" t="s">
        <v>180</v>
      </c>
      <c r="B19" s="141">
        <v>1381.3019644921737</v>
      </c>
      <c r="C19" s="141">
        <v>1379.3848131507502</v>
      </c>
      <c r="D19" s="141">
        <v>1414.6196020226839</v>
      </c>
      <c r="E19" s="141">
        <v>1378.227416473904</v>
      </c>
      <c r="F19" s="141">
        <v>1413.2901198484744</v>
      </c>
      <c r="G19" s="141">
        <v>1407.3912295364378</v>
      </c>
      <c r="H19" s="141">
        <v>1412.5607071483532</v>
      </c>
      <c r="I19" s="141">
        <v>1199.4683383807192</v>
      </c>
      <c r="J19" s="141">
        <v>1197.1315462297368</v>
      </c>
      <c r="K19" s="141">
        <v>1198.2094952480259</v>
      </c>
      <c r="L19" s="141">
        <v>1174.3674960329067</v>
      </c>
      <c r="M19" s="141">
        <v>1213.2788341480416</v>
      </c>
      <c r="N19" s="141">
        <v>1195.2729423310971</v>
      </c>
      <c r="O19" s="141">
        <v>1226.2053996601533</v>
      </c>
      <c r="P19" s="141">
        <v>1254.8820778467348</v>
      </c>
      <c r="Q19" s="141">
        <v>1239.3987305665737</v>
      </c>
      <c r="R19" s="141">
        <v>1258.1121230507006</v>
      </c>
      <c r="S19" s="141">
        <v>1198.000759125779</v>
      </c>
      <c r="T19" s="141">
        <v>1125.4948538676399</v>
      </c>
      <c r="U19" s="141">
        <v>1182.5190997260113</v>
      </c>
      <c r="V19" s="141">
        <v>1054.9041628972168</v>
      </c>
      <c r="W19" s="141">
        <v>1018.5654870862841</v>
      </c>
      <c r="DA19" s="174" t="s">
        <v>403</v>
      </c>
    </row>
    <row r="20" spans="1:105" ht="11.45" customHeight="1" x14ac:dyDescent="0.25">
      <c r="A20" s="109" t="s">
        <v>20</v>
      </c>
      <c r="B20" s="130">
        <f t="shared" ref="B20:K20" si="20">SUM(B21:B26)</f>
        <v>111195.0660231357</v>
      </c>
      <c r="C20" s="130">
        <f t="shared" si="20"/>
        <v>110560.84089607312</v>
      </c>
      <c r="D20" s="130">
        <f t="shared" si="20"/>
        <v>110389.40328793906</v>
      </c>
      <c r="E20" s="130">
        <f t="shared" si="20"/>
        <v>105875.32259349611</v>
      </c>
      <c r="F20" s="130">
        <f t="shared" si="20"/>
        <v>106771.00400487555</v>
      </c>
      <c r="G20" s="130">
        <f t="shared" si="20"/>
        <v>101442.82594933297</v>
      </c>
      <c r="H20" s="130">
        <f t="shared" si="20"/>
        <v>97448.003593822592</v>
      </c>
      <c r="I20" s="130">
        <f t="shared" si="20"/>
        <v>94521.853513896596</v>
      </c>
      <c r="J20" s="130">
        <f t="shared" si="20"/>
        <v>94611.339931080089</v>
      </c>
      <c r="K20" s="130">
        <f t="shared" si="20"/>
        <v>93923.310350423388</v>
      </c>
      <c r="L20" s="130">
        <f t="shared" ref="L20" si="21">SUM(L21:L26)</f>
        <v>91886.842741439978</v>
      </c>
      <c r="M20" s="130">
        <f t="shared" ref="M20:V20" si="22">SUM(M21:M26)</f>
        <v>93620.864166109983</v>
      </c>
      <c r="N20" s="130">
        <f t="shared" si="22"/>
        <v>90412.176666108528</v>
      </c>
      <c r="O20" s="130">
        <f t="shared" si="22"/>
        <v>92996.12890467429</v>
      </c>
      <c r="P20" s="130">
        <f t="shared" si="22"/>
        <v>96798.976468437511</v>
      </c>
      <c r="Q20" s="130">
        <f t="shared" si="22"/>
        <v>95436.950313970898</v>
      </c>
      <c r="R20" s="130">
        <f t="shared" si="22"/>
        <v>97839.626614892186</v>
      </c>
      <c r="S20" s="130">
        <f t="shared" si="22"/>
        <v>99768.324079010374</v>
      </c>
      <c r="T20" s="130">
        <f t="shared" si="22"/>
        <v>95208.795218001978</v>
      </c>
      <c r="U20" s="130">
        <f t="shared" si="22"/>
        <v>95410.393721978719</v>
      </c>
      <c r="V20" s="130">
        <f t="shared" si="22"/>
        <v>82584.562841071049</v>
      </c>
      <c r="W20" s="130">
        <f t="shared" ref="W20" si="23">SUM(W21:W26)</f>
        <v>81560.749656463202</v>
      </c>
      <c r="DA20" s="176" t="s">
        <v>404</v>
      </c>
    </row>
    <row r="21" spans="1:105" ht="11.45" customHeight="1" x14ac:dyDescent="0.25">
      <c r="A21" s="111" t="s">
        <v>110</v>
      </c>
      <c r="B21" s="96">
        <v>85394.539647981524</v>
      </c>
      <c r="C21" s="96">
        <v>82840.765783198614</v>
      </c>
      <c r="D21" s="96">
        <v>80538.232766764486</v>
      </c>
      <c r="E21" s="96">
        <v>74708.111515974189</v>
      </c>
      <c r="F21" s="96">
        <v>72191.696810932641</v>
      </c>
      <c r="G21" s="96">
        <v>66758.648325306014</v>
      </c>
      <c r="H21" s="96">
        <v>63554.722976749712</v>
      </c>
      <c r="I21" s="96">
        <v>60105.813232719476</v>
      </c>
      <c r="J21" s="96">
        <v>58493.544864888252</v>
      </c>
      <c r="K21" s="96">
        <v>55569.698596118353</v>
      </c>
      <c r="L21" s="96">
        <v>53130.132096125963</v>
      </c>
      <c r="M21" s="96">
        <v>52874.530541726366</v>
      </c>
      <c r="N21" s="96">
        <v>49556.26303119112</v>
      </c>
      <c r="O21" s="96">
        <v>49457.26949775617</v>
      </c>
      <c r="P21" s="96">
        <v>49695.306091821745</v>
      </c>
      <c r="Q21" s="96">
        <v>47520.359966738943</v>
      </c>
      <c r="R21" s="96">
        <v>47510.66681020517</v>
      </c>
      <c r="S21" s="96">
        <v>48267.783817760312</v>
      </c>
      <c r="T21" s="96">
        <v>46081.920969637657</v>
      </c>
      <c r="U21" s="96">
        <v>46491.933388761521</v>
      </c>
      <c r="V21" s="96">
        <v>41726.275819846596</v>
      </c>
      <c r="W21" s="96">
        <v>41265.070611300034</v>
      </c>
      <c r="DA21" s="171" t="s">
        <v>750</v>
      </c>
    </row>
    <row r="22" spans="1:105" ht="11.45" customHeight="1" x14ac:dyDescent="0.25">
      <c r="A22" s="111" t="s">
        <v>111</v>
      </c>
      <c r="B22" s="96">
        <v>25612.494685154175</v>
      </c>
      <c r="C22" s="96">
        <v>27535.028078114497</v>
      </c>
      <c r="D22" s="96">
        <v>29633.292505934576</v>
      </c>
      <c r="E22" s="96">
        <v>30948.384896441908</v>
      </c>
      <c r="F22" s="96">
        <v>34286.296435012009</v>
      </c>
      <c r="G22" s="96">
        <v>34262.188274679611</v>
      </c>
      <c r="H22" s="96">
        <v>33326.382269362206</v>
      </c>
      <c r="I22" s="96">
        <v>33587.424655447103</v>
      </c>
      <c r="J22" s="96">
        <v>34880.769489099002</v>
      </c>
      <c r="K22" s="96">
        <v>36502.675630347992</v>
      </c>
      <c r="L22" s="96">
        <v>36956.059852113984</v>
      </c>
      <c r="M22" s="96">
        <v>38905.508002938892</v>
      </c>
      <c r="N22" s="96">
        <v>39049.30706891619</v>
      </c>
      <c r="O22" s="96">
        <v>41780.642044152628</v>
      </c>
      <c r="P22" s="96">
        <v>45253.970158529402</v>
      </c>
      <c r="Q22" s="96">
        <v>46214.110616232087</v>
      </c>
      <c r="R22" s="96">
        <v>48782.687281208506</v>
      </c>
      <c r="S22" s="96">
        <v>50063.166993899649</v>
      </c>
      <c r="T22" s="96">
        <v>47532.278919311218</v>
      </c>
      <c r="U22" s="96">
        <v>47509.592441475521</v>
      </c>
      <c r="V22" s="96">
        <v>39753.440273380962</v>
      </c>
      <c r="W22" s="96">
        <v>39088.442026224133</v>
      </c>
      <c r="DA22" s="171" t="s">
        <v>751</v>
      </c>
    </row>
    <row r="23" spans="1:105" ht="11.45" customHeight="1" x14ac:dyDescent="0.25">
      <c r="A23" s="111" t="s">
        <v>112</v>
      </c>
      <c r="B23" s="96">
        <v>188.03169000000003</v>
      </c>
      <c r="C23" s="96">
        <v>185.04703476</v>
      </c>
      <c r="D23" s="96">
        <v>217.87801524000002</v>
      </c>
      <c r="E23" s="96">
        <v>218.82618108000003</v>
      </c>
      <c r="F23" s="96">
        <v>293.01075893090626</v>
      </c>
      <c r="G23" s="96">
        <v>321.93821399867471</v>
      </c>
      <c r="H23" s="96">
        <v>453.60785696395544</v>
      </c>
      <c r="I23" s="96">
        <v>719.52798923175237</v>
      </c>
      <c r="J23" s="96">
        <v>1133.6303655610025</v>
      </c>
      <c r="K23" s="96">
        <v>1643.0916761845413</v>
      </c>
      <c r="L23" s="96">
        <v>1595.3384555968044</v>
      </c>
      <c r="M23" s="96">
        <v>1622.9407776143428</v>
      </c>
      <c r="N23" s="96">
        <v>1612.4399939595112</v>
      </c>
      <c r="O23" s="96">
        <v>1566.3804516048081</v>
      </c>
      <c r="P23" s="96">
        <v>1649.7899500918766</v>
      </c>
      <c r="Q23" s="96">
        <v>1509.214394683419</v>
      </c>
      <c r="R23" s="96">
        <v>1354.0309540771777</v>
      </c>
      <c r="S23" s="96">
        <v>1248.0692927937712</v>
      </c>
      <c r="T23" s="96">
        <v>1392.2734778589424</v>
      </c>
      <c r="U23" s="96">
        <v>1196.2592773818421</v>
      </c>
      <c r="V23" s="96">
        <v>876.34984493441914</v>
      </c>
      <c r="W23" s="96">
        <v>814.67065283271825</v>
      </c>
      <c r="DA23" s="171" t="s">
        <v>752</v>
      </c>
    </row>
    <row r="24" spans="1:105" ht="11.45" customHeight="1" x14ac:dyDescent="0.25">
      <c r="A24" s="111" t="s">
        <v>113</v>
      </c>
      <c r="B24" s="96">
        <v>0</v>
      </c>
      <c r="C24" s="96">
        <v>0</v>
      </c>
      <c r="D24" s="96">
        <v>0</v>
      </c>
      <c r="E24" s="96">
        <v>0</v>
      </c>
      <c r="F24" s="96">
        <v>0</v>
      </c>
      <c r="G24" s="96">
        <v>100.0511353486712</v>
      </c>
      <c r="H24" s="96">
        <v>113.29049074671912</v>
      </c>
      <c r="I24" s="96">
        <v>109.0876364982677</v>
      </c>
      <c r="J24" s="96">
        <v>103.39521153184099</v>
      </c>
      <c r="K24" s="96">
        <v>207.84444777250147</v>
      </c>
      <c r="L24" s="96">
        <v>205.3123376032153</v>
      </c>
      <c r="M24" s="96">
        <v>217.72928946781971</v>
      </c>
      <c r="N24" s="96">
        <v>193.60605576867081</v>
      </c>
      <c r="O24" s="96">
        <v>190.42701910903222</v>
      </c>
      <c r="P24" s="96">
        <v>196.85645576248365</v>
      </c>
      <c r="Q24" s="96">
        <v>185.56034243432609</v>
      </c>
      <c r="R24" s="96">
        <v>178.09652364077544</v>
      </c>
      <c r="S24" s="96">
        <v>168.49065892453112</v>
      </c>
      <c r="T24" s="96">
        <v>170.71431499583676</v>
      </c>
      <c r="U24" s="96">
        <v>159.23880815890865</v>
      </c>
      <c r="V24" s="96">
        <v>122.26258973814146</v>
      </c>
      <c r="W24" s="96">
        <v>185.16190158318364</v>
      </c>
      <c r="DA24" s="171" t="s">
        <v>753</v>
      </c>
    </row>
    <row r="25" spans="1:105" ht="11.45" customHeight="1" x14ac:dyDescent="0.25">
      <c r="A25" s="111" t="s">
        <v>114</v>
      </c>
      <c r="B25" s="96">
        <v>0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0</v>
      </c>
      <c r="I25" s="96">
        <v>0</v>
      </c>
      <c r="J25" s="96">
        <v>0</v>
      </c>
      <c r="K25" s="96">
        <v>0</v>
      </c>
      <c r="L25" s="96">
        <v>0</v>
      </c>
      <c r="M25" s="96">
        <v>0.15555436254331176</v>
      </c>
      <c r="N25" s="96">
        <v>0.56051627302711171</v>
      </c>
      <c r="O25" s="96">
        <v>1.4098920516372433</v>
      </c>
      <c r="P25" s="96">
        <v>3.0538122320123966</v>
      </c>
      <c r="Q25" s="96">
        <v>7.7049938821145272</v>
      </c>
      <c r="R25" s="96">
        <v>14.145045760568083</v>
      </c>
      <c r="S25" s="96">
        <v>20.813315632097527</v>
      </c>
      <c r="T25" s="96">
        <v>31.607536198329527</v>
      </c>
      <c r="U25" s="96">
        <v>53.369806200924934</v>
      </c>
      <c r="V25" s="96">
        <v>106.23431317093809</v>
      </c>
      <c r="W25" s="96">
        <v>207.40446452313083</v>
      </c>
      <c r="DA25" s="171" t="s">
        <v>754</v>
      </c>
    </row>
    <row r="26" spans="1:105" ht="11.45" customHeight="1" x14ac:dyDescent="0.25">
      <c r="A26" s="111" t="s">
        <v>115</v>
      </c>
      <c r="B26" s="96">
        <v>0</v>
      </c>
      <c r="C26" s="96">
        <v>0</v>
      </c>
      <c r="D26" s="96">
        <v>0</v>
      </c>
      <c r="E26" s="96">
        <v>0</v>
      </c>
      <c r="F26" s="96">
        <v>0</v>
      </c>
      <c r="G26" s="96">
        <v>0</v>
      </c>
      <c r="H26" s="96">
        <v>0</v>
      </c>
      <c r="I26" s="96">
        <v>0</v>
      </c>
      <c r="J26" s="96">
        <v>0</v>
      </c>
      <c r="K26" s="96">
        <v>0</v>
      </c>
      <c r="L26" s="96">
        <v>0</v>
      </c>
      <c r="M26" s="96">
        <v>0</v>
      </c>
      <c r="N26" s="96">
        <v>0</v>
      </c>
      <c r="O26" s="96">
        <v>0</v>
      </c>
      <c r="P26" s="96">
        <v>0</v>
      </c>
      <c r="Q26" s="96">
        <v>0</v>
      </c>
      <c r="R26" s="96">
        <v>0</v>
      </c>
      <c r="S26" s="96">
        <v>0</v>
      </c>
      <c r="T26" s="96">
        <v>0</v>
      </c>
      <c r="U26" s="96">
        <v>0</v>
      </c>
      <c r="V26" s="96">
        <v>0</v>
      </c>
      <c r="W26" s="96">
        <v>0</v>
      </c>
      <c r="DA26" s="171" t="s">
        <v>755</v>
      </c>
    </row>
    <row r="27" spans="1:105" ht="11.45" customHeight="1" x14ac:dyDescent="0.25">
      <c r="A27" s="109" t="s">
        <v>21</v>
      </c>
      <c r="B27" s="130">
        <f t="shared" ref="B27:K27" si="24">SUM(B28:B32)</f>
        <v>6740.5015681205359</v>
      </c>
      <c r="C27" s="130">
        <f t="shared" si="24"/>
        <v>6538.7607628040732</v>
      </c>
      <c r="D27" s="130">
        <f t="shared" si="24"/>
        <v>6300.7890882988986</v>
      </c>
      <c r="E27" s="130">
        <f t="shared" si="24"/>
        <v>6188.8835435642059</v>
      </c>
      <c r="F27" s="130">
        <f t="shared" si="24"/>
        <v>6153.8393516407823</v>
      </c>
      <c r="G27" s="130">
        <f t="shared" si="24"/>
        <v>5813.1923449669357</v>
      </c>
      <c r="H27" s="130">
        <f t="shared" si="24"/>
        <v>5617.6815302126925</v>
      </c>
      <c r="I27" s="130">
        <f t="shared" si="24"/>
        <v>5132.8247336958057</v>
      </c>
      <c r="J27" s="130">
        <f t="shared" si="24"/>
        <v>5115.177960379051</v>
      </c>
      <c r="K27" s="130">
        <f t="shared" si="24"/>
        <v>5256.8320716778671</v>
      </c>
      <c r="L27" s="130">
        <f t="shared" ref="L27" si="25">SUM(L28:L32)</f>
        <v>5497.4625763692138</v>
      </c>
      <c r="M27" s="130">
        <f t="shared" ref="M27:V27" si="26">SUM(M28:M32)</f>
        <v>5835.3902904416946</v>
      </c>
      <c r="N27" s="130">
        <f t="shared" si="26"/>
        <v>6155.6619883361282</v>
      </c>
      <c r="O27" s="130">
        <f t="shared" si="26"/>
        <v>6613.3610208320088</v>
      </c>
      <c r="P27" s="130">
        <f t="shared" si="26"/>
        <v>6807.2270670758535</v>
      </c>
      <c r="Q27" s="130">
        <f t="shared" si="26"/>
        <v>7128.6507665325826</v>
      </c>
      <c r="R27" s="130">
        <f t="shared" si="26"/>
        <v>7344.4160277581395</v>
      </c>
      <c r="S27" s="130">
        <f t="shared" si="26"/>
        <v>7256.9188893775645</v>
      </c>
      <c r="T27" s="130">
        <f t="shared" si="26"/>
        <v>7229.2775518573944</v>
      </c>
      <c r="U27" s="130">
        <f t="shared" si="26"/>
        <v>7401.7969739647215</v>
      </c>
      <c r="V27" s="130">
        <f t="shared" si="26"/>
        <v>6663.1121230981607</v>
      </c>
      <c r="W27" s="130">
        <f t="shared" ref="W27" si="27">SUM(W28:W32)</f>
        <v>6540.3251335566638</v>
      </c>
      <c r="DA27" s="176" t="s">
        <v>405</v>
      </c>
    </row>
    <row r="28" spans="1:105" ht="11.45" customHeight="1" x14ac:dyDescent="0.25">
      <c r="A28" s="111" t="s">
        <v>110</v>
      </c>
      <c r="B28" s="97">
        <v>0</v>
      </c>
      <c r="C28" s="97">
        <v>0</v>
      </c>
      <c r="D28" s="97">
        <v>0</v>
      </c>
      <c r="E28" s="97">
        <v>0</v>
      </c>
      <c r="F28" s="97">
        <v>0</v>
      </c>
      <c r="G28" s="97">
        <v>0</v>
      </c>
      <c r="H28" s="97">
        <v>0</v>
      </c>
      <c r="I28" s="97">
        <v>0</v>
      </c>
      <c r="J28" s="97">
        <v>0</v>
      </c>
      <c r="K28" s="97">
        <v>0</v>
      </c>
      <c r="L28" s="97">
        <v>0</v>
      </c>
      <c r="M28" s="97">
        <v>0</v>
      </c>
      <c r="N28" s="97">
        <v>0</v>
      </c>
      <c r="O28" s="97">
        <v>0</v>
      </c>
      <c r="P28" s="97">
        <v>0</v>
      </c>
      <c r="Q28" s="97">
        <v>0</v>
      </c>
      <c r="R28" s="97">
        <v>0</v>
      </c>
      <c r="S28" s="97">
        <v>0</v>
      </c>
      <c r="T28" s="97">
        <v>0</v>
      </c>
      <c r="U28" s="97">
        <v>0</v>
      </c>
      <c r="V28" s="97">
        <v>0</v>
      </c>
      <c r="W28" s="97">
        <v>0</v>
      </c>
      <c r="DA28" s="175" t="s">
        <v>756</v>
      </c>
    </row>
    <row r="29" spans="1:105" ht="11.45" customHeight="1" x14ac:dyDescent="0.25">
      <c r="A29" s="111" t="s">
        <v>111</v>
      </c>
      <c r="B29" s="97">
        <v>6696.8782081205363</v>
      </c>
      <c r="C29" s="97">
        <v>6479.5864828040731</v>
      </c>
      <c r="D29" s="97">
        <v>6223.5898782988988</v>
      </c>
      <c r="E29" s="97">
        <v>6093.0523118042056</v>
      </c>
      <c r="F29" s="97">
        <v>6028.9206580116888</v>
      </c>
      <c r="G29" s="97">
        <v>5737.9296502342813</v>
      </c>
      <c r="H29" s="97">
        <v>5516.6860638461048</v>
      </c>
      <c r="I29" s="97">
        <v>5033.5004968489329</v>
      </c>
      <c r="J29" s="97">
        <v>5039.7678696339608</v>
      </c>
      <c r="K29" s="97">
        <v>5171.5553958235087</v>
      </c>
      <c r="L29" s="97">
        <v>5427.554371881748</v>
      </c>
      <c r="M29" s="97">
        <v>5708.0841725997816</v>
      </c>
      <c r="N29" s="97">
        <v>5986.6335327115103</v>
      </c>
      <c r="O29" s="97">
        <v>6422.2519580638264</v>
      </c>
      <c r="P29" s="97">
        <v>6617.6466155695771</v>
      </c>
      <c r="Q29" s="97">
        <v>6931.2061773096184</v>
      </c>
      <c r="R29" s="97">
        <v>7171.4062327568145</v>
      </c>
      <c r="S29" s="97">
        <v>7120.1006670951929</v>
      </c>
      <c r="T29" s="97">
        <v>7133.8989664414439</v>
      </c>
      <c r="U29" s="97">
        <v>7251.7470273795916</v>
      </c>
      <c r="V29" s="97">
        <v>6492.0895272613698</v>
      </c>
      <c r="W29" s="97">
        <v>6346.2914080093615</v>
      </c>
      <c r="DA29" s="175" t="s">
        <v>757</v>
      </c>
    </row>
    <row r="30" spans="1:105" ht="11.45" customHeight="1" x14ac:dyDescent="0.25">
      <c r="A30" s="111" t="s">
        <v>112</v>
      </c>
      <c r="B30" s="97">
        <v>0</v>
      </c>
      <c r="C30" s="97">
        <v>0</v>
      </c>
      <c r="D30" s="97">
        <v>0</v>
      </c>
      <c r="E30" s="97">
        <v>0</v>
      </c>
      <c r="F30" s="97">
        <v>0.26029734909374064</v>
      </c>
      <c r="G30" s="97">
        <v>0.26439420132537639</v>
      </c>
      <c r="H30" s="97">
        <v>0.27400386095145968</v>
      </c>
      <c r="I30" s="97">
        <v>0.34946614380894409</v>
      </c>
      <c r="J30" s="97">
        <v>0.48088982696768945</v>
      </c>
      <c r="K30" s="97">
        <v>0.62840694599575864</v>
      </c>
      <c r="L30" s="97">
        <v>0.68491859939664923</v>
      </c>
      <c r="M30" s="97">
        <v>0.66367668930210666</v>
      </c>
      <c r="N30" s="97">
        <v>0.64670940646845021</v>
      </c>
      <c r="O30" s="97">
        <v>0.63150680879633114</v>
      </c>
      <c r="P30" s="97">
        <v>0.62230875468817382</v>
      </c>
      <c r="Q30" s="97">
        <v>0.62254653471789145</v>
      </c>
      <c r="R30" s="97">
        <v>0.63378770880069513</v>
      </c>
      <c r="S30" s="97">
        <v>0.58868766316123478</v>
      </c>
      <c r="T30" s="97">
        <v>0.57781751093736022</v>
      </c>
      <c r="U30" s="97">
        <v>0.60521817839686809</v>
      </c>
      <c r="V30" s="97">
        <v>0.50935022970624233</v>
      </c>
      <c r="W30" s="97">
        <v>0.51040459661072923</v>
      </c>
      <c r="DA30" s="175" t="s">
        <v>758</v>
      </c>
    </row>
    <row r="31" spans="1:105" ht="11.45" customHeight="1" x14ac:dyDescent="0.25">
      <c r="A31" s="111" t="s">
        <v>113</v>
      </c>
      <c r="B31" s="97">
        <v>43.623359999999998</v>
      </c>
      <c r="C31" s="97">
        <v>59.174280000000003</v>
      </c>
      <c r="D31" s="97">
        <v>77.199210000000022</v>
      </c>
      <c r="E31" s="97">
        <v>95.83123175999998</v>
      </c>
      <c r="F31" s="97">
        <v>124.65839628000002</v>
      </c>
      <c r="G31" s="97">
        <v>74.998300531328837</v>
      </c>
      <c r="H31" s="97">
        <v>100.72146250563578</v>
      </c>
      <c r="I31" s="97">
        <v>98.974770703063669</v>
      </c>
      <c r="J31" s="97">
        <v>74.929200918122604</v>
      </c>
      <c r="K31" s="97">
        <v>84.648268908362169</v>
      </c>
      <c r="L31" s="97">
        <v>69.2232858880691</v>
      </c>
      <c r="M31" s="97">
        <v>126.64244115261077</v>
      </c>
      <c r="N31" s="97">
        <v>168.38174621814974</v>
      </c>
      <c r="O31" s="97">
        <v>190.47755595938631</v>
      </c>
      <c r="P31" s="97">
        <v>188.95814275158889</v>
      </c>
      <c r="Q31" s="97">
        <v>196.82204268824626</v>
      </c>
      <c r="R31" s="97">
        <v>172.37600729252415</v>
      </c>
      <c r="S31" s="97">
        <v>136.22953461921009</v>
      </c>
      <c r="T31" s="97">
        <v>94.800767905013132</v>
      </c>
      <c r="U31" s="97">
        <v>149.44472840673316</v>
      </c>
      <c r="V31" s="97">
        <v>170.51324560708554</v>
      </c>
      <c r="W31" s="97">
        <v>193.52332095069102</v>
      </c>
      <c r="DA31" s="175" t="s">
        <v>759</v>
      </c>
    </row>
    <row r="32" spans="1:105" ht="11.45" customHeight="1" x14ac:dyDescent="0.25">
      <c r="A32" s="111" t="s">
        <v>115</v>
      </c>
      <c r="B32" s="97">
        <v>0</v>
      </c>
      <c r="C32" s="97">
        <v>0</v>
      </c>
      <c r="D32" s="97">
        <v>0</v>
      </c>
      <c r="E32" s="97">
        <v>0</v>
      </c>
      <c r="F32" s="97">
        <v>0</v>
      </c>
      <c r="G32" s="97">
        <v>0</v>
      </c>
      <c r="H32" s="97">
        <v>0</v>
      </c>
      <c r="I32" s="97">
        <v>0</v>
      </c>
      <c r="J32" s="97">
        <v>0</v>
      </c>
      <c r="K32" s="97">
        <v>0</v>
      </c>
      <c r="L32" s="97">
        <v>0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  <c r="R32" s="97">
        <v>0</v>
      </c>
      <c r="S32" s="97">
        <v>0</v>
      </c>
      <c r="T32" s="97">
        <v>0</v>
      </c>
      <c r="U32" s="97">
        <v>0</v>
      </c>
      <c r="V32" s="97">
        <v>0</v>
      </c>
      <c r="W32" s="97">
        <v>0</v>
      </c>
      <c r="DA32" s="175" t="s">
        <v>760</v>
      </c>
    </row>
    <row r="33" spans="1:105" ht="11.45" customHeight="1" x14ac:dyDescent="0.25">
      <c r="A33" s="27" t="s">
        <v>34</v>
      </c>
      <c r="B33" s="32">
        <f t="shared" ref="B33:K33" si="28">B34+B40</f>
        <v>50115.558446651543</v>
      </c>
      <c r="C33" s="32">
        <f t="shared" si="28"/>
        <v>47203.815557652058</v>
      </c>
      <c r="D33" s="32">
        <f t="shared" si="28"/>
        <v>45428.780274179371</v>
      </c>
      <c r="E33" s="32">
        <f t="shared" si="28"/>
        <v>43381.774087545753</v>
      </c>
      <c r="F33" s="32">
        <f t="shared" si="28"/>
        <v>42440.943904115164</v>
      </c>
      <c r="G33" s="32">
        <f t="shared" si="28"/>
        <v>40096.678922323699</v>
      </c>
      <c r="H33" s="32">
        <f t="shared" si="28"/>
        <v>42660.763007016358</v>
      </c>
      <c r="I33" s="32">
        <f t="shared" si="28"/>
        <v>41307.773346626891</v>
      </c>
      <c r="J33" s="32">
        <f t="shared" si="28"/>
        <v>41971.089642751118</v>
      </c>
      <c r="K33" s="32">
        <f t="shared" si="28"/>
        <v>41419.715488930713</v>
      </c>
      <c r="L33" s="32">
        <f t="shared" ref="L33" si="29">L34+L40</f>
        <v>44440.894996717921</v>
      </c>
      <c r="M33" s="32">
        <f t="shared" ref="M33:V33" si="30">M34+M40</f>
        <v>44394.46800402028</v>
      </c>
      <c r="N33" s="32">
        <f t="shared" si="30"/>
        <v>46017.899301984246</v>
      </c>
      <c r="O33" s="32">
        <f t="shared" si="30"/>
        <v>47055.826691633556</v>
      </c>
      <c r="P33" s="32">
        <f t="shared" si="30"/>
        <v>46419.235668199901</v>
      </c>
      <c r="Q33" s="32">
        <f t="shared" si="30"/>
        <v>47515.252460249932</v>
      </c>
      <c r="R33" s="32">
        <f t="shared" si="30"/>
        <v>48978.909058338962</v>
      </c>
      <c r="S33" s="32">
        <f t="shared" si="30"/>
        <v>49654.361388486301</v>
      </c>
      <c r="T33" s="32">
        <f t="shared" si="30"/>
        <v>48237.468859953013</v>
      </c>
      <c r="U33" s="32">
        <f t="shared" si="30"/>
        <v>49459.221684770542</v>
      </c>
      <c r="V33" s="32">
        <f t="shared" si="30"/>
        <v>47657.528653973546</v>
      </c>
      <c r="W33" s="32">
        <f t="shared" ref="W33" si="31">W34+W40</f>
        <v>45738.944150293843</v>
      </c>
      <c r="DA33" s="173" t="s">
        <v>410</v>
      </c>
    </row>
    <row r="34" spans="1:105" ht="11.45" customHeight="1" x14ac:dyDescent="0.25">
      <c r="A34" s="136" t="s">
        <v>156</v>
      </c>
      <c r="B34" s="141">
        <f t="shared" ref="B34:K34" si="32">SUM(B35:B39)</f>
        <v>10320.751271627832</v>
      </c>
      <c r="C34" s="141">
        <f t="shared" si="32"/>
        <v>10507.201935208957</v>
      </c>
      <c r="D34" s="141">
        <f t="shared" si="32"/>
        <v>10378.944196840708</v>
      </c>
      <c r="E34" s="141">
        <f t="shared" si="32"/>
        <v>10183.530992927741</v>
      </c>
      <c r="F34" s="141">
        <f t="shared" si="32"/>
        <v>9897.7787890221916</v>
      </c>
      <c r="G34" s="141">
        <f t="shared" si="32"/>
        <v>9687.3494691505894</v>
      </c>
      <c r="H34" s="141">
        <f t="shared" si="32"/>
        <v>9310.4701929135317</v>
      </c>
      <c r="I34" s="141">
        <f t="shared" si="32"/>
        <v>9015.5539890662603</v>
      </c>
      <c r="J34" s="141">
        <f t="shared" si="32"/>
        <v>9062.3929891401458</v>
      </c>
      <c r="K34" s="141">
        <f t="shared" si="32"/>
        <v>9104.9345602592257</v>
      </c>
      <c r="L34" s="141">
        <f t="shared" ref="L34" si="33">SUM(L35:L39)</f>
        <v>8950.2583443199092</v>
      </c>
      <c r="M34" s="141">
        <f t="shared" ref="M34:V34" si="34">SUM(M35:M39)</f>
        <v>9134.7677581908956</v>
      </c>
      <c r="N34" s="141">
        <f t="shared" si="34"/>
        <v>8938.5336905094446</v>
      </c>
      <c r="O34" s="141">
        <f t="shared" si="34"/>
        <v>9299.3282268319163</v>
      </c>
      <c r="P34" s="141">
        <f t="shared" si="34"/>
        <v>10199.299304763779</v>
      </c>
      <c r="Q34" s="141">
        <f t="shared" si="34"/>
        <v>10578.978010063831</v>
      </c>
      <c r="R34" s="141">
        <f t="shared" si="34"/>
        <v>11285.814892479466</v>
      </c>
      <c r="S34" s="141">
        <f t="shared" si="34"/>
        <v>11820.456455960568</v>
      </c>
      <c r="T34" s="141">
        <f t="shared" si="34"/>
        <v>11669.148285177202</v>
      </c>
      <c r="U34" s="141">
        <f t="shared" si="34"/>
        <v>11965.262394173922</v>
      </c>
      <c r="V34" s="141">
        <f t="shared" si="34"/>
        <v>11430.635428014537</v>
      </c>
      <c r="W34" s="141">
        <f t="shared" ref="W34" si="35">SUM(W35:W39)</f>
        <v>12082.988923569641</v>
      </c>
      <c r="DA34" s="174" t="s">
        <v>411</v>
      </c>
    </row>
    <row r="35" spans="1:105" ht="11.45" customHeight="1" x14ac:dyDescent="0.25">
      <c r="A35" s="111" t="s">
        <v>110</v>
      </c>
      <c r="B35" s="96">
        <v>999.03478064628393</v>
      </c>
      <c r="C35" s="96">
        <v>930.04274821064757</v>
      </c>
      <c r="D35" s="96">
        <v>882.56848805285597</v>
      </c>
      <c r="E35" s="96">
        <v>797.90338871187237</v>
      </c>
      <c r="F35" s="96">
        <v>728.84468125886724</v>
      </c>
      <c r="G35" s="96">
        <v>660.79997583756608</v>
      </c>
      <c r="H35" s="96">
        <v>585.53575282194106</v>
      </c>
      <c r="I35" s="96">
        <v>560.1164386998189</v>
      </c>
      <c r="J35" s="96">
        <v>487.92245388201559</v>
      </c>
      <c r="K35" s="96">
        <v>450.49381699362715</v>
      </c>
      <c r="L35" s="96">
        <v>415.38755900113114</v>
      </c>
      <c r="M35" s="96">
        <v>399.57251564304283</v>
      </c>
      <c r="N35" s="96">
        <v>364.86012708475221</v>
      </c>
      <c r="O35" s="96">
        <v>353.61585597204271</v>
      </c>
      <c r="P35" s="96">
        <v>350.80143333951793</v>
      </c>
      <c r="Q35" s="96">
        <v>343.49484853236476</v>
      </c>
      <c r="R35" s="96">
        <v>363.19552346354561</v>
      </c>
      <c r="S35" s="96">
        <v>380.31972492182484</v>
      </c>
      <c r="T35" s="96">
        <v>383.45791589637565</v>
      </c>
      <c r="U35" s="96">
        <v>392.77149735153432</v>
      </c>
      <c r="V35" s="96">
        <v>386.83839652525171</v>
      </c>
      <c r="W35" s="96">
        <v>437.46328609053757</v>
      </c>
      <c r="DA35" s="171" t="s">
        <v>761</v>
      </c>
    </row>
    <row r="36" spans="1:105" ht="11.45" customHeight="1" x14ac:dyDescent="0.25">
      <c r="A36" s="111" t="s">
        <v>111</v>
      </c>
      <c r="B36" s="96">
        <v>9321.7164909815492</v>
      </c>
      <c r="C36" s="96">
        <v>9577.1591869983095</v>
      </c>
      <c r="D36" s="96">
        <v>9496.375708787853</v>
      </c>
      <c r="E36" s="96">
        <v>9385.6276042158679</v>
      </c>
      <c r="F36" s="96">
        <v>9168.9341077633235</v>
      </c>
      <c r="G36" s="96">
        <v>9026.549493313023</v>
      </c>
      <c r="H36" s="96">
        <v>8679.9132618888525</v>
      </c>
      <c r="I36" s="96">
        <v>8397.7934062233344</v>
      </c>
      <c r="J36" s="96">
        <v>8497.7546079360636</v>
      </c>
      <c r="K36" s="96">
        <v>8567.9288647569992</v>
      </c>
      <c r="L36" s="96">
        <v>8444.803288846264</v>
      </c>
      <c r="M36" s="96">
        <v>8644.9629283119266</v>
      </c>
      <c r="N36" s="96">
        <v>8488.3713122974932</v>
      </c>
      <c r="O36" s="96">
        <v>8862.4753084218955</v>
      </c>
      <c r="P36" s="96">
        <v>9760.7191750648981</v>
      </c>
      <c r="Q36" s="96">
        <v>10144.578575632177</v>
      </c>
      <c r="R36" s="96">
        <v>10829.992405895198</v>
      </c>
      <c r="S36" s="96">
        <v>11344.793603199416</v>
      </c>
      <c r="T36" s="96">
        <v>11192.568336591556</v>
      </c>
      <c r="U36" s="96">
        <v>11479.908660028268</v>
      </c>
      <c r="V36" s="96">
        <v>10954.689555318637</v>
      </c>
      <c r="W36" s="96">
        <v>11533.516846722308</v>
      </c>
      <c r="DA36" s="171" t="s">
        <v>762</v>
      </c>
    </row>
    <row r="37" spans="1:105" ht="11.45" customHeight="1" x14ac:dyDescent="0.25">
      <c r="A37" s="111" t="s">
        <v>112</v>
      </c>
      <c r="B37" s="96">
        <v>0</v>
      </c>
      <c r="C37" s="96">
        <v>0</v>
      </c>
      <c r="D37" s="96">
        <v>0</v>
      </c>
      <c r="E37" s="96">
        <v>0</v>
      </c>
      <c r="F37" s="96">
        <v>0</v>
      </c>
      <c r="G37" s="96">
        <v>0</v>
      </c>
      <c r="H37" s="96">
        <v>10.221238895093187</v>
      </c>
      <c r="I37" s="96">
        <v>15.07419134443872</v>
      </c>
      <c r="J37" s="96">
        <v>27.83735937202994</v>
      </c>
      <c r="K37" s="96">
        <v>35.113165989463404</v>
      </c>
      <c r="L37" s="96">
        <v>39.241722723799171</v>
      </c>
      <c r="M37" s="96">
        <v>43.610696616355376</v>
      </c>
      <c r="N37" s="96">
        <v>48.319284874020418</v>
      </c>
      <c r="O37" s="96">
        <v>50.825650466396169</v>
      </c>
      <c r="P37" s="96">
        <v>55.537306633435236</v>
      </c>
      <c r="Q37" s="96">
        <v>58.865051021863202</v>
      </c>
      <c r="R37" s="96">
        <v>61.397315614021586</v>
      </c>
      <c r="S37" s="96">
        <v>64.121239743067704</v>
      </c>
      <c r="T37" s="96">
        <v>63.980303030120112</v>
      </c>
      <c r="U37" s="96">
        <v>66.991275439761168</v>
      </c>
      <c r="V37" s="96">
        <v>68.994156035874525</v>
      </c>
      <c r="W37" s="96">
        <v>81.748844570670869</v>
      </c>
      <c r="DA37" s="171" t="s">
        <v>763</v>
      </c>
    </row>
    <row r="38" spans="1:105" ht="11.45" customHeight="1" x14ac:dyDescent="0.25">
      <c r="A38" s="111" t="s">
        <v>113</v>
      </c>
      <c r="B38" s="96">
        <v>0</v>
      </c>
      <c r="C38" s="96">
        <v>0</v>
      </c>
      <c r="D38" s="96">
        <v>0</v>
      </c>
      <c r="E38" s="96">
        <v>0</v>
      </c>
      <c r="F38" s="96">
        <v>0</v>
      </c>
      <c r="G38" s="96">
        <v>0</v>
      </c>
      <c r="H38" s="96">
        <v>34.799939307645161</v>
      </c>
      <c r="I38" s="96">
        <v>42.569952798668687</v>
      </c>
      <c r="J38" s="96">
        <v>48.878567950036427</v>
      </c>
      <c r="K38" s="96">
        <v>51.398712519136275</v>
      </c>
      <c r="L38" s="96">
        <v>50.82577374871574</v>
      </c>
      <c r="M38" s="96">
        <v>46.621617619569413</v>
      </c>
      <c r="N38" s="96">
        <v>36.982966253179356</v>
      </c>
      <c r="O38" s="96">
        <v>32.411411971581451</v>
      </c>
      <c r="P38" s="96">
        <v>32.241389725927363</v>
      </c>
      <c r="Q38" s="96">
        <v>32.039534877427705</v>
      </c>
      <c r="R38" s="96">
        <v>31.229647506700466</v>
      </c>
      <c r="S38" s="96">
        <v>31.221888096258819</v>
      </c>
      <c r="T38" s="96">
        <v>29.141729659150222</v>
      </c>
      <c r="U38" s="96">
        <v>25.590961354358143</v>
      </c>
      <c r="V38" s="96">
        <v>20.113320134773016</v>
      </c>
      <c r="W38" s="96">
        <v>30.259946186125347</v>
      </c>
      <c r="DA38" s="171" t="s">
        <v>764</v>
      </c>
    </row>
    <row r="39" spans="1:105" ht="11.45" customHeight="1" x14ac:dyDescent="0.25">
      <c r="A39" s="111" t="s">
        <v>115</v>
      </c>
      <c r="B39" s="96">
        <v>0</v>
      </c>
      <c r="C39" s="96">
        <v>0</v>
      </c>
      <c r="D39" s="96">
        <v>0</v>
      </c>
      <c r="E39" s="96">
        <v>0</v>
      </c>
      <c r="F39" s="96">
        <v>0</v>
      </c>
      <c r="G39" s="96">
        <v>0</v>
      </c>
      <c r="H39" s="96">
        <v>0</v>
      </c>
      <c r="I39" s="96">
        <v>0</v>
      </c>
      <c r="J39" s="96">
        <v>0</v>
      </c>
      <c r="K39" s="96">
        <v>0</v>
      </c>
      <c r="L39" s="96">
        <v>0</v>
      </c>
      <c r="M39" s="96">
        <v>0</v>
      </c>
      <c r="N39" s="96">
        <v>0</v>
      </c>
      <c r="O39" s="96">
        <v>0</v>
      </c>
      <c r="P39" s="96">
        <v>0</v>
      </c>
      <c r="Q39" s="96">
        <v>0</v>
      </c>
      <c r="R39" s="96">
        <v>0</v>
      </c>
      <c r="S39" s="96">
        <v>0</v>
      </c>
      <c r="T39" s="96">
        <v>0</v>
      </c>
      <c r="U39" s="96">
        <v>0</v>
      </c>
      <c r="V39" s="96">
        <v>0</v>
      </c>
      <c r="W39" s="96">
        <v>0</v>
      </c>
      <c r="DA39" s="171" t="s">
        <v>765</v>
      </c>
    </row>
    <row r="40" spans="1:105" ht="11.45" customHeight="1" x14ac:dyDescent="0.25">
      <c r="A40" s="109" t="s">
        <v>158</v>
      </c>
      <c r="B40" s="130">
        <f t="shared" ref="B40:K40" si="36">SUM(B41:B42)</f>
        <v>39794.807175023714</v>
      </c>
      <c r="C40" s="130">
        <f t="shared" si="36"/>
        <v>36696.613622443103</v>
      </c>
      <c r="D40" s="130">
        <f t="shared" si="36"/>
        <v>35049.836077338659</v>
      </c>
      <c r="E40" s="130">
        <f t="shared" si="36"/>
        <v>33198.24309461801</v>
      </c>
      <c r="F40" s="130">
        <f t="shared" si="36"/>
        <v>32543.165115092976</v>
      </c>
      <c r="G40" s="130">
        <f t="shared" si="36"/>
        <v>30409.329453173108</v>
      </c>
      <c r="H40" s="130">
        <f t="shared" si="36"/>
        <v>33350.292814102824</v>
      </c>
      <c r="I40" s="130">
        <f t="shared" si="36"/>
        <v>32292.219357560629</v>
      </c>
      <c r="J40" s="130">
        <f t="shared" si="36"/>
        <v>32908.696653610976</v>
      </c>
      <c r="K40" s="130">
        <f t="shared" si="36"/>
        <v>32314.780928671484</v>
      </c>
      <c r="L40" s="130">
        <f t="shared" ref="L40" si="37">SUM(L41:L42)</f>
        <v>35490.63665239801</v>
      </c>
      <c r="M40" s="130">
        <f t="shared" ref="M40:V40" si="38">SUM(M41:M42)</f>
        <v>35259.700245829386</v>
      </c>
      <c r="N40" s="130">
        <f t="shared" si="38"/>
        <v>37079.365611474801</v>
      </c>
      <c r="O40" s="130">
        <f t="shared" si="38"/>
        <v>37756.49846480164</v>
      </c>
      <c r="P40" s="130">
        <f t="shared" si="38"/>
        <v>36219.936363436122</v>
      </c>
      <c r="Q40" s="130">
        <f t="shared" si="38"/>
        <v>36936.274450186102</v>
      </c>
      <c r="R40" s="130">
        <f t="shared" si="38"/>
        <v>37693.094165859497</v>
      </c>
      <c r="S40" s="130">
        <f t="shared" si="38"/>
        <v>37833.904932525737</v>
      </c>
      <c r="T40" s="130">
        <f t="shared" si="38"/>
        <v>36568.320574775811</v>
      </c>
      <c r="U40" s="130">
        <f t="shared" si="38"/>
        <v>37493.95929059662</v>
      </c>
      <c r="V40" s="130">
        <f t="shared" si="38"/>
        <v>36226.893225959007</v>
      </c>
      <c r="W40" s="130">
        <f t="shared" ref="W40" si="39">SUM(W41:W42)</f>
        <v>33655.955226724203</v>
      </c>
      <c r="DA40" s="176" t="s">
        <v>412</v>
      </c>
    </row>
    <row r="41" spans="1:105" ht="11.45" customHeight="1" x14ac:dyDescent="0.25">
      <c r="A41" s="128" t="s">
        <v>27</v>
      </c>
      <c r="B41" s="97">
        <v>27732.115008647481</v>
      </c>
      <c r="C41" s="97">
        <v>27064.665501187683</v>
      </c>
      <c r="D41" s="97">
        <v>25628.201986400618</v>
      </c>
      <c r="E41" s="97">
        <v>24820.045993892054</v>
      </c>
      <c r="F41" s="97">
        <v>24724.022534731041</v>
      </c>
      <c r="G41" s="97">
        <v>23689.763136568345</v>
      </c>
      <c r="H41" s="97">
        <v>23972.865577017132</v>
      </c>
      <c r="I41" s="97">
        <v>24097.963975963481</v>
      </c>
      <c r="J41" s="97">
        <v>25297.725065353126</v>
      </c>
      <c r="K41" s="97">
        <v>24248.874782072617</v>
      </c>
      <c r="L41" s="97">
        <v>24780.959143326101</v>
      </c>
      <c r="M41" s="97">
        <v>25746.652733377774</v>
      </c>
      <c r="N41" s="97">
        <v>25117.9211318669</v>
      </c>
      <c r="O41" s="97">
        <v>25354.890662165792</v>
      </c>
      <c r="P41" s="97">
        <v>25583.768869524523</v>
      </c>
      <c r="Q41" s="97">
        <v>26189.437787749372</v>
      </c>
      <c r="R41" s="97">
        <v>26206.582977784405</v>
      </c>
      <c r="S41" s="97">
        <v>25888.944833712638</v>
      </c>
      <c r="T41" s="97">
        <v>25708.860077149602</v>
      </c>
      <c r="U41" s="97">
        <v>25361.884873679086</v>
      </c>
      <c r="V41" s="97">
        <v>24061.467824853007</v>
      </c>
      <c r="W41" s="97">
        <v>23768.529147471108</v>
      </c>
      <c r="DA41" s="175" t="s">
        <v>766</v>
      </c>
    </row>
    <row r="42" spans="1:105" ht="11.45" customHeight="1" x14ac:dyDescent="0.25">
      <c r="A42" s="138" t="s">
        <v>116</v>
      </c>
      <c r="B42" s="98">
        <v>12062.692166376237</v>
      </c>
      <c r="C42" s="98">
        <v>9631.9481212554219</v>
      </c>
      <c r="D42" s="98">
        <v>9421.6340909380397</v>
      </c>
      <c r="E42" s="98">
        <v>8378.1971007259581</v>
      </c>
      <c r="F42" s="98">
        <v>7819.142580361935</v>
      </c>
      <c r="G42" s="98">
        <v>6719.5663166047616</v>
      </c>
      <c r="H42" s="98">
        <v>9377.4272370856925</v>
      </c>
      <c r="I42" s="98">
        <v>8194.2553815971478</v>
      </c>
      <c r="J42" s="98">
        <v>7610.9715882578494</v>
      </c>
      <c r="K42" s="98">
        <v>8065.906146598868</v>
      </c>
      <c r="L42" s="98">
        <v>10709.677509071911</v>
      </c>
      <c r="M42" s="98">
        <v>9513.0475124516124</v>
      </c>
      <c r="N42" s="98">
        <v>11961.444479607904</v>
      </c>
      <c r="O42" s="98">
        <v>12401.607802635845</v>
      </c>
      <c r="P42" s="98">
        <v>10636.1674939116</v>
      </c>
      <c r="Q42" s="98">
        <v>10746.836662436728</v>
      </c>
      <c r="R42" s="98">
        <v>11486.511188075094</v>
      </c>
      <c r="S42" s="98">
        <v>11944.960098813101</v>
      </c>
      <c r="T42" s="98">
        <v>10859.460497626211</v>
      </c>
      <c r="U42" s="98">
        <v>12132.074416917536</v>
      </c>
      <c r="V42" s="98">
        <v>12165.425401106</v>
      </c>
      <c r="W42" s="98">
        <v>9887.4260792530968</v>
      </c>
      <c r="DA42" s="178" t="s">
        <v>767</v>
      </c>
    </row>
    <row r="43" spans="1:105" x14ac:dyDescent="0.25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DA43" s="171"/>
    </row>
    <row r="44" spans="1:105" ht="11.45" customHeight="1" x14ac:dyDescent="0.25">
      <c r="A44" s="68" t="s">
        <v>36</v>
      </c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DA44" s="179"/>
    </row>
    <row r="45" spans="1:105" x14ac:dyDescent="0.25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DA45" s="171"/>
    </row>
    <row r="46" spans="1:105" ht="11.45" customHeight="1" x14ac:dyDescent="0.25">
      <c r="A46" s="53" t="s">
        <v>48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DA46" s="172"/>
    </row>
    <row r="47" spans="1:105" ht="11.45" customHeight="1" x14ac:dyDescent="0.25">
      <c r="A47" s="133" t="s">
        <v>45</v>
      </c>
      <c r="B47" s="145">
        <f>IF(B4=0,0,B4/TrRoad_ene!B4)</f>
        <v>2.9816257906401864</v>
      </c>
      <c r="C47" s="145">
        <f>IF(C4=0,0,C4/TrRoad_ene!C4)</f>
        <v>2.9771082488907097</v>
      </c>
      <c r="D47" s="145">
        <f>IF(D4=0,0,D4/TrRoad_ene!D4)</f>
        <v>2.9683158473084159</v>
      </c>
      <c r="E47" s="145">
        <f>IF(E4=0,0,E4/TrRoad_ene!E4)</f>
        <v>2.9602489803183509</v>
      </c>
      <c r="F47" s="145">
        <f>IF(F4=0,0,F4/TrRoad_ene!F4)</f>
        <v>2.950832832276939</v>
      </c>
      <c r="G47" s="145">
        <f>IF(G4=0,0,G4/TrRoad_ene!G4)</f>
        <v>2.8976739016186777</v>
      </c>
      <c r="H47" s="145">
        <f>IF(H4=0,0,H4/TrRoad_ene!H4)</f>
        <v>2.8148552346788684</v>
      </c>
      <c r="I47" s="145">
        <f>IF(I4=0,0,I4/TrRoad_ene!I4)</f>
        <v>2.7852381768885222</v>
      </c>
      <c r="J47" s="145">
        <f>IF(J4=0,0,J4/TrRoad_ene!J4)</f>
        <v>2.8357750408742004</v>
      </c>
      <c r="K47" s="145">
        <f>IF(K4=0,0,K4/TrRoad_ene!K4)</f>
        <v>2.8518644797625994</v>
      </c>
      <c r="L47" s="145">
        <f>IF(L4=0,0,L4/TrRoad_ene!L4)</f>
        <v>2.8424341620625082</v>
      </c>
      <c r="M47" s="145">
        <f>IF(M4=0,0,M4/TrRoad_ene!M4)</f>
        <v>2.8507962876010842</v>
      </c>
      <c r="N47" s="145">
        <f>IF(N4=0,0,N4/TrRoad_ene!N4)</f>
        <v>2.8443427304171234</v>
      </c>
      <c r="O47" s="145">
        <f>IF(O4=0,0,O4/TrRoad_ene!O4)</f>
        <v>2.8647241746286896</v>
      </c>
      <c r="P47" s="145">
        <f>IF(P4=0,0,P4/TrRoad_ene!P4)</f>
        <v>2.8646894414672106</v>
      </c>
      <c r="Q47" s="145">
        <f>IF(Q4=0,0,Q4/TrRoad_ene!Q4)</f>
        <v>2.8789544169349406</v>
      </c>
      <c r="R47" s="145">
        <f>IF(R4=0,0,R4/TrRoad_ene!R4)</f>
        <v>2.8844440972384291</v>
      </c>
      <c r="S47" s="145">
        <f>IF(S4=0,0,S4/TrRoad_ene!S4)</f>
        <v>2.8850795590246006</v>
      </c>
      <c r="T47" s="145">
        <f>IF(T4=0,0,T4/TrRoad_ene!T4)</f>
        <v>2.8738357789163467</v>
      </c>
      <c r="U47" s="145">
        <f>IF(U4=0,0,U4/TrRoad_ene!U4)</f>
        <v>2.875574091444169</v>
      </c>
      <c r="V47" s="145">
        <f>IF(V4=0,0,V4/TrRoad_ene!V4)</f>
        <v>2.8168676991519548</v>
      </c>
      <c r="W47" s="145">
        <f>IF(W4=0,0,W4/TrRoad_ene!W4)</f>
        <v>2.8295607436944521</v>
      </c>
      <c r="DA47" s="206"/>
    </row>
    <row r="48" spans="1:105" ht="11.45" customHeight="1" x14ac:dyDescent="0.25">
      <c r="A48" s="92" t="s">
        <v>126</v>
      </c>
      <c r="B48" s="97">
        <f>IF(B7=0,0,(B7+B12)/(TrRoad_ene!B7+TrRoad_ene!B12))</f>
        <v>2.9014900443243321</v>
      </c>
      <c r="C48" s="97">
        <f>IF(C7=0,0,(C7+C12)/(TrRoad_ene!C7+TrRoad_ene!C12))</f>
        <v>2.901498965630338</v>
      </c>
      <c r="D48" s="97">
        <f>IF(D7=0,0,(D7+D12)/(TrRoad_ene!D7+TrRoad_ene!D12))</f>
        <v>2.9015002668927345</v>
      </c>
      <c r="E48" s="97">
        <f>IF(E7=0,0,(E7+E12)/(TrRoad_ene!E7+TrRoad_ene!E12))</f>
        <v>2.9014943954191295</v>
      </c>
      <c r="F48" s="97">
        <f>IF(F7=0,0,(F7+F12)/(TrRoad_ene!F7+TrRoad_ene!F12))</f>
        <v>2.8967274750904357</v>
      </c>
      <c r="G48" s="97">
        <f>IF(G7=0,0,(G7+G12)/(TrRoad_ene!G7+TrRoad_ene!G12))</f>
        <v>2.8828571425858245</v>
      </c>
      <c r="H48" s="97">
        <f>IF(H7=0,0,(H7+H12)/(TrRoad_ene!H7+TrRoad_ene!H12))</f>
        <v>2.8597873161050487</v>
      </c>
      <c r="I48" s="97">
        <f>IF(I7=0,0,(I7+I12)/(TrRoad_ene!I7+TrRoad_ene!I12))</f>
        <v>2.8618454857017528</v>
      </c>
      <c r="J48" s="97">
        <f>IF(J7=0,0,(J7+J12)/(TrRoad_ene!J7+TrRoad_ene!J12))</f>
        <v>2.8463106930234385</v>
      </c>
      <c r="K48" s="97">
        <f>IF(K7=0,0,(K7+K12)/(TrRoad_ene!K7+TrRoad_ene!K12))</f>
        <v>2.8194634132852845</v>
      </c>
      <c r="L48" s="97">
        <f>IF(L7=0,0,(L7+L12)/(TrRoad_ene!L7+TrRoad_ene!L12))</f>
        <v>2.7906262411228901</v>
      </c>
      <c r="M48" s="97">
        <f>IF(M7=0,0,(M7+M12)/(TrRoad_ene!M7+TrRoad_ene!M12))</f>
        <v>2.7855154148347832</v>
      </c>
      <c r="N48" s="97">
        <f>IF(N7=0,0,(N7+N12)/(TrRoad_ene!N7+TrRoad_ene!N12))</f>
        <v>2.7766647966769678</v>
      </c>
      <c r="O48" s="97">
        <f>IF(O7=0,0,(O7+O12)/(TrRoad_ene!O7+TrRoad_ene!O12))</f>
        <v>2.7805084568776035</v>
      </c>
      <c r="P48" s="97">
        <f>IF(P7=0,0,(P7+P12)/(TrRoad_ene!P7+TrRoad_ene!P12))</f>
        <v>2.7790075413119539</v>
      </c>
      <c r="Q48" s="97">
        <f>IF(Q7=0,0,(Q7+Q12)/(TrRoad_ene!Q7+TrRoad_ene!Q12))</f>
        <v>2.7792532122739915</v>
      </c>
      <c r="R48" s="97">
        <f>IF(R7=0,0,(R7+R12)/(TrRoad_ene!R7+TrRoad_ene!R12))</f>
        <v>2.7792373166400934</v>
      </c>
      <c r="S48" s="97">
        <f>IF(S7=0,0,(S7+S12)/(TrRoad_ene!S7+TrRoad_ene!S12))</f>
        <v>2.7827012144186209</v>
      </c>
      <c r="T48" s="97">
        <f>IF(T7=0,0,(T7+T12)/(TrRoad_ene!T7+TrRoad_ene!T12))</f>
        <v>2.7751893133947831</v>
      </c>
      <c r="U48" s="97">
        <f>IF(U7=0,0,(U7+U12)/(TrRoad_ene!U7+TrRoad_ene!U12))</f>
        <v>2.780915402061229</v>
      </c>
      <c r="V48" s="97">
        <f>IF(V7=0,0,(V7+V12)/(TrRoad_ene!V7+TrRoad_ene!V12))</f>
        <v>2.7730970668856814</v>
      </c>
      <c r="W48" s="97">
        <f>IF(W7=0,0,(W7+W12)/(TrRoad_ene!W7+TrRoad_ene!W12))</f>
        <v>2.7641886363815522</v>
      </c>
      <c r="DA48" s="175"/>
    </row>
    <row r="49" spans="1:105" ht="11.45" customHeight="1" x14ac:dyDescent="0.25">
      <c r="A49" s="92" t="s">
        <v>95</v>
      </c>
      <c r="B49" s="97">
        <f>IF(B8=0,0,(B8+B13+B14)/(TrRoad_ene!B8+TrRoad_ene!B13+TrRoad_ene!B14))</f>
        <v>3.0747133252423957</v>
      </c>
      <c r="C49" s="97">
        <f>IF(C8=0,0,(C8+C13+C14)/(TrRoad_ene!C8+TrRoad_ene!C13+TrRoad_ene!C14))</f>
        <v>3.0634804406016811</v>
      </c>
      <c r="D49" s="97">
        <f>IF(D8=0,0,(D8+D13+D14)/(TrRoad_ene!D8+TrRoad_ene!D13+TrRoad_ene!D14))</f>
        <v>3.0425185380416777</v>
      </c>
      <c r="E49" s="97">
        <f>IF(E8=0,0,(E8+E13+E14)/(TrRoad_ene!E8+TrRoad_ene!E13+TrRoad_ene!E14))</f>
        <v>3.0214896300505827</v>
      </c>
      <c r="F49" s="97">
        <f>IF(F8=0,0,(F8+F13+F14)/(TrRoad_ene!F8+TrRoad_ene!F13+TrRoad_ene!F14))</f>
        <v>3.0042999048266061</v>
      </c>
      <c r="G49" s="97">
        <f>IF(G8=0,0,(G8+G13+G14)/(TrRoad_ene!G8+TrRoad_ene!G13+TrRoad_ene!G14))</f>
        <v>2.913464067650164</v>
      </c>
      <c r="H49" s="97">
        <f>IF(H8=0,0,(H8+H13+H14)/(TrRoad_ene!H8+TrRoad_ene!H13+TrRoad_ene!H14))</f>
        <v>2.7823089555042575</v>
      </c>
      <c r="I49" s="97">
        <f>IF(I8=0,0,(I8+I13+I14)/(TrRoad_ene!I8+TrRoad_ene!I13+TrRoad_ene!I14))</f>
        <v>2.7313145074725527</v>
      </c>
      <c r="J49" s="97">
        <f>IF(J8=0,0,(J8+J13+J14)/(TrRoad_ene!J8+TrRoad_ene!J13+TrRoad_ene!J14))</f>
        <v>2.8328250862922308</v>
      </c>
      <c r="K49" s="97">
        <f>IF(K8=0,0,(K8+K13+K14)/(TrRoad_ene!K8+TrRoad_ene!K13+TrRoad_ene!K14))</f>
        <v>2.8823391834073204</v>
      </c>
      <c r="L49" s="97">
        <f>IF(L8=0,0,(L8+L13+L14)/(TrRoad_ene!L8+TrRoad_ene!L13+TrRoad_ene!L14))</f>
        <v>2.8835966250364975</v>
      </c>
      <c r="M49" s="97">
        <f>IF(M8=0,0,(M8+M13+M14)/(TrRoad_ene!M8+TrRoad_ene!M13+TrRoad_ene!M14))</f>
        <v>2.9006866714424233</v>
      </c>
      <c r="N49" s="97">
        <f>IF(N8=0,0,(N8+N13+N14)/(TrRoad_ene!N8+TrRoad_ene!N13+TrRoad_ene!N14))</f>
        <v>2.8938120746991678</v>
      </c>
      <c r="O49" s="97">
        <f>IF(O8=0,0,(O8+O13+O14)/(TrRoad_ene!O8+TrRoad_ene!O13+TrRoad_ene!O14))</f>
        <v>2.9234822574034243</v>
      </c>
      <c r="P49" s="97">
        <f>IF(P8=0,0,(P8+P13+P14)/(TrRoad_ene!P8+TrRoad_ene!P13+TrRoad_ene!P14))</f>
        <v>2.9228894189952244</v>
      </c>
      <c r="Q49" s="97">
        <f>IF(Q8=0,0,(Q8+Q13+Q14)/(TrRoad_ene!Q8+TrRoad_ene!Q13+TrRoad_ene!Q14))</f>
        <v>2.9408762768132588</v>
      </c>
      <c r="R49" s="97">
        <f>IF(R8=0,0,(R8+R13+R14)/(TrRoad_ene!R8+TrRoad_ene!R13+TrRoad_ene!R14))</f>
        <v>2.9468690696066857</v>
      </c>
      <c r="S49" s="97">
        <f>IF(S8=0,0,(S8+S13+S14)/(TrRoad_ene!S8+TrRoad_ene!S13+TrRoad_ene!S14))</f>
        <v>2.9461832498033478</v>
      </c>
      <c r="T49" s="97">
        <f>IF(T8=0,0,(T8+T13+T14)/(TrRoad_ene!T8+TrRoad_ene!T13+TrRoad_ene!T14))</f>
        <v>2.9333464649277863</v>
      </c>
      <c r="U49" s="97">
        <f>IF(U8=0,0,(U8+U13+U14)/(TrRoad_ene!U8+TrRoad_ene!U13+TrRoad_ene!U14))</f>
        <v>2.9365110682601858</v>
      </c>
      <c r="V49" s="97">
        <f>IF(V8=0,0,(V8+V13+V14)/(TrRoad_ene!V8+TrRoad_ene!V13+TrRoad_ene!V14))</f>
        <v>2.8591070114634212</v>
      </c>
      <c r="W49" s="97">
        <f>IF(W8=0,0,(W8+W13+W14)/(TrRoad_ene!W8+TrRoad_ene!W13+TrRoad_ene!W14))</f>
        <v>2.8917453859704687</v>
      </c>
      <c r="DA49" s="175"/>
    </row>
    <row r="50" spans="1:105" ht="11.45" customHeight="1" x14ac:dyDescent="0.25">
      <c r="A50" s="92" t="s">
        <v>127</v>
      </c>
      <c r="B50" s="97">
        <f>IF(B6=0,0,B6/TrRoad_ene!B6)</f>
        <v>2.6418708000000004</v>
      </c>
      <c r="C50" s="97">
        <f>IF(C6=0,0,C6/TrRoad_ene!C6)</f>
        <v>2.6418708000000004</v>
      </c>
      <c r="D50" s="97">
        <f>IF(D6=0,0,D6/TrRoad_ene!D6)</f>
        <v>2.6418708000000004</v>
      </c>
      <c r="E50" s="97">
        <f>IF(E6=0,0,E6/TrRoad_ene!E6)</f>
        <v>2.6418708000000004</v>
      </c>
      <c r="F50" s="97">
        <f>IF(F6=0,0,F6/TrRoad_ene!F6)</f>
        <v>2.6418708</v>
      </c>
      <c r="G50" s="97">
        <f>IF(G6=0,0,G6/TrRoad_ene!G6)</f>
        <v>2.6418708000000004</v>
      </c>
      <c r="H50" s="97">
        <f>IF(H6=0,0,H6/TrRoad_ene!H6)</f>
        <v>2.6418708000000004</v>
      </c>
      <c r="I50" s="97">
        <f>IF(I6=0,0,I6/TrRoad_ene!I6)</f>
        <v>2.6418708000000004</v>
      </c>
      <c r="J50" s="97">
        <f>IF(J6=0,0,J6/TrRoad_ene!J6)</f>
        <v>2.6418708000000004</v>
      </c>
      <c r="K50" s="97">
        <f>IF(K6=0,0,K6/TrRoad_ene!K6)</f>
        <v>2.6418708000000004</v>
      </c>
      <c r="L50" s="97">
        <f>IF(L6=0,0,L6/TrRoad_ene!L6)</f>
        <v>2.6418708000000004</v>
      </c>
      <c r="M50" s="97">
        <f>IF(M6=0,0,M6/TrRoad_ene!M6)</f>
        <v>2.6418708000000004</v>
      </c>
      <c r="N50" s="97">
        <f>IF(N6=0,0,N6/TrRoad_ene!N6)</f>
        <v>2.6418708000000004</v>
      </c>
      <c r="O50" s="97">
        <f>IF(O6=0,0,O6/TrRoad_ene!O6)</f>
        <v>2.6418708000000004</v>
      </c>
      <c r="P50" s="97">
        <f>IF(P6=0,0,P6/TrRoad_ene!P6)</f>
        <v>2.6418708000000004</v>
      </c>
      <c r="Q50" s="97">
        <f>IF(Q6=0,0,Q6/TrRoad_ene!Q6)</f>
        <v>2.6418708000000004</v>
      </c>
      <c r="R50" s="97">
        <f>IF(R6=0,0,R6/TrRoad_ene!R6)</f>
        <v>2.6418708000000004</v>
      </c>
      <c r="S50" s="97">
        <f>IF(S6=0,0,S6/TrRoad_ene!S6)</f>
        <v>2.6418708000000004</v>
      </c>
      <c r="T50" s="97">
        <f>IF(T6=0,0,T6/TrRoad_ene!T6)</f>
        <v>2.6418708000000004</v>
      </c>
      <c r="U50" s="97">
        <f>IF(U6=0,0,U6/TrRoad_ene!U6)</f>
        <v>2.6418708000000004</v>
      </c>
      <c r="V50" s="97">
        <f>IF(V6=0,0,V6/TrRoad_ene!V6)</f>
        <v>2.6418708000000004</v>
      </c>
      <c r="W50" s="97">
        <f>IF(W6=0,0,W6/TrRoad_ene!W6)</f>
        <v>2.6418708000000004</v>
      </c>
      <c r="DA50" s="175"/>
    </row>
    <row r="51" spans="1:105" ht="11.45" customHeight="1" x14ac:dyDescent="0.25">
      <c r="A51" s="92" t="s">
        <v>128</v>
      </c>
      <c r="B51" s="97">
        <f>IF(B9=0,0,(B9+B11)/(TrRoad_ene!B9+TrRoad_ene!B11))</f>
        <v>2.3487948000000003</v>
      </c>
      <c r="C51" s="97">
        <f>IF(C9=0,0,(C9+C11)/(TrRoad_ene!C9+TrRoad_ene!C11))</f>
        <v>2.3487948000000003</v>
      </c>
      <c r="D51" s="97">
        <f>IF(D9=0,0,(D9+D11)/(TrRoad_ene!D9+TrRoad_ene!D11))</f>
        <v>2.3487948000000003</v>
      </c>
      <c r="E51" s="97">
        <f>IF(E9=0,0,(E9+E11)/(TrRoad_ene!E9+TrRoad_ene!E11))</f>
        <v>2.3487948000000003</v>
      </c>
      <c r="F51" s="97">
        <f>IF(F9=0,0,(F9+F11)/(TrRoad_ene!F9+TrRoad_ene!F11))</f>
        <v>2.3487948000000003</v>
      </c>
      <c r="G51" s="97">
        <f>IF(G9=0,0,(G9+G11)/(TrRoad_ene!G9+TrRoad_ene!G11))</f>
        <v>2.3487948000000003</v>
      </c>
      <c r="H51" s="97">
        <f>IF(H9=0,0,(H9+H11)/(TrRoad_ene!H9+TrRoad_ene!H11))</f>
        <v>2.3487948000000003</v>
      </c>
      <c r="I51" s="97">
        <f>IF(I9=0,0,(I9+I11)/(TrRoad_ene!I9+TrRoad_ene!I11))</f>
        <v>2.3487948000000003</v>
      </c>
      <c r="J51" s="97">
        <f>IF(J9=0,0,(J9+J11)/(TrRoad_ene!J9+TrRoad_ene!J11))</f>
        <v>2.3407031772687774</v>
      </c>
      <c r="K51" s="97">
        <f>IF(K9=0,0,(K9+K11)/(TrRoad_ene!K9+TrRoad_ene!K11))</f>
        <v>2.3309224371212469</v>
      </c>
      <c r="L51" s="97">
        <f>IF(L9=0,0,(L9+L11)/(TrRoad_ene!L9+TrRoad_ene!L11))</f>
        <v>2.2443122229946404</v>
      </c>
      <c r="M51" s="97">
        <f>IF(M9=0,0,(M9+M11)/(TrRoad_ene!M9+TrRoad_ene!M11))</f>
        <v>2.2416889771580295</v>
      </c>
      <c r="N51" s="97">
        <f>IF(N9=0,0,(N9+N11)/(TrRoad_ene!N9+TrRoad_ene!N11))</f>
        <v>2.0096915163549283</v>
      </c>
      <c r="O51" s="97">
        <f>IF(O9=0,0,(O9+O11)/(TrRoad_ene!O9+TrRoad_ene!O11))</f>
        <v>1.9006798390506379</v>
      </c>
      <c r="P51" s="97">
        <f>IF(P9=0,0,(P9+P11)/(TrRoad_ene!P9+TrRoad_ene!P11))</f>
        <v>1.9300041336108336</v>
      </c>
      <c r="Q51" s="97">
        <f>IF(Q9=0,0,(Q9+Q11)/(TrRoad_ene!Q9+TrRoad_ene!Q11))</f>
        <v>2.0107329702127661</v>
      </c>
      <c r="R51" s="97">
        <f>IF(R9=0,0,(R9+R11)/(TrRoad_ene!R9+TrRoad_ene!R11))</f>
        <v>1.9567999361973025</v>
      </c>
      <c r="S51" s="97">
        <f>IF(S9=0,0,(S9+S11)/(TrRoad_ene!S9+TrRoad_ene!S11))</f>
        <v>1.8528147655262257</v>
      </c>
      <c r="T51" s="97">
        <f>IF(T9=0,0,(T9+T11)/(TrRoad_ene!T9+TrRoad_ene!T11))</f>
        <v>1.8547652599959843</v>
      </c>
      <c r="U51" s="97">
        <f>IF(U9=0,0,(U9+U11)/(TrRoad_ene!U9+TrRoad_ene!U11))</f>
        <v>1.6788007861136205</v>
      </c>
      <c r="V51" s="97">
        <f>IF(V9=0,0,(V9+V11)/(TrRoad_ene!V9+TrRoad_ene!V11))</f>
        <v>1.4957210600435535</v>
      </c>
      <c r="W51" s="97">
        <f>IF(W9=0,0,(W9+W11)/(TrRoad_ene!W9+TrRoad_ene!W11))</f>
        <v>2.3487948000000003</v>
      </c>
      <c r="DA51" s="175"/>
    </row>
    <row r="52" spans="1:105" ht="11.45" customHeight="1" x14ac:dyDescent="0.25">
      <c r="A52" s="85" t="s">
        <v>91</v>
      </c>
      <c r="B52" s="98">
        <f>IF(B15=0,0,B15/TrRoad_ene!B15)</f>
        <v>0</v>
      </c>
      <c r="C52" s="98">
        <f>IF(C15=0,0,C15/TrRoad_ene!C15)</f>
        <v>0</v>
      </c>
      <c r="D52" s="98">
        <f>IF(D15=0,0,D15/TrRoad_ene!D15)</f>
        <v>0</v>
      </c>
      <c r="E52" s="98">
        <f>IF(E15=0,0,E15/TrRoad_ene!E15)</f>
        <v>0</v>
      </c>
      <c r="F52" s="98">
        <f>IF(F15=0,0,F15/TrRoad_ene!F15)</f>
        <v>0</v>
      </c>
      <c r="G52" s="98">
        <f>IF(G15=0,0,G15/TrRoad_ene!G15)</f>
        <v>0</v>
      </c>
      <c r="H52" s="98">
        <f>IF(H15=0,0,H15/TrRoad_ene!H15)</f>
        <v>0</v>
      </c>
      <c r="I52" s="98">
        <f>IF(I15=0,0,I15/TrRoad_ene!I15)</f>
        <v>0</v>
      </c>
      <c r="J52" s="98">
        <f>IF(J15=0,0,J15/TrRoad_ene!J15)</f>
        <v>0</v>
      </c>
      <c r="K52" s="98">
        <f>IF(K15=0,0,K15/TrRoad_ene!K15)</f>
        <v>0</v>
      </c>
      <c r="L52" s="98">
        <f>IF(L15=0,0,L15/TrRoad_ene!L15)</f>
        <v>0</v>
      </c>
      <c r="M52" s="98">
        <f>IF(M15=0,0,M15/TrRoad_ene!M15)</f>
        <v>0</v>
      </c>
      <c r="N52" s="98">
        <f>IF(N15=0,0,N15/TrRoad_ene!N15)</f>
        <v>0</v>
      </c>
      <c r="O52" s="98">
        <f>IF(O15=0,0,O15/TrRoad_ene!O15)</f>
        <v>0</v>
      </c>
      <c r="P52" s="98">
        <f>IF(P15=0,0,P15/TrRoad_ene!P15)</f>
        <v>0</v>
      </c>
      <c r="Q52" s="98">
        <f>IF(Q15=0,0,Q15/TrRoad_ene!Q15)</f>
        <v>0</v>
      </c>
      <c r="R52" s="98">
        <f>IF(R15=0,0,R15/TrRoad_ene!R15)</f>
        <v>0</v>
      </c>
      <c r="S52" s="98">
        <f>IF(S15=0,0,S15/TrRoad_ene!S15)</f>
        <v>0</v>
      </c>
      <c r="T52" s="98">
        <f>IF(T15=0,0,T15/TrRoad_ene!T15)</f>
        <v>0</v>
      </c>
      <c r="U52" s="98">
        <f>IF(U15=0,0,U15/TrRoad_ene!U15)</f>
        <v>0</v>
      </c>
      <c r="V52" s="98">
        <f>IF(V15=0,0,V15/TrRoad_ene!V15)</f>
        <v>0</v>
      </c>
      <c r="W52" s="98">
        <f>IF(W15=0,0,W15/TrRoad_ene!W15)</f>
        <v>0</v>
      </c>
      <c r="DA52" s="178"/>
    </row>
    <row r="53" spans="1:105" x14ac:dyDescent="0.25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DA53" s="171"/>
    </row>
    <row r="54" spans="1:105" ht="11.45" customHeight="1" x14ac:dyDescent="0.25">
      <c r="A54" s="53" t="s">
        <v>129</v>
      </c>
      <c r="B54" s="62">
        <f>IF(TrRoad_act!B30=0,0,B17/TrRoad_act!B30*1000
)</f>
        <v>298.6480846650054</v>
      </c>
      <c r="C54" s="62">
        <f>IF(TrRoad_act!C30=0,0,C17/TrRoad_act!C30*1000
)</f>
        <v>286.97605527837561</v>
      </c>
      <c r="D54" s="62">
        <f>IF(TrRoad_act!D30=0,0,D17/TrRoad_act!D30*1000
)</f>
        <v>281.89361498052341</v>
      </c>
      <c r="E54" s="62">
        <f>IF(TrRoad_act!E30=0,0,E17/TrRoad_act!E30*1000
)</f>
        <v>278.56413782208074</v>
      </c>
      <c r="F54" s="62">
        <f>IF(TrRoad_act!F30=0,0,F17/TrRoad_act!F30*1000
)</f>
        <v>273.3120477241099</v>
      </c>
      <c r="G54" s="62">
        <f>IF(TrRoad_act!G30=0,0,G17/TrRoad_act!G30*1000
)</f>
        <v>266.38669983309546</v>
      </c>
      <c r="H54" s="62">
        <f>IF(TrRoad_act!H30=0,0,H17/TrRoad_act!H30*1000
)</f>
        <v>265.90874549996977</v>
      </c>
      <c r="I54" s="62">
        <f>IF(TrRoad_act!I30=0,0,I17/TrRoad_act!I30*1000
)</f>
        <v>261.26050589131984</v>
      </c>
      <c r="J54" s="62">
        <f>IF(TrRoad_act!J30=0,0,J17/TrRoad_act!J30*1000
)</f>
        <v>263.28094544085059</v>
      </c>
      <c r="K54" s="62">
        <f>IF(TrRoad_act!K30=0,0,K17/TrRoad_act!K30*1000
)</f>
        <v>261.46393666582105</v>
      </c>
      <c r="L54" s="62">
        <f>IF(TrRoad_act!L30=0,0,L17/TrRoad_act!L30*1000
)</f>
        <v>265.31397753981105</v>
      </c>
      <c r="M54" s="62">
        <f>IF(TrRoad_act!M30=0,0,M17/TrRoad_act!M30*1000
)</f>
        <v>261.688637915463</v>
      </c>
      <c r="N54" s="62">
        <f>IF(TrRoad_act!N30=0,0,N17/TrRoad_act!N30*1000
)</f>
        <v>263.92625613069544</v>
      </c>
      <c r="O54" s="62">
        <f>IF(TrRoad_act!O30=0,0,O17/TrRoad_act!O30*1000
)</f>
        <v>261.7909042144654</v>
      </c>
      <c r="P54" s="62">
        <f>IF(TrRoad_act!P30=0,0,P17/TrRoad_act!P30*1000
)</f>
        <v>253.12883966375281</v>
      </c>
      <c r="Q54" s="62">
        <f>IF(TrRoad_act!Q30=0,0,Q17/TrRoad_act!Q30*1000
)</f>
        <v>252.37732235352374</v>
      </c>
      <c r="R54" s="62">
        <f>IF(TrRoad_act!R30=0,0,R17/TrRoad_act!R30*1000
)</f>
        <v>248.44255922808915</v>
      </c>
      <c r="S54" s="62">
        <f>IF(TrRoad_act!S30=0,0,S17/TrRoad_act!S30*1000
)</f>
        <v>243.73800941139055</v>
      </c>
      <c r="T54" s="62">
        <f>IF(TrRoad_act!T30=0,0,T17/TrRoad_act!T30*1000
)</f>
        <v>240.72507351414774</v>
      </c>
      <c r="U54" s="62">
        <f>IF(TrRoad_act!U30=0,0,U17/TrRoad_act!U30*1000
)</f>
        <v>239.98633286721855</v>
      </c>
      <c r="V54" s="62">
        <f>IF(TrRoad_act!V30=0,0,V17/TrRoad_act!V30*1000
)</f>
        <v>238.06477961824791</v>
      </c>
      <c r="W54" s="62">
        <f>IF(TrRoad_act!W30=0,0,W17/TrRoad_act!W30*1000
)</f>
        <v>230.24666667659048</v>
      </c>
      <c r="DA54" s="172" t="s">
        <v>768</v>
      </c>
    </row>
    <row r="55" spans="1:105" ht="11.45" customHeight="1" x14ac:dyDescent="0.25">
      <c r="A55" s="27" t="s">
        <v>33</v>
      </c>
      <c r="B55" s="29">
        <f>IF(TrRoad_act!B31=0,0,B18/TrRoad_act!B31*1000
)</f>
        <v>236.40898631455846</v>
      </c>
      <c r="C55" s="29">
        <f>IF(TrRoad_act!C31=0,0,C18/TrRoad_act!C31*1000
)</f>
        <v>231.43419928815018</v>
      </c>
      <c r="D55" s="29">
        <f>IF(TrRoad_act!D31=0,0,D18/TrRoad_act!D31*1000
)</f>
        <v>229.29314344471703</v>
      </c>
      <c r="E55" s="29">
        <f>IF(TrRoad_act!E31=0,0,E18/TrRoad_act!E31*1000
)</f>
        <v>227.70960491450262</v>
      </c>
      <c r="F55" s="29">
        <f>IF(TrRoad_act!F31=0,0,F18/TrRoad_act!F31*1000
)</f>
        <v>225.32764410584454</v>
      </c>
      <c r="G55" s="29">
        <f>IF(TrRoad_act!G31=0,0,G18/TrRoad_act!G31*1000
)</f>
        <v>221.00437227664045</v>
      </c>
      <c r="H55" s="29">
        <f>IF(TrRoad_act!H31=0,0,H18/TrRoad_act!H31*1000
)</f>
        <v>215.56799475852429</v>
      </c>
      <c r="I55" s="29">
        <f>IF(TrRoad_act!I31=0,0,I18/TrRoad_act!I31*1000
)</f>
        <v>212.60008954614705</v>
      </c>
      <c r="J55" s="29">
        <f>IF(TrRoad_act!J31=0,0,J18/TrRoad_act!J31*1000
)</f>
        <v>213.41010564815548</v>
      </c>
      <c r="K55" s="29">
        <f>IF(TrRoad_act!K31=0,0,K18/TrRoad_act!K31*1000
)</f>
        <v>211.17902780246214</v>
      </c>
      <c r="L55" s="29">
        <f>IF(TrRoad_act!L31=0,0,L18/TrRoad_act!L31*1000
)</f>
        <v>208.8860091881408</v>
      </c>
      <c r="M55" s="29">
        <f>IF(TrRoad_act!M31=0,0,M18/TrRoad_act!M31*1000
)</f>
        <v>207.28377484902575</v>
      </c>
      <c r="N55" s="29">
        <f>IF(TrRoad_act!N31=0,0,N18/TrRoad_act!N31*1000
)</f>
        <v>204.87037568117927</v>
      </c>
      <c r="O55" s="29">
        <f>IF(TrRoad_act!O31=0,0,O18/TrRoad_act!O31*1000
)</f>
        <v>203.41166640489334</v>
      </c>
      <c r="P55" s="29">
        <f>IF(TrRoad_act!P31=0,0,P18/TrRoad_act!P31*1000
)</f>
        <v>200.0301479712152</v>
      </c>
      <c r="Q55" s="29">
        <f>IF(TrRoad_act!Q31=0,0,Q18/TrRoad_act!Q31*1000
)</f>
        <v>198.0155633795311</v>
      </c>
      <c r="R55" s="29">
        <f>IF(TrRoad_act!R31=0,0,R18/TrRoad_act!R31*1000
)</f>
        <v>194.87219178576697</v>
      </c>
      <c r="S55" s="29">
        <f>IF(TrRoad_act!S31=0,0,S18/TrRoad_act!S31*1000
)</f>
        <v>191.59545519993557</v>
      </c>
      <c r="T55" s="29">
        <f>IF(TrRoad_act!T31=0,0,T18/TrRoad_act!T31*1000
)</f>
        <v>188.94431603377248</v>
      </c>
      <c r="U55" s="29">
        <f>IF(TrRoad_act!U31=0,0,U18/TrRoad_act!U31*1000
)</f>
        <v>187.51226323331676</v>
      </c>
      <c r="V55" s="29">
        <f>IF(TrRoad_act!V31=0,0,V18/TrRoad_act!V31*1000
)</f>
        <v>182.16658704088562</v>
      </c>
      <c r="W55" s="29">
        <f>IF(TrRoad_act!W31=0,0,W18/TrRoad_act!W31*1000
)</f>
        <v>178.58754663157598</v>
      </c>
      <c r="DA55" s="173" t="s">
        <v>769</v>
      </c>
    </row>
    <row r="56" spans="1:105" ht="11.45" customHeight="1" x14ac:dyDescent="0.25">
      <c r="A56" s="136" t="s">
        <v>180</v>
      </c>
      <c r="B56" s="152">
        <f>IF(TrRoad_act!B32=0,0,B19/TrRoad_act!B32*1000
)</f>
        <v>142.03444103937443</v>
      </c>
      <c r="C56" s="152">
        <f>IF(TrRoad_act!C32=0,0,C19/TrRoad_act!C32*1000
)</f>
        <v>139.62709186193413</v>
      </c>
      <c r="D56" s="152">
        <f>IF(TrRoad_act!D32=0,0,D19/TrRoad_act!D32*1000
)</f>
        <v>137.59523662998626</v>
      </c>
      <c r="E56" s="152">
        <f>IF(TrRoad_act!E32=0,0,E19/TrRoad_act!E32*1000
)</f>
        <v>135.49145474188379</v>
      </c>
      <c r="F56" s="152">
        <f>IF(TrRoad_act!F32=0,0,F19/TrRoad_act!F32*1000
)</f>
        <v>133.43471674850741</v>
      </c>
      <c r="G56" s="152">
        <f>IF(TrRoad_act!G32=0,0,G19/TrRoad_act!G32*1000
)</f>
        <v>130.9034702436665</v>
      </c>
      <c r="H56" s="152">
        <f>IF(TrRoad_act!H32=0,0,H19/TrRoad_act!H32*1000
)</f>
        <v>128.06766279972015</v>
      </c>
      <c r="I56" s="152">
        <f>IF(TrRoad_act!I32=0,0,I19/TrRoad_act!I32*1000
)</f>
        <v>125.62508780694587</v>
      </c>
      <c r="J56" s="152">
        <f>IF(TrRoad_act!J32=0,0,J19/TrRoad_act!J32*1000
)</f>
        <v>122.05166451508268</v>
      </c>
      <c r="K56" s="152">
        <f>IF(TrRoad_act!K32=0,0,K19/TrRoad_act!K32*1000
)</f>
        <v>119.04131950828234</v>
      </c>
      <c r="L56" s="152">
        <f>IF(TrRoad_act!L32=0,0,L19/TrRoad_act!L32*1000
)</f>
        <v>117.06116458977269</v>
      </c>
      <c r="M56" s="152">
        <f>IF(TrRoad_act!M32=0,0,M19/TrRoad_act!M32*1000
)</f>
        <v>115.77610630131481</v>
      </c>
      <c r="N56" s="152">
        <f>IF(TrRoad_act!N32=0,0,N19/TrRoad_act!N32*1000
)</f>
        <v>114.4748790634054</v>
      </c>
      <c r="O56" s="152">
        <f>IF(TrRoad_act!O32=0,0,O19/TrRoad_act!O32*1000
)</f>
        <v>111.72739979242121</v>
      </c>
      <c r="P56" s="152">
        <f>IF(TrRoad_act!P32=0,0,P19/TrRoad_act!P32*1000
)</f>
        <v>109.23419797891648</v>
      </c>
      <c r="Q56" s="152">
        <f>IF(TrRoad_act!Q32=0,0,Q19/TrRoad_act!Q32*1000
)</f>
        <v>109.27824646098364</v>
      </c>
      <c r="R56" s="152">
        <f>IF(TrRoad_act!R32=0,0,R19/TrRoad_act!R32*1000
)</f>
        <v>107.86063516878122</v>
      </c>
      <c r="S56" s="152">
        <f>IF(TrRoad_act!S32=0,0,S19/TrRoad_act!S32*1000
)</f>
        <v>108.8809391022502</v>
      </c>
      <c r="T56" s="152">
        <f>IF(TrRoad_act!T32=0,0,T19/TrRoad_act!T32*1000
)</f>
        <v>107.33503070764921</v>
      </c>
      <c r="U56" s="152">
        <f>IF(TrRoad_act!U32=0,0,U19/TrRoad_act!U32*1000
)</f>
        <v>106.34311420172904</v>
      </c>
      <c r="V56" s="152">
        <f>IF(TrRoad_act!V32=0,0,V19/TrRoad_act!V32*1000
)</f>
        <v>105.47420303423482</v>
      </c>
      <c r="W56" s="152">
        <f>IF(TrRoad_act!W32=0,0,W19/TrRoad_act!W32*1000
)</f>
        <v>97.921116329599272</v>
      </c>
      <c r="DA56" s="174" t="s">
        <v>770</v>
      </c>
    </row>
    <row r="57" spans="1:105" ht="11.45" customHeight="1" x14ac:dyDescent="0.25">
      <c r="A57" s="109" t="s">
        <v>20</v>
      </c>
      <c r="B57" s="116">
        <f>IF(TrRoad_act!B33=0,0,B20/TrRoad_act!B33*1000
)</f>
        <v>226.33212318268991</v>
      </c>
      <c r="C57" s="116">
        <f>IF(TrRoad_act!C33=0,0,C20/TrRoad_act!C33*1000
)</f>
        <v>221.83921910665853</v>
      </c>
      <c r="D57" s="116">
        <f>IF(TrRoad_act!D33=0,0,D20/TrRoad_act!D33*1000
)</f>
        <v>220.25262393612681</v>
      </c>
      <c r="E57" s="116">
        <f>IF(TrRoad_act!E33=0,0,E20/TrRoad_act!E33*1000
)</f>
        <v>218.56430765431944</v>
      </c>
      <c r="F57" s="116">
        <f>IF(TrRoad_act!F33=0,0,F20/TrRoad_act!F33*1000
)</f>
        <v>216.47612707569735</v>
      </c>
      <c r="G57" s="116">
        <f>IF(TrRoad_act!G33=0,0,G20/TrRoad_act!G33*1000
)</f>
        <v>212.50731725976195</v>
      </c>
      <c r="H57" s="116">
        <f>IF(TrRoad_act!H33=0,0,H20/TrRoad_act!H33*1000
)</f>
        <v>207.33820572589144</v>
      </c>
      <c r="I57" s="116">
        <f>IF(TrRoad_act!I33=0,0,I20/TrRoad_act!I33*1000
)</f>
        <v>204.85334191874514</v>
      </c>
      <c r="J57" s="116">
        <f>IF(TrRoad_act!J33=0,0,J20/TrRoad_act!J33*1000
)</f>
        <v>205.76359522891502</v>
      </c>
      <c r="K57" s="116">
        <f>IF(TrRoad_act!K33=0,0,K20/TrRoad_act!K33*1000
)</f>
        <v>203.33651760274589</v>
      </c>
      <c r="L57" s="116">
        <f>IF(TrRoad_act!L33=0,0,L20/TrRoad_act!L33*1000
)</f>
        <v>200.50681370796886</v>
      </c>
      <c r="M57" s="116">
        <f>IF(TrRoad_act!M33=0,0,M20/TrRoad_act!M33*1000
)</f>
        <v>198.56187041951168</v>
      </c>
      <c r="N57" s="116">
        <f>IF(TrRoad_act!N33=0,0,N20/TrRoad_act!N33*1000
)</f>
        <v>195.32890810510472</v>
      </c>
      <c r="O57" s="116">
        <f>IF(TrRoad_act!O33=0,0,O20/TrRoad_act!O33*1000
)</f>
        <v>193.49309240413686</v>
      </c>
      <c r="P57" s="116">
        <f>IF(TrRoad_act!P33=0,0,P20/TrRoad_act!P33*1000
)</f>
        <v>190.36239760214553</v>
      </c>
      <c r="Q57" s="116">
        <f>IF(TrRoad_act!Q33=0,0,Q20/TrRoad_act!Q33*1000
)</f>
        <v>187.68077807622515</v>
      </c>
      <c r="R57" s="116">
        <f>IF(TrRoad_act!R33=0,0,R20/TrRoad_act!R33*1000
)</f>
        <v>184.5905413265433</v>
      </c>
      <c r="S57" s="116">
        <f>IF(TrRoad_act!S33=0,0,S20/TrRoad_act!S33*1000
)</f>
        <v>181.60397346877173</v>
      </c>
      <c r="T57" s="116">
        <f>IF(TrRoad_act!T33=0,0,T20/TrRoad_act!T33*1000
)</f>
        <v>178.57953128825923</v>
      </c>
      <c r="U57" s="116">
        <f>IF(TrRoad_act!U33=0,0,U20/TrRoad_act!U33*1000
)</f>
        <v>177.03265811806139</v>
      </c>
      <c r="V57" s="116">
        <f>IF(TrRoad_act!V33=0,0,V20/TrRoad_act!V33*1000
)</f>
        <v>171.49782553605621</v>
      </c>
      <c r="W57" s="116">
        <f>IF(TrRoad_act!W33=0,0,W20/TrRoad_act!W33*1000
)</f>
        <v>168.30737096060705</v>
      </c>
      <c r="DA57" s="176" t="s">
        <v>771</v>
      </c>
    </row>
    <row r="58" spans="1:105" ht="11.45" customHeight="1" x14ac:dyDescent="0.25">
      <c r="A58" s="111" t="s">
        <v>110</v>
      </c>
      <c r="B58" s="87">
        <f>IF(TrRoad_act!B34=0,0,B21/TrRoad_act!B34*1000
)</f>
        <v>229.81623326849001</v>
      </c>
      <c r="C58" s="87">
        <f>IF(TrRoad_act!C34=0,0,C21/TrRoad_act!C34*1000
)</f>
        <v>227.96592138244415</v>
      </c>
      <c r="D58" s="87">
        <f>IF(TrRoad_act!D34=0,0,D21/TrRoad_act!D34*1000
)</f>
        <v>227.54799719574623</v>
      </c>
      <c r="E58" s="87">
        <f>IF(TrRoad_act!E34=0,0,E21/TrRoad_act!E34*1000
)</f>
        <v>226.91171172223085</v>
      </c>
      <c r="F58" s="87">
        <f>IF(TrRoad_act!F34=0,0,F21/TrRoad_act!F34*1000
)</f>
        <v>226.00773391934848</v>
      </c>
      <c r="G58" s="87">
        <f>IF(TrRoad_act!G34=0,0,G21/TrRoad_act!G34*1000
)</f>
        <v>223.95455110264191</v>
      </c>
      <c r="H58" s="87">
        <f>IF(TrRoad_act!H34=0,0,H21/TrRoad_act!H34*1000
)</f>
        <v>221.13143416834646</v>
      </c>
      <c r="I58" s="87">
        <f>IF(TrRoad_act!I34=0,0,I21/TrRoad_act!I34*1000
)</f>
        <v>220.10349408740163</v>
      </c>
      <c r="J58" s="87">
        <f>IF(TrRoad_act!J34=0,0,J21/TrRoad_act!J34*1000
)</f>
        <v>216.17260742520349</v>
      </c>
      <c r="K58" s="87">
        <f>IF(TrRoad_act!K34=0,0,K21/TrRoad_act!K34*1000
)</f>
        <v>209.87871879755326</v>
      </c>
      <c r="L58" s="87">
        <f>IF(TrRoad_act!L34=0,0,L21/TrRoad_act!L34*1000
)</f>
        <v>205.63401011003049</v>
      </c>
      <c r="M58" s="87">
        <f>IF(TrRoad_act!M34=0,0,M21/TrRoad_act!M34*1000
)</f>
        <v>202.74295789730377</v>
      </c>
      <c r="N58" s="87">
        <f>IF(TrRoad_act!N34=0,0,N21/TrRoad_act!N34*1000
)</f>
        <v>199.26919670949653</v>
      </c>
      <c r="O58" s="87">
        <f>IF(TrRoad_act!O34=0,0,O21/TrRoad_act!O34*1000
)</f>
        <v>196.80036421198778</v>
      </c>
      <c r="P58" s="87">
        <f>IF(TrRoad_act!P34=0,0,P21/TrRoad_act!P34*1000
)</f>
        <v>193.3317404575798</v>
      </c>
      <c r="Q58" s="87">
        <f>IF(TrRoad_act!Q34=0,0,Q21/TrRoad_act!Q34*1000
)</f>
        <v>190.15515103174144</v>
      </c>
      <c r="R58" s="87">
        <f>IF(TrRoad_act!R34=0,0,R21/TrRoad_act!R34*1000
)</f>
        <v>187.07961050671599</v>
      </c>
      <c r="S58" s="87">
        <f>IF(TrRoad_act!S34=0,0,S21/TrRoad_act!S34*1000
)</f>
        <v>183.81241765678612</v>
      </c>
      <c r="T58" s="87">
        <f>IF(TrRoad_act!T34=0,0,T21/TrRoad_act!T34*1000
)</f>
        <v>179.74216838188121</v>
      </c>
      <c r="U58" s="87">
        <f>IF(TrRoad_act!U34=0,0,U21/TrRoad_act!U34*1000
)</f>
        <v>178.12505868007554</v>
      </c>
      <c r="V58" s="87">
        <f>IF(TrRoad_act!V34=0,0,V21/TrRoad_act!V34*1000
)</f>
        <v>175.40431432376832</v>
      </c>
      <c r="W58" s="87">
        <f>IF(TrRoad_act!W34=0,0,W21/TrRoad_act!W34*1000
)</f>
        <v>172.86269545457824</v>
      </c>
      <c r="DA58" s="171" t="s">
        <v>772</v>
      </c>
    </row>
    <row r="59" spans="1:105" ht="11.45" customHeight="1" x14ac:dyDescent="0.25">
      <c r="A59" s="111" t="s">
        <v>111</v>
      </c>
      <c r="B59" s="87">
        <f>IF(TrRoad_act!B35=0,0,B22/TrRoad_act!B35*1000
)</f>
        <v>215.66008241609711</v>
      </c>
      <c r="C59" s="87">
        <f>IF(TrRoad_act!C35=0,0,C22/TrRoad_act!C35*1000
)</f>
        <v>205.40250297215843</v>
      </c>
      <c r="D59" s="87">
        <f>IF(TrRoad_act!D35=0,0,D22/TrRoad_act!D35*1000
)</f>
        <v>202.79417457720791</v>
      </c>
      <c r="E59" s="87">
        <f>IF(TrRoad_act!E35=0,0,E22/TrRoad_act!E35*1000
)</f>
        <v>200.94356894515479</v>
      </c>
      <c r="F59" s="87">
        <f>IF(TrRoad_act!F35=0,0,F22/TrRoad_act!F35*1000
)</f>
        <v>199.0212680500446</v>
      </c>
      <c r="G59" s="87">
        <f>IF(TrRoad_act!G35=0,0,G22/TrRoad_act!G35*1000
)</f>
        <v>193.41826075480037</v>
      </c>
      <c r="H59" s="87">
        <f>IF(TrRoad_act!H35=0,0,H22/TrRoad_act!H35*1000
)</f>
        <v>185.55591113917384</v>
      </c>
      <c r="I59" s="87">
        <f>IF(TrRoad_act!I35=0,0,I22/TrRoad_act!I35*1000
)</f>
        <v>182.64581946618804</v>
      </c>
      <c r="J59" s="87">
        <f>IF(TrRoad_act!J35=0,0,J22/TrRoad_act!J35*1000
)</f>
        <v>189.20648272515294</v>
      </c>
      <c r="K59" s="87">
        <f>IF(TrRoad_act!K35=0,0,K22/TrRoad_act!K35*1000
)</f>
        <v>191.30609882229757</v>
      </c>
      <c r="L59" s="87">
        <f>IF(TrRoad_act!L35=0,0,L22/TrRoad_act!L35*1000
)</f>
        <v>191.51030597677257</v>
      </c>
      <c r="M59" s="87">
        <f>IF(TrRoad_act!M35=0,0,M22/TrRoad_act!M35*1000
)</f>
        <v>191.57989917588287</v>
      </c>
      <c r="N59" s="87">
        <f>IF(TrRoad_act!N35=0,0,N22/TrRoad_act!N35*1000
)</f>
        <v>189.35878686319356</v>
      </c>
      <c r="O59" s="87">
        <f>IF(TrRoad_act!O35=0,0,O22/TrRoad_act!O35*1000
)</f>
        <v>189.12490239055907</v>
      </c>
      <c r="P59" s="87">
        <f>IF(TrRoad_act!P35=0,0,P22/TrRoad_act!P35*1000
)</f>
        <v>186.56084709191998</v>
      </c>
      <c r="Q59" s="87">
        <f>IF(TrRoad_act!Q35=0,0,Q22/TrRoad_act!Q35*1000
)</f>
        <v>184.76617602035915</v>
      </c>
      <c r="R59" s="87">
        <f>IF(TrRoad_act!R35=0,0,R22/TrRoad_act!R35*1000
)</f>
        <v>182.34394026361682</v>
      </c>
      <c r="S59" s="87">
        <f>IF(TrRoad_act!S35=0,0,S22/TrRoad_act!S35*1000
)</f>
        <v>180.08019501678135</v>
      </c>
      <c r="T59" s="87">
        <f>IF(TrRoad_act!T35=0,0,T22/TrRoad_act!T35*1000
)</f>
        <v>177.42980159938281</v>
      </c>
      <c r="U59" s="87">
        <f>IF(TrRoad_act!U35=0,0,U22/TrRoad_act!U35*1000
)</f>
        <v>177.20928434313828</v>
      </c>
      <c r="V59" s="87">
        <f>IF(TrRoad_act!V35=0,0,V22/TrRoad_act!V35*1000
)</f>
        <v>172.13800519949109</v>
      </c>
      <c r="W59" s="87">
        <f>IF(TrRoad_act!W35=0,0,W22/TrRoad_act!W35*1000
)</f>
        <v>174.00772272569571</v>
      </c>
      <c r="DA59" s="171" t="s">
        <v>773</v>
      </c>
    </row>
    <row r="60" spans="1:105" ht="11.45" customHeight="1" x14ac:dyDescent="0.25">
      <c r="A60" s="111" t="s">
        <v>112</v>
      </c>
      <c r="B60" s="87">
        <f>IF(TrRoad_act!B36=0,0,B23/TrRoad_act!B36*1000
)</f>
        <v>197.75638365908748</v>
      </c>
      <c r="C60" s="87">
        <f>IF(TrRoad_act!C36=0,0,C23/TrRoad_act!C36*1000
)</f>
        <v>197.33259180563513</v>
      </c>
      <c r="D60" s="87">
        <f>IF(TrRoad_act!D36=0,0,D23/TrRoad_act!D36*1000
)</f>
        <v>192.81378990768823</v>
      </c>
      <c r="E60" s="87">
        <f>IF(TrRoad_act!E36=0,0,E23/TrRoad_act!E36*1000
)</f>
        <v>188.85449861062526</v>
      </c>
      <c r="F60" s="87">
        <f>IF(TrRoad_act!F36=0,0,F23/TrRoad_act!F36*1000
)</f>
        <v>191.87333106630697</v>
      </c>
      <c r="G60" s="87">
        <f>IF(TrRoad_act!G36=0,0,G23/TrRoad_act!G36*1000
)</f>
        <v>199.42183924226262</v>
      </c>
      <c r="H60" s="87">
        <f>IF(TrRoad_act!H36=0,0,H23/TrRoad_act!H36*1000
)</f>
        <v>189.06198947488187</v>
      </c>
      <c r="I60" s="87">
        <f>IF(TrRoad_act!I36=0,0,I23/TrRoad_act!I36*1000
)</f>
        <v>185.72925213272396</v>
      </c>
      <c r="J60" s="87">
        <f>IF(TrRoad_act!J36=0,0,J23/TrRoad_act!J36*1000
)</f>
        <v>263.91718989640719</v>
      </c>
      <c r="K60" s="87">
        <f>IF(TrRoad_act!K36=0,0,K23/TrRoad_act!K36*1000
)</f>
        <v>319.42422973597468</v>
      </c>
      <c r="L60" s="87">
        <f>IF(TrRoad_act!L36=0,0,L23/TrRoad_act!L36*1000
)</f>
        <v>280.38835779688623</v>
      </c>
      <c r="M60" s="87">
        <f>IF(TrRoad_act!M36=0,0,M23/TrRoad_act!M36*1000
)</f>
        <v>259.2541919115568</v>
      </c>
      <c r="N60" s="87">
        <f>IF(TrRoad_act!N36=0,0,N23/TrRoad_act!N36*1000
)</f>
        <v>246.09295508827572</v>
      </c>
      <c r="O60" s="87">
        <f>IF(TrRoad_act!O36=0,0,O23/TrRoad_act!O36*1000
)</f>
        <v>230.99580270036134</v>
      </c>
      <c r="P60" s="87">
        <f>IF(TrRoad_act!P36=0,0,P23/TrRoad_act!P36*1000
)</f>
        <v>234.60921739760911</v>
      </c>
      <c r="Q60" s="87">
        <f>IF(TrRoad_act!Q36=0,0,Q23/TrRoad_act!Q36*1000
)</f>
        <v>231.16233456900861</v>
      </c>
      <c r="R60" s="87">
        <f>IF(TrRoad_act!R36=0,0,R23/TrRoad_act!R36*1000
)</f>
        <v>214.42562468527336</v>
      </c>
      <c r="S60" s="87">
        <f>IF(TrRoad_act!S36=0,0,S23/TrRoad_act!S36*1000
)</f>
        <v>205.54513678598093</v>
      </c>
      <c r="T60" s="87">
        <f>IF(TrRoad_act!T36=0,0,T23/TrRoad_act!T36*1000
)</f>
        <v>255.53316626981797</v>
      </c>
      <c r="U60" s="87">
        <f>IF(TrRoad_act!U36=0,0,U23/TrRoad_act!U36*1000
)</f>
        <v>234.37084626663162</v>
      </c>
      <c r="V60" s="87">
        <f>IF(TrRoad_act!V36=0,0,V23/TrRoad_act!V36*1000
)</f>
        <v>202.05201520918826</v>
      </c>
      <c r="W60" s="87">
        <f>IF(TrRoad_act!W36=0,0,W23/TrRoad_act!W36*1000
)</f>
        <v>195.58359129845115</v>
      </c>
      <c r="DA60" s="171" t="s">
        <v>774</v>
      </c>
    </row>
    <row r="61" spans="1:105" ht="11.45" customHeight="1" x14ac:dyDescent="0.25">
      <c r="A61" s="111" t="s">
        <v>113</v>
      </c>
      <c r="B61" s="87">
        <f>IF(TrRoad_act!B37=0,0,B24/TrRoad_act!B37*1000
)</f>
        <v>0</v>
      </c>
      <c r="C61" s="87">
        <f>IF(TrRoad_act!C37=0,0,C24/TrRoad_act!C37*1000
)</f>
        <v>0</v>
      </c>
      <c r="D61" s="87">
        <f>IF(TrRoad_act!D37=0,0,D24/TrRoad_act!D37*1000
)</f>
        <v>0</v>
      </c>
      <c r="E61" s="87">
        <f>IF(TrRoad_act!E37=0,0,E24/TrRoad_act!E37*1000
)</f>
        <v>0</v>
      </c>
      <c r="F61" s="87">
        <f>IF(TrRoad_act!F37=0,0,F24/TrRoad_act!F37*1000
)</f>
        <v>0</v>
      </c>
      <c r="G61" s="87">
        <f>IF(TrRoad_act!G37=0,0,G24/TrRoad_act!G37*1000
)</f>
        <v>193.65493364249312</v>
      </c>
      <c r="H61" s="87">
        <f>IF(TrRoad_act!H37=0,0,H24/TrRoad_act!H37*1000
)</f>
        <v>193.35541012317637</v>
      </c>
      <c r="I61" s="87">
        <f>IF(TrRoad_act!I37=0,0,I24/TrRoad_act!I37*1000
)</f>
        <v>193.32065016514821</v>
      </c>
      <c r="J61" s="87">
        <f>IF(TrRoad_act!J37=0,0,J24/TrRoad_act!J37*1000
)</f>
        <v>188.32513829664842</v>
      </c>
      <c r="K61" s="87">
        <f>IF(TrRoad_act!K37=0,0,K24/TrRoad_act!K37*1000
)</f>
        <v>178.81789196074422</v>
      </c>
      <c r="L61" s="87">
        <f>IF(TrRoad_act!L37=0,0,L24/TrRoad_act!L37*1000
)</f>
        <v>170.94204486317881</v>
      </c>
      <c r="M61" s="87">
        <f>IF(TrRoad_act!M37=0,0,M24/TrRoad_act!M37*1000
)</f>
        <v>169.56472409569335</v>
      </c>
      <c r="N61" s="87">
        <f>IF(TrRoad_act!N37=0,0,N24/TrRoad_act!N37*1000
)</f>
        <v>151.10834910292408</v>
      </c>
      <c r="O61" s="87">
        <f>IF(TrRoad_act!O37=0,0,O24/TrRoad_act!O37*1000
)</f>
        <v>137.46036117560999</v>
      </c>
      <c r="P61" s="87">
        <f>IF(TrRoad_act!P37=0,0,P24/TrRoad_act!P37*1000
)</f>
        <v>133.89986114575353</v>
      </c>
      <c r="Q61" s="87">
        <f>IF(TrRoad_act!Q37=0,0,Q24/TrRoad_act!Q37*1000
)</f>
        <v>135.35778044957249</v>
      </c>
      <c r="R61" s="87">
        <f>IF(TrRoad_act!R37=0,0,R24/TrRoad_act!R37*1000
)</f>
        <v>129.0225811903872</v>
      </c>
      <c r="S61" s="87">
        <f>IF(TrRoad_act!S37=0,0,S24/TrRoad_act!S37*1000
)</f>
        <v>119.7046880542273</v>
      </c>
      <c r="T61" s="87">
        <f>IF(TrRoad_act!T37=0,0,T24/TrRoad_act!T37*1000
)</f>
        <v>116.24160159388367</v>
      </c>
      <c r="U61" s="87">
        <f>IF(TrRoad_act!U37=0,0,U24/TrRoad_act!U37*1000
)</f>
        <v>102.81308547395783</v>
      </c>
      <c r="V61" s="87">
        <f>IF(TrRoad_act!V37=0,0,V24/TrRoad_act!V37*1000
)</f>
        <v>88.765982013681977</v>
      </c>
      <c r="W61" s="87">
        <f>IF(TrRoad_act!W37=0,0,W24/TrRoad_act!W37*1000
)</f>
        <v>136.98149384789176</v>
      </c>
      <c r="DA61" s="171" t="s">
        <v>775</v>
      </c>
    </row>
    <row r="62" spans="1:105" ht="11.45" customHeight="1" x14ac:dyDescent="0.25">
      <c r="A62" s="111" t="s">
        <v>114</v>
      </c>
      <c r="B62" s="87">
        <f>IF(TrRoad_act!B38=0,0,B25/TrRoad_act!B38*1000
)</f>
        <v>0</v>
      </c>
      <c r="C62" s="87">
        <f>IF(TrRoad_act!C38=0,0,C25/TrRoad_act!C38*1000
)</f>
        <v>0</v>
      </c>
      <c r="D62" s="87">
        <f>IF(TrRoad_act!D38=0,0,D25/TrRoad_act!D38*1000
)</f>
        <v>0</v>
      </c>
      <c r="E62" s="87">
        <f>IF(TrRoad_act!E38=0,0,E25/TrRoad_act!E38*1000
)</f>
        <v>0</v>
      </c>
      <c r="F62" s="87">
        <f>IF(TrRoad_act!F38=0,0,F25/TrRoad_act!F38*1000
)</f>
        <v>0</v>
      </c>
      <c r="G62" s="87">
        <f>IF(TrRoad_act!G38=0,0,G25/TrRoad_act!G38*1000
)</f>
        <v>0</v>
      </c>
      <c r="H62" s="87">
        <f>IF(TrRoad_act!H38=0,0,H25/TrRoad_act!H38*1000
)</f>
        <v>0</v>
      </c>
      <c r="I62" s="87">
        <f>IF(TrRoad_act!I38=0,0,I25/TrRoad_act!I38*1000
)</f>
        <v>0</v>
      </c>
      <c r="J62" s="87">
        <f>IF(TrRoad_act!J38=0,0,J25/TrRoad_act!J38*1000
)</f>
        <v>0</v>
      </c>
      <c r="K62" s="87">
        <f>IF(TrRoad_act!K38=0,0,K25/TrRoad_act!K38*1000
)</f>
        <v>0</v>
      </c>
      <c r="L62" s="87">
        <f>IF(TrRoad_act!L38=0,0,L25/TrRoad_act!L38*1000
)</f>
        <v>0</v>
      </c>
      <c r="M62" s="87">
        <f>IF(TrRoad_act!M38=0,0,M25/TrRoad_act!M38*1000
)</f>
        <v>65.481649872381027</v>
      </c>
      <c r="N62" s="87">
        <f>IF(TrRoad_act!N38=0,0,N25/TrRoad_act!N38*1000
)</f>
        <v>49.020635815776444</v>
      </c>
      <c r="O62" s="87">
        <f>IF(TrRoad_act!O38=0,0,O25/TrRoad_act!O38*1000
)</f>
        <v>52.471056462013102</v>
      </c>
      <c r="P62" s="87">
        <f>IF(TrRoad_act!P38=0,0,P25/TrRoad_act!P38*1000
)</f>
        <v>46.870988066916134</v>
      </c>
      <c r="Q62" s="87">
        <f>IF(TrRoad_act!Q38=0,0,Q25/TrRoad_act!Q38*1000
)</f>
        <v>48.893770037859724</v>
      </c>
      <c r="R62" s="87">
        <f>IF(TrRoad_act!R38=0,0,R25/TrRoad_act!R38*1000
)</f>
        <v>49.704485582044221</v>
      </c>
      <c r="S62" s="87">
        <f>IF(TrRoad_act!S38=0,0,S25/TrRoad_act!S38*1000
)</f>
        <v>51.856081046420144</v>
      </c>
      <c r="T62" s="87">
        <f>IF(TrRoad_act!T38=0,0,T25/TrRoad_act!T38*1000
)</f>
        <v>54.657572903854977</v>
      </c>
      <c r="U62" s="87">
        <f>IF(TrRoad_act!U38=0,0,U25/TrRoad_act!U38*1000
)</f>
        <v>55.305831612578565</v>
      </c>
      <c r="V62" s="87">
        <f>IF(TrRoad_act!V38=0,0,V25/TrRoad_act!V38*1000
)</f>
        <v>47.227432887812604</v>
      </c>
      <c r="W62" s="87">
        <f>IF(TrRoad_act!W38=0,0,W25/TrRoad_act!W38*1000
)</f>
        <v>42.781353594874034</v>
      </c>
      <c r="DA62" s="171" t="s">
        <v>776</v>
      </c>
    </row>
    <row r="63" spans="1:105" ht="11.45" customHeight="1" x14ac:dyDescent="0.25">
      <c r="A63" s="111" t="s">
        <v>115</v>
      </c>
      <c r="B63" s="87">
        <f>IF(TrRoad_act!B39=0,0,B26/TrRoad_act!B39*1000
)</f>
        <v>0</v>
      </c>
      <c r="C63" s="87">
        <f>IF(TrRoad_act!C39=0,0,C26/TrRoad_act!C39*1000
)</f>
        <v>0</v>
      </c>
      <c r="D63" s="87">
        <f>IF(TrRoad_act!D39=0,0,D26/TrRoad_act!D39*1000
)</f>
        <v>0</v>
      </c>
      <c r="E63" s="87">
        <f>IF(TrRoad_act!E39=0,0,E26/TrRoad_act!E39*1000
)</f>
        <v>0</v>
      </c>
      <c r="F63" s="87">
        <f>IF(TrRoad_act!F39=0,0,F26/TrRoad_act!F39*1000
)</f>
        <v>0</v>
      </c>
      <c r="G63" s="87">
        <f>IF(TrRoad_act!G39=0,0,G26/TrRoad_act!G39*1000
)</f>
        <v>0</v>
      </c>
      <c r="H63" s="87">
        <f>IF(TrRoad_act!H39=0,0,H26/TrRoad_act!H39*1000
)</f>
        <v>0</v>
      </c>
      <c r="I63" s="87">
        <f>IF(TrRoad_act!I39=0,0,I26/TrRoad_act!I39*1000
)</f>
        <v>0</v>
      </c>
      <c r="J63" s="87">
        <f>IF(TrRoad_act!J39=0,0,J26/TrRoad_act!J39*1000
)</f>
        <v>0</v>
      </c>
      <c r="K63" s="87">
        <f>IF(TrRoad_act!K39=0,0,K26/TrRoad_act!K39*1000
)</f>
        <v>0</v>
      </c>
      <c r="L63" s="87">
        <f>IF(TrRoad_act!L39=0,0,L26/TrRoad_act!L39*1000
)</f>
        <v>0</v>
      </c>
      <c r="M63" s="87">
        <f>IF(TrRoad_act!M39=0,0,M26/TrRoad_act!M39*1000
)</f>
        <v>0</v>
      </c>
      <c r="N63" s="87">
        <f>IF(TrRoad_act!N39=0,0,N26/TrRoad_act!N39*1000
)</f>
        <v>0</v>
      </c>
      <c r="O63" s="87">
        <f>IF(TrRoad_act!O39=0,0,O26/TrRoad_act!O39*1000
)</f>
        <v>0</v>
      </c>
      <c r="P63" s="87">
        <f>IF(TrRoad_act!P39=0,0,P26/TrRoad_act!P39*1000
)</f>
        <v>0</v>
      </c>
      <c r="Q63" s="87">
        <f>IF(TrRoad_act!Q39=0,0,Q26/TrRoad_act!Q39*1000
)</f>
        <v>0</v>
      </c>
      <c r="R63" s="87">
        <f>IF(TrRoad_act!R39=0,0,R26/TrRoad_act!R39*1000
)</f>
        <v>0</v>
      </c>
      <c r="S63" s="87">
        <f>IF(TrRoad_act!S39=0,0,S26/TrRoad_act!S39*1000
)</f>
        <v>0</v>
      </c>
      <c r="T63" s="87">
        <f>IF(TrRoad_act!T39=0,0,T26/TrRoad_act!T39*1000
)</f>
        <v>0</v>
      </c>
      <c r="U63" s="87">
        <f>IF(TrRoad_act!U39=0,0,U26/TrRoad_act!U39*1000
)</f>
        <v>0</v>
      </c>
      <c r="V63" s="87">
        <f>IF(TrRoad_act!V39=0,0,V26/TrRoad_act!V39*1000
)</f>
        <v>0</v>
      </c>
      <c r="W63" s="87">
        <f>IF(TrRoad_act!W39=0,0,W26/TrRoad_act!W39*1000
)</f>
        <v>0</v>
      </c>
      <c r="DA63" s="171" t="s">
        <v>777</v>
      </c>
    </row>
    <row r="64" spans="1:105" ht="11.45" customHeight="1" x14ac:dyDescent="0.25">
      <c r="A64" s="109" t="s">
        <v>21</v>
      </c>
      <c r="B64" s="116">
        <f>IF(TrRoad_act!B40=0,0,B27/TrRoad_act!B40*1000
)</f>
        <v>1827.3841078332118</v>
      </c>
      <c r="C64" s="116">
        <f>IF(TrRoad_act!C40=0,0,C27/TrRoad_act!C40*1000
)</f>
        <v>1780.7217712774448</v>
      </c>
      <c r="D64" s="116">
        <f>IF(TrRoad_act!D40=0,0,D27/TrRoad_act!D40*1000
)</f>
        <v>1746.9875168459455</v>
      </c>
      <c r="E64" s="116">
        <f>IF(TrRoad_act!E40=0,0,E27/TrRoad_act!E40*1000
)</f>
        <v>1717.0767953030384</v>
      </c>
      <c r="F64" s="116">
        <f>IF(TrRoad_act!F40=0,0,F27/TrRoad_act!F40*1000
)</f>
        <v>1701.8618736485464</v>
      </c>
      <c r="G64" s="116">
        <f>IF(TrRoad_act!G40=0,0,G27/TrRoad_act!G40*1000
)</f>
        <v>1629.726277012893</v>
      </c>
      <c r="H64" s="116">
        <f>IF(TrRoad_act!H40=0,0,H27/TrRoad_act!H40*1000
)</f>
        <v>1543.4374097741752</v>
      </c>
      <c r="I64" s="116">
        <f>IF(TrRoad_act!I40=0,0,I27/TrRoad_act!I40*1000
)</f>
        <v>1499.072644186859</v>
      </c>
      <c r="J64" s="116">
        <f>IF(TrRoad_act!J40=0,0,J27/TrRoad_act!J40*1000
)</f>
        <v>1552.4060577781643</v>
      </c>
      <c r="K64" s="116">
        <f>IF(TrRoad_act!K40=0,0,K27/TrRoad_act!K40*1000
)</f>
        <v>1570.4652589887526</v>
      </c>
      <c r="L64" s="116">
        <f>IF(TrRoad_act!L40=0,0,L27/TrRoad_act!L40*1000
)</f>
        <v>1559.5926073848955</v>
      </c>
      <c r="M64" s="116">
        <f>IF(TrRoad_act!M40=0,0,M27/TrRoad_act!M40*1000
)</f>
        <v>1583.0113742074309</v>
      </c>
      <c r="N64" s="116">
        <f>IF(TrRoad_act!N40=0,0,N27/TrRoad_act!N40*1000
)</f>
        <v>1585.6323861054871</v>
      </c>
      <c r="O64" s="116">
        <f>IF(TrRoad_act!O40=0,0,O27/TrRoad_act!O40*1000
)</f>
        <v>1601.2980679980651</v>
      </c>
      <c r="P64" s="116">
        <f>IF(TrRoad_act!P40=0,0,P27/TrRoad_act!P40*1000
)</f>
        <v>1605.4780818575125</v>
      </c>
      <c r="Q64" s="116">
        <f>IF(TrRoad_act!Q40=0,0,Q27/TrRoad_act!Q40*1000
)</f>
        <v>1628.2893482258071</v>
      </c>
      <c r="R64" s="116">
        <f>IF(TrRoad_act!R40=0,0,R27/TrRoad_act!R40*1000
)</f>
        <v>1626.6702165577274</v>
      </c>
      <c r="S64" s="116">
        <f>IF(TrRoad_act!S40=0,0,S27/TrRoad_act!S40*1000
)</f>
        <v>1620.933412860747</v>
      </c>
      <c r="T64" s="116">
        <f>IF(TrRoad_act!T40=0,0,T27/TrRoad_act!T40*1000
)</f>
        <v>1611.5197396026294</v>
      </c>
      <c r="U64" s="116">
        <f>IF(TrRoad_act!U40=0,0,U27/TrRoad_act!U40*1000
)</f>
        <v>1630.3517563798946</v>
      </c>
      <c r="V64" s="116">
        <f>IF(TrRoad_act!V40=0,0,V27/TrRoad_act!V40*1000
)</f>
        <v>1600.1710189957159</v>
      </c>
      <c r="W64" s="116">
        <f>IF(TrRoad_act!W40=0,0,W27/TrRoad_act!W40*1000
)</f>
        <v>1623.3122694357564</v>
      </c>
      <c r="DA64" s="176" t="s">
        <v>778</v>
      </c>
    </row>
    <row r="65" spans="1:105" ht="11.45" customHeight="1" x14ac:dyDescent="0.25">
      <c r="A65" s="111" t="s">
        <v>110</v>
      </c>
      <c r="B65" s="101">
        <f>IF(TrRoad_act!B41=0,0,B28/TrRoad_act!B41*1000
)</f>
        <v>0</v>
      </c>
      <c r="C65" s="101">
        <f>IF(TrRoad_act!C41=0,0,C28/TrRoad_act!C41*1000
)</f>
        <v>0</v>
      </c>
      <c r="D65" s="101">
        <f>IF(TrRoad_act!D41=0,0,D28/TrRoad_act!D41*1000
)</f>
        <v>0</v>
      </c>
      <c r="E65" s="101">
        <f>IF(TrRoad_act!E41=0,0,E28/TrRoad_act!E41*1000
)</f>
        <v>0</v>
      </c>
      <c r="F65" s="101">
        <f>IF(TrRoad_act!F41=0,0,F28/TrRoad_act!F41*1000
)</f>
        <v>0</v>
      </c>
      <c r="G65" s="101">
        <f>IF(TrRoad_act!G41=0,0,G28/TrRoad_act!G41*1000
)</f>
        <v>0</v>
      </c>
      <c r="H65" s="101">
        <f>IF(TrRoad_act!H41=0,0,H28/TrRoad_act!H41*1000
)</f>
        <v>0</v>
      </c>
      <c r="I65" s="101">
        <f>IF(TrRoad_act!I41=0,0,I28/TrRoad_act!I41*1000
)</f>
        <v>0</v>
      </c>
      <c r="J65" s="101">
        <f>IF(TrRoad_act!J41=0,0,J28/TrRoad_act!J41*1000
)</f>
        <v>0</v>
      </c>
      <c r="K65" s="101">
        <f>IF(TrRoad_act!K41=0,0,K28/TrRoad_act!K41*1000
)</f>
        <v>0</v>
      </c>
      <c r="L65" s="101">
        <f>IF(TrRoad_act!L41=0,0,L28/TrRoad_act!L41*1000
)</f>
        <v>0</v>
      </c>
      <c r="M65" s="101">
        <f>IF(TrRoad_act!M41=0,0,M28/TrRoad_act!M41*1000
)</f>
        <v>0</v>
      </c>
      <c r="N65" s="101">
        <f>IF(TrRoad_act!N41=0,0,N28/TrRoad_act!N41*1000
)</f>
        <v>0</v>
      </c>
      <c r="O65" s="101">
        <f>IF(TrRoad_act!O41=0,0,O28/TrRoad_act!O41*1000
)</f>
        <v>0</v>
      </c>
      <c r="P65" s="101">
        <f>IF(TrRoad_act!P41=0,0,P28/TrRoad_act!P41*1000
)</f>
        <v>0</v>
      </c>
      <c r="Q65" s="101">
        <f>IF(TrRoad_act!Q41=0,0,Q28/TrRoad_act!Q41*1000
)</f>
        <v>0</v>
      </c>
      <c r="R65" s="101">
        <f>IF(TrRoad_act!R41=0,0,R28/TrRoad_act!R41*1000
)</f>
        <v>0</v>
      </c>
      <c r="S65" s="101">
        <f>IF(TrRoad_act!S41=0,0,S28/TrRoad_act!S41*1000
)</f>
        <v>0</v>
      </c>
      <c r="T65" s="101">
        <f>IF(TrRoad_act!T41=0,0,T28/TrRoad_act!T41*1000
)</f>
        <v>0</v>
      </c>
      <c r="U65" s="101">
        <f>IF(TrRoad_act!U41=0,0,U28/TrRoad_act!U41*1000
)</f>
        <v>0</v>
      </c>
      <c r="V65" s="101">
        <f>IF(TrRoad_act!V41=0,0,V28/TrRoad_act!V41*1000
)</f>
        <v>0</v>
      </c>
      <c r="W65" s="101">
        <f>IF(TrRoad_act!W41=0,0,W28/TrRoad_act!W41*1000
)</f>
        <v>0</v>
      </c>
      <c r="DA65" s="175" t="s">
        <v>779</v>
      </c>
    </row>
    <row r="66" spans="1:105" ht="11.45" customHeight="1" x14ac:dyDescent="0.25">
      <c r="A66" s="111" t="s">
        <v>111</v>
      </c>
      <c r="B66" s="101">
        <f>IF(TrRoad_act!B42=0,0,B29/TrRoad_act!B42*1000
)</f>
        <v>1836.5633102661122</v>
      </c>
      <c r="C66" s="101">
        <f>IF(TrRoad_act!C42=0,0,C29/TrRoad_act!C42*1000
)</f>
        <v>1792.7240321851384</v>
      </c>
      <c r="D66" s="101">
        <f>IF(TrRoad_act!D42=0,0,D29/TrRoad_act!D42*1000
)</f>
        <v>1762.4750119961959</v>
      </c>
      <c r="E66" s="101">
        <f>IF(TrRoad_act!E42=0,0,E29/TrRoad_act!E42*1000
)</f>
        <v>1733.9364514525846</v>
      </c>
      <c r="F66" s="101">
        <f>IF(TrRoad_act!F42=0,0,F29/TrRoad_act!F42*1000
)</f>
        <v>1709.3717223216977</v>
      </c>
      <c r="G66" s="101">
        <f>IF(TrRoad_act!G42=0,0,G29/TrRoad_act!G42*1000
)</f>
        <v>1643.6782171940642</v>
      </c>
      <c r="H66" s="101">
        <f>IF(TrRoad_act!H42=0,0,H29/TrRoad_act!H42*1000
)</f>
        <v>1558.2481391138126</v>
      </c>
      <c r="I66" s="101">
        <f>IF(TrRoad_act!I42=0,0,I29/TrRoad_act!I42*1000
)</f>
        <v>1511.5795294598749</v>
      </c>
      <c r="J66" s="101">
        <f>IF(TrRoad_act!J42=0,0,J29/TrRoad_act!J42*1000
)</f>
        <v>1560.9549436497782</v>
      </c>
      <c r="K66" s="101">
        <f>IF(TrRoad_act!K42=0,0,K29/TrRoad_act!K42*1000
)</f>
        <v>1581.3567976571421</v>
      </c>
      <c r="L66" s="101">
        <f>IF(TrRoad_act!L42=0,0,L29/TrRoad_act!L42*1000
)</f>
        <v>1576.1142182878903</v>
      </c>
      <c r="M66" s="101">
        <f>IF(TrRoad_act!M42=0,0,M29/TrRoad_act!M42*1000
)</f>
        <v>1580.9233446228675</v>
      </c>
      <c r="N66" s="101">
        <f>IF(TrRoad_act!N42=0,0,N29/TrRoad_act!N42*1000
)</f>
        <v>1574.7179854163849</v>
      </c>
      <c r="O66" s="101">
        <f>IF(TrRoad_act!O42=0,0,O29/TrRoad_act!O42*1000
)</f>
        <v>1590.0487685490154</v>
      </c>
      <c r="P66" s="101">
        <f>IF(TrRoad_act!P42=0,0,P29/TrRoad_act!P42*1000
)</f>
        <v>1591.2051237446958</v>
      </c>
      <c r="Q66" s="101">
        <f>IF(TrRoad_act!Q42=0,0,Q29/TrRoad_act!Q42*1000
)</f>
        <v>1604.9362410584527</v>
      </c>
      <c r="R66" s="101">
        <f>IF(TrRoad_act!R42=0,0,R29/TrRoad_act!R42*1000
)</f>
        <v>1613.9819801388073</v>
      </c>
      <c r="S66" s="101">
        <f>IF(TrRoad_act!S42=0,0,S29/TrRoad_act!S42*1000
)</f>
        <v>1620.3441120312223</v>
      </c>
      <c r="T66" s="101">
        <f>IF(TrRoad_act!T42=0,0,T29/TrRoad_act!T42*1000
)</f>
        <v>1620.2057899555437</v>
      </c>
      <c r="U66" s="101">
        <f>IF(TrRoad_act!U42=0,0,U29/TrRoad_act!U42*1000
)</f>
        <v>1628.6404324950429</v>
      </c>
      <c r="V66" s="101">
        <f>IF(TrRoad_act!V42=0,0,V29/TrRoad_act!V42*1000
)</f>
        <v>1595.5819858450375</v>
      </c>
      <c r="W66" s="101">
        <f>IF(TrRoad_act!W42=0,0,W29/TrRoad_act!W42*1000
)</f>
        <v>1618.6558545488172</v>
      </c>
      <c r="DA66" s="175" t="s">
        <v>780</v>
      </c>
    </row>
    <row r="67" spans="1:105" ht="11.45" customHeight="1" x14ac:dyDescent="0.25">
      <c r="A67" s="111" t="s">
        <v>112</v>
      </c>
      <c r="B67" s="101">
        <f>IF(TrRoad_act!B43=0,0,B30/TrRoad_act!B43*1000
)</f>
        <v>0</v>
      </c>
      <c r="C67" s="101">
        <f>IF(TrRoad_act!C43=0,0,C30/TrRoad_act!C43*1000
)</f>
        <v>0</v>
      </c>
      <c r="D67" s="101">
        <f>IF(TrRoad_act!D43=0,0,D30/TrRoad_act!D43*1000
)</f>
        <v>0</v>
      </c>
      <c r="E67" s="101">
        <f>IF(TrRoad_act!E43=0,0,E30/TrRoad_act!E43*1000
)</f>
        <v>0</v>
      </c>
      <c r="F67" s="101">
        <f>IF(TrRoad_act!F43=0,0,F30/TrRoad_act!F43*1000
)</f>
        <v>1166.7445328656781</v>
      </c>
      <c r="G67" s="101">
        <f>IF(TrRoad_act!G43=0,0,G30/TrRoad_act!G43*1000
)</f>
        <v>1166.7445328656781</v>
      </c>
      <c r="H67" s="101">
        <f>IF(TrRoad_act!H43=0,0,H30/TrRoad_act!H43*1000
)</f>
        <v>1166.7445328656781</v>
      </c>
      <c r="I67" s="101">
        <f>IF(TrRoad_act!I43=0,0,I30/TrRoad_act!I43*1000
)</f>
        <v>1169.8453969214045</v>
      </c>
      <c r="J67" s="101">
        <f>IF(TrRoad_act!J43=0,0,J30/TrRoad_act!J43*1000
)</f>
        <v>1174.5571422029382</v>
      </c>
      <c r="K67" s="101">
        <f>IF(TrRoad_act!K43=0,0,K30/TrRoad_act!K43*1000
)</f>
        <v>1176.726825600897</v>
      </c>
      <c r="L67" s="101">
        <f>IF(TrRoad_act!L43=0,0,L30/TrRoad_act!L43*1000
)</f>
        <v>1178.4472417857553</v>
      </c>
      <c r="M67" s="101">
        <f>IF(TrRoad_act!M43=0,0,M30/TrRoad_act!M43*1000
)</f>
        <v>1178.881027792411</v>
      </c>
      <c r="N67" s="101">
        <f>IF(TrRoad_act!N43=0,0,N30/TrRoad_act!N43*1000
)</f>
        <v>1178.8810277924115</v>
      </c>
      <c r="O67" s="101">
        <f>IF(TrRoad_act!O43=0,0,O30/TrRoad_act!O43*1000
)</f>
        <v>1179.3482101229249</v>
      </c>
      <c r="P67" s="101">
        <f>IF(TrRoad_act!P43=0,0,P30/TrRoad_act!P43*1000
)</f>
        <v>1179.8527998547991</v>
      </c>
      <c r="Q67" s="101">
        <f>IF(TrRoad_act!Q43=0,0,Q30/TrRoad_act!Q43*1000
)</f>
        <v>1180.3994771898876</v>
      </c>
      <c r="R67" s="101">
        <f>IF(TrRoad_act!R43=0,0,R30/TrRoad_act!R43*1000
)</f>
        <v>1184.7230142019748</v>
      </c>
      <c r="S67" s="101">
        <f>IF(TrRoad_act!S43=0,0,S30/TrRoad_act!S43*1000
)</f>
        <v>1185.4869857637646</v>
      </c>
      <c r="T67" s="101">
        <f>IF(TrRoad_act!T43=0,0,T30/TrRoad_act!T43*1000
)</f>
        <v>1190.0068948005</v>
      </c>
      <c r="U67" s="101">
        <f>IF(TrRoad_act!U43=0,0,U30/TrRoad_act!U43*1000
)</f>
        <v>1197.0399691344903</v>
      </c>
      <c r="V67" s="101">
        <f>IF(TrRoad_act!V43=0,0,V30/TrRoad_act!V43*1000
)</f>
        <v>1203.0623047053473</v>
      </c>
      <c r="W67" s="101">
        <f>IF(TrRoad_act!W43=0,0,W30/TrRoad_act!W43*1000
)</f>
        <v>1209.2494775868622</v>
      </c>
      <c r="DA67" s="175" t="s">
        <v>781</v>
      </c>
    </row>
    <row r="68" spans="1:105" ht="11.45" customHeight="1" x14ac:dyDescent="0.25">
      <c r="A68" s="111" t="s">
        <v>113</v>
      </c>
      <c r="B68" s="101">
        <f>IF(TrRoad_act!B44=0,0,B31/TrRoad_act!B44*1000
)</f>
        <v>1142.4490561416706</v>
      </c>
      <c r="C68" s="101">
        <f>IF(TrRoad_act!C44=0,0,C31/TrRoad_act!C44*1000
)</f>
        <v>1114.5836196593232</v>
      </c>
      <c r="D68" s="101">
        <f>IF(TrRoad_act!D44=0,0,D31/TrRoad_act!D44*1000
)</f>
        <v>1098.668333383659</v>
      </c>
      <c r="E68" s="101">
        <f>IF(TrRoad_act!E44=0,0,E31/TrRoad_act!E44*1000
)</f>
        <v>1122.288881181111</v>
      </c>
      <c r="F68" s="101">
        <f>IF(TrRoad_act!F44=0,0,F31/TrRoad_act!F44*1000
)</f>
        <v>1479.9151601566568</v>
      </c>
      <c r="G68" s="101">
        <f>IF(TrRoad_act!G44=0,0,G31/TrRoad_act!G44*1000
)</f>
        <v>1046.3741945474403</v>
      </c>
      <c r="H68" s="101">
        <f>IF(TrRoad_act!H44=0,0,H31/TrRoad_act!H44*1000
)</f>
        <v>1056.3675611525348</v>
      </c>
      <c r="I68" s="101">
        <f>IF(TrRoad_act!I44=0,0,I31/TrRoad_act!I44*1000
)</f>
        <v>1097.1314135075504</v>
      </c>
      <c r="J68" s="101">
        <f>IF(TrRoad_act!J44=0,0,J31/TrRoad_act!J44*1000
)</f>
        <v>1200.5753012733926</v>
      </c>
      <c r="K68" s="101">
        <f>IF(TrRoad_act!K44=0,0,K31/TrRoad_act!K44*1000
)</f>
        <v>1162.3300408312723</v>
      </c>
      <c r="L68" s="101">
        <f>IF(TrRoad_act!L44=0,0,L31/TrRoad_act!L44*1000
)</f>
        <v>896.02524935565953</v>
      </c>
      <c r="M68" s="101">
        <f>IF(TrRoad_act!M44=0,0,M31/TrRoad_act!M44*1000
)</f>
        <v>1772.8547145041566</v>
      </c>
      <c r="N68" s="101">
        <f>IF(TrRoad_act!N44=0,0,N31/TrRoad_act!N44*1000
)</f>
        <v>2210.3843707677333</v>
      </c>
      <c r="O68" s="101">
        <f>IF(TrRoad_act!O44=0,0,O31/TrRoad_act!O44*1000
)</f>
        <v>2199.1677438633037</v>
      </c>
      <c r="P68" s="101">
        <f>IF(TrRoad_act!P44=0,0,P31/TrRoad_act!P44*1000
)</f>
        <v>2483.0397395635778</v>
      </c>
      <c r="Q68" s="101">
        <f>IF(TrRoad_act!Q44=0,0,Q31/TrRoad_act!Q44*1000
)</f>
        <v>3679.716150815746</v>
      </c>
      <c r="R68" s="101">
        <f>IF(TrRoad_act!R44=0,0,R31/TrRoad_act!R44*1000
)</f>
        <v>2665.5474175457257</v>
      </c>
      <c r="S68" s="101">
        <f>IF(TrRoad_act!S44=0,0,S31/TrRoad_act!S44*1000
)</f>
        <v>1810.5684175503861</v>
      </c>
      <c r="T68" s="101">
        <f>IF(TrRoad_act!T44=0,0,T31/TrRoad_act!T44*1000
)</f>
        <v>1287.5804119937836</v>
      </c>
      <c r="U68" s="101">
        <f>IF(TrRoad_act!U44=0,0,U31/TrRoad_act!U44*1000
)</f>
        <v>2075.954622617925</v>
      </c>
      <c r="V68" s="101">
        <f>IF(TrRoad_act!V44=0,0,V31/TrRoad_act!V44*1000
)</f>
        <v>2553.1747837926714</v>
      </c>
      <c r="W68" s="101">
        <f>IF(TrRoad_act!W44=0,0,W31/TrRoad_act!W44*1000
)</f>
        <v>3312.3627553762749</v>
      </c>
      <c r="DA68" s="175" t="s">
        <v>782</v>
      </c>
    </row>
    <row r="69" spans="1:105" ht="11.45" customHeight="1" x14ac:dyDescent="0.25">
      <c r="A69" s="111" t="s">
        <v>115</v>
      </c>
      <c r="B69" s="101">
        <f>IF(TrRoad_act!B45=0,0,B32/TrRoad_act!B45*1000
)</f>
        <v>0</v>
      </c>
      <c r="C69" s="101">
        <f>IF(TrRoad_act!C45=0,0,C32/TrRoad_act!C45*1000
)</f>
        <v>0</v>
      </c>
      <c r="D69" s="101">
        <f>IF(TrRoad_act!D45=0,0,D32/TrRoad_act!D45*1000
)</f>
        <v>0</v>
      </c>
      <c r="E69" s="101">
        <f>IF(TrRoad_act!E45=0,0,E32/TrRoad_act!E45*1000
)</f>
        <v>0</v>
      </c>
      <c r="F69" s="101">
        <f>IF(TrRoad_act!F45=0,0,F32/TrRoad_act!F45*1000
)</f>
        <v>0</v>
      </c>
      <c r="G69" s="101">
        <f>IF(TrRoad_act!G45=0,0,G32/TrRoad_act!G45*1000
)</f>
        <v>0</v>
      </c>
      <c r="H69" s="101">
        <f>IF(TrRoad_act!H45=0,0,H32/TrRoad_act!H45*1000
)</f>
        <v>0</v>
      </c>
      <c r="I69" s="101">
        <f>IF(TrRoad_act!I45=0,0,I32/TrRoad_act!I45*1000
)</f>
        <v>0</v>
      </c>
      <c r="J69" s="101">
        <f>IF(TrRoad_act!J45=0,0,J32/TrRoad_act!J45*1000
)</f>
        <v>0</v>
      </c>
      <c r="K69" s="101">
        <f>IF(TrRoad_act!K45=0,0,K32/TrRoad_act!K45*1000
)</f>
        <v>0</v>
      </c>
      <c r="L69" s="101">
        <f>IF(TrRoad_act!L45=0,0,L32/TrRoad_act!L45*1000
)</f>
        <v>0</v>
      </c>
      <c r="M69" s="101">
        <f>IF(TrRoad_act!M45=0,0,M32/TrRoad_act!M45*1000
)</f>
        <v>0</v>
      </c>
      <c r="N69" s="101">
        <f>IF(TrRoad_act!N45=0,0,N32/TrRoad_act!N45*1000
)</f>
        <v>0</v>
      </c>
      <c r="O69" s="101">
        <f>IF(TrRoad_act!O45=0,0,O32/TrRoad_act!O45*1000
)</f>
        <v>0</v>
      </c>
      <c r="P69" s="101">
        <f>IF(TrRoad_act!P45=0,0,P32/TrRoad_act!P45*1000
)</f>
        <v>0</v>
      </c>
      <c r="Q69" s="101">
        <f>IF(TrRoad_act!Q45=0,0,Q32/TrRoad_act!Q45*1000
)</f>
        <v>0</v>
      </c>
      <c r="R69" s="101">
        <f>IF(TrRoad_act!R45=0,0,R32/TrRoad_act!R45*1000
)</f>
        <v>0</v>
      </c>
      <c r="S69" s="101">
        <f>IF(TrRoad_act!S45=0,0,S32/TrRoad_act!S45*1000
)</f>
        <v>0</v>
      </c>
      <c r="T69" s="101">
        <f>IF(TrRoad_act!T45=0,0,T32/TrRoad_act!T45*1000
)</f>
        <v>0</v>
      </c>
      <c r="U69" s="101">
        <f>IF(TrRoad_act!U45=0,0,U32/TrRoad_act!U45*1000
)</f>
        <v>0</v>
      </c>
      <c r="V69" s="101">
        <f>IF(TrRoad_act!V45=0,0,V32/TrRoad_act!V45*1000
)</f>
        <v>0</v>
      </c>
      <c r="W69" s="101">
        <f>IF(TrRoad_act!W45=0,0,W32/TrRoad_act!W45*1000
)</f>
        <v>0</v>
      </c>
      <c r="DA69" s="175" t="s">
        <v>783</v>
      </c>
    </row>
    <row r="70" spans="1:105" ht="11.45" customHeight="1" x14ac:dyDescent="0.25">
      <c r="A70" s="27" t="s">
        <v>34</v>
      </c>
      <c r="B70" s="29">
        <f>IF(TrRoad_act!B46=0,0,B33/TrRoad_act!B46*1000
)</f>
        <v>800.23478819933405</v>
      </c>
      <c r="C70" s="29">
        <f>IF(TrRoad_act!C46=0,0,C33/TrRoad_act!C46*1000
)</f>
        <v>721.70055765133031</v>
      </c>
      <c r="D70" s="29">
        <f>IF(TrRoad_act!D46=0,0,D33/TrRoad_act!D46*1000
)</f>
        <v>698.4419464741801</v>
      </c>
      <c r="E70" s="29">
        <f>IF(TrRoad_act!E46=0,0,E33/TrRoad_act!E46*1000
)</f>
        <v>669.63333765137907</v>
      </c>
      <c r="F70" s="29">
        <f>IF(TrRoad_act!F46=0,0,F33/TrRoad_act!F46*1000
)</f>
        <v>641.1396681493278</v>
      </c>
      <c r="G70" s="29">
        <f>IF(TrRoad_act!G46=0,0,G33/TrRoad_act!G46*1000
)</f>
        <v>600.6389107202059</v>
      </c>
      <c r="H70" s="29">
        <f>IF(TrRoad_act!H46=0,0,H33/TrRoad_act!H46*1000
)</f>
        <v>621.16099496111349</v>
      </c>
      <c r="I70" s="29">
        <f>IF(TrRoad_act!I46=0,0,I33/TrRoad_act!I46*1000
)</f>
        <v>592.18990462750219</v>
      </c>
      <c r="J70" s="29">
        <f>IF(TrRoad_act!J46=0,0,J33/TrRoad_act!J46*1000
)</f>
        <v>600.98812463746935</v>
      </c>
      <c r="K70" s="29">
        <f>IF(TrRoad_act!K46=0,0,K33/TrRoad_act!K46*1000
)</f>
        <v>618.20352665889243</v>
      </c>
      <c r="L70" s="29">
        <f>IF(TrRoad_act!L46=0,0,L33/TrRoad_act!L46*1000
)</f>
        <v>661.79087471911009</v>
      </c>
      <c r="M70" s="29">
        <f>IF(TrRoad_act!M46=0,0,M33/TrRoad_act!M46*1000
)</f>
        <v>646.41738839050038</v>
      </c>
      <c r="N70" s="29">
        <f>IF(TrRoad_act!N46=0,0,N33/TrRoad_act!N46*1000
)</f>
        <v>680.91693422396611</v>
      </c>
      <c r="O70" s="29">
        <f>IF(TrRoad_act!O46=0,0,O33/TrRoad_act!O46*1000
)</f>
        <v>679.99722644687063</v>
      </c>
      <c r="P70" s="29">
        <f>IF(TrRoad_act!P46=0,0,P33/TrRoad_act!P46*1000
)</f>
        <v>632.28389036699059</v>
      </c>
      <c r="Q70" s="29">
        <f>IF(TrRoad_act!Q46=0,0,Q33/TrRoad_act!Q46*1000
)</f>
        <v>630.56911815255648</v>
      </c>
      <c r="R70" s="29">
        <f>IF(TrRoad_act!R46=0,0,R33/TrRoad_act!R46*1000
)</f>
        <v>617.12498259606173</v>
      </c>
      <c r="S70" s="29">
        <f>IF(TrRoad_act!S46=0,0,S33/TrRoad_act!S46*1000
)</f>
        <v>599.09716398182729</v>
      </c>
      <c r="T70" s="29">
        <f>IF(TrRoad_act!T46=0,0,T33/TrRoad_act!T46*1000
)</f>
        <v>584.82193735037367</v>
      </c>
      <c r="U70" s="29">
        <f>IF(TrRoad_act!U46=0,0,U33/TrRoad_act!U46*1000
)</f>
        <v>583.06941341333618</v>
      </c>
      <c r="V70" s="29">
        <f>IF(TrRoad_act!V46=0,0,V33/TrRoad_act!V46*1000
)</f>
        <v>568.75783164604832</v>
      </c>
      <c r="W70" s="29">
        <f>IF(TrRoad_act!W46=0,0,W33/TrRoad_act!W46*1000
)</f>
        <v>527.62368969027636</v>
      </c>
      <c r="DA70" s="173" t="s">
        <v>784</v>
      </c>
    </row>
    <row r="71" spans="1:105" ht="11.45" customHeight="1" x14ac:dyDescent="0.25">
      <c r="A71" s="136" t="s">
        <v>156</v>
      </c>
      <c r="B71" s="152">
        <f>IF(TrRoad_act!B47=0,0,B34/TrRoad_act!B47*1000
)</f>
        <v>330.00486489029151</v>
      </c>
      <c r="C71" s="152">
        <f>IF(TrRoad_act!C47=0,0,C34/TrRoad_act!C47*1000
)</f>
        <v>312.94136669004712</v>
      </c>
      <c r="D71" s="152">
        <f>IF(TrRoad_act!D47=0,0,D34/TrRoad_act!D47*1000
)</f>
        <v>306.251928076632</v>
      </c>
      <c r="E71" s="152">
        <f>IF(TrRoad_act!E47=0,0,E34/TrRoad_act!E47*1000
)</f>
        <v>300.87514461713107</v>
      </c>
      <c r="F71" s="152">
        <f>IF(TrRoad_act!F47=0,0,F34/TrRoad_act!F47*1000
)</f>
        <v>295.96973744230297</v>
      </c>
      <c r="G71" s="152">
        <f>IF(TrRoad_act!G47=0,0,G34/TrRoad_act!G47*1000
)</f>
        <v>287.38584344486958</v>
      </c>
      <c r="H71" s="152">
        <f>IF(TrRoad_act!H47=0,0,H34/TrRoad_act!H47*1000
)</f>
        <v>274.58692141627586</v>
      </c>
      <c r="I71" s="152">
        <f>IF(TrRoad_act!I47=0,0,I34/TrRoad_act!I47*1000
)</f>
        <v>269.29251695794642</v>
      </c>
      <c r="J71" s="152">
        <f>IF(TrRoad_act!J47=0,0,J34/TrRoad_act!J47*1000
)</f>
        <v>277.86965675803134</v>
      </c>
      <c r="K71" s="152">
        <f>IF(TrRoad_act!K47=0,0,K34/TrRoad_act!K47*1000
)</f>
        <v>281.49658874776969</v>
      </c>
      <c r="L71" s="152">
        <f>IF(TrRoad_act!L47=0,0,L34/TrRoad_act!L47*1000
)</f>
        <v>283.12871548059843</v>
      </c>
      <c r="M71" s="152">
        <f>IF(TrRoad_act!M47=0,0,M34/TrRoad_act!M47*1000
)</f>
        <v>286.09123123945125</v>
      </c>
      <c r="N71" s="152">
        <f>IF(TrRoad_act!N47=0,0,N34/TrRoad_act!N47*1000
)</f>
        <v>283.48880869232067</v>
      </c>
      <c r="O71" s="152">
        <f>IF(TrRoad_act!O47=0,0,O34/TrRoad_act!O47*1000
)</f>
        <v>285.32851442786836</v>
      </c>
      <c r="P71" s="152">
        <f>IF(TrRoad_act!P47=0,0,P34/TrRoad_act!P47*1000
)</f>
        <v>284.43475598002857</v>
      </c>
      <c r="Q71" s="152">
        <f>IF(TrRoad_act!Q47=0,0,Q34/TrRoad_act!Q47*1000
)</f>
        <v>284.97261260306863</v>
      </c>
      <c r="R71" s="152">
        <f>IF(TrRoad_act!R47=0,0,R34/TrRoad_act!R47*1000
)</f>
        <v>282.36788367058847</v>
      </c>
      <c r="S71" s="152">
        <f>IF(TrRoad_act!S47=0,0,S34/TrRoad_act!S47*1000
)</f>
        <v>278.73740362953305</v>
      </c>
      <c r="T71" s="152">
        <f>IF(TrRoad_act!T47=0,0,T34/TrRoad_act!T47*1000
)</f>
        <v>275.04785720721645</v>
      </c>
      <c r="U71" s="152">
        <f>IF(TrRoad_act!U47=0,0,U34/TrRoad_act!U47*1000
)</f>
        <v>272.80786821573429</v>
      </c>
      <c r="V71" s="152">
        <f>IF(TrRoad_act!V47=0,0,V34/TrRoad_act!V47*1000
)</f>
        <v>266.38520871984116</v>
      </c>
      <c r="W71" s="152">
        <f>IF(TrRoad_act!W47=0,0,W34/TrRoad_act!W47*1000
)</f>
        <v>268.78797701583028</v>
      </c>
      <c r="DA71" s="174" t="s">
        <v>785</v>
      </c>
    </row>
    <row r="72" spans="1:105" ht="11.45" customHeight="1" x14ac:dyDescent="0.25">
      <c r="A72" s="111" t="s">
        <v>110</v>
      </c>
      <c r="B72" s="87">
        <f>IF(TrRoad_act!B48=0,0,B35/TrRoad_act!B48*1000
)</f>
        <v>303.84407614808214</v>
      </c>
      <c r="C72" s="87">
        <f>IF(TrRoad_act!C48=0,0,C35/TrRoad_act!C48*1000
)</f>
        <v>298.07419628286556</v>
      </c>
      <c r="D72" s="87">
        <f>IF(TrRoad_act!D48=0,0,D35/TrRoad_act!D48*1000
)</f>
        <v>295.95072969806597</v>
      </c>
      <c r="E72" s="87">
        <f>IF(TrRoad_act!E48=0,0,E35/TrRoad_act!E48*1000
)</f>
        <v>293.69805865361826</v>
      </c>
      <c r="F72" s="87">
        <f>IF(TrRoad_act!F48=0,0,F35/TrRoad_act!F48*1000
)</f>
        <v>291.10204887367024</v>
      </c>
      <c r="G72" s="87">
        <f>IF(TrRoad_act!G48=0,0,G35/TrRoad_act!G48*1000
)</f>
        <v>287.57034499997985</v>
      </c>
      <c r="H72" s="87">
        <f>IF(TrRoad_act!H48=0,0,H35/TrRoad_act!H48*1000
)</f>
        <v>282.77821652456868</v>
      </c>
      <c r="I72" s="87">
        <f>IF(TrRoad_act!I48=0,0,I35/TrRoad_act!I48*1000
)</f>
        <v>281.64178628393597</v>
      </c>
      <c r="J72" s="87">
        <f>IF(TrRoad_act!J48=0,0,J35/TrRoad_act!J48*1000
)</f>
        <v>277.34976900007223</v>
      </c>
      <c r="K72" s="87">
        <f>IF(TrRoad_act!K48=0,0,K35/TrRoad_act!K48*1000
)</f>
        <v>271.96864976746599</v>
      </c>
      <c r="L72" s="87">
        <f>IF(TrRoad_act!L48=0,0,L35/TrRoad_act!L48*1000
)</f>
        <v>266.24884429493119</v>
      </c>
      <c r="M72" s="87">
        <f>IF(TrRoad_act!M48=0,0,M35/TrRoad_act!M48*1000
)</f>
        <v>261.94397232378032</v>
      </c>
      <c r="N72" s="87">
        <f>IF(TrRoad_act!N48=0,0,N35/TrRoad_act!N48*1000
)</f>
        <v>256.10501973573491</v>
      </c>
      <c r="O72" s="87">
        <f>IF(TrRoad_act!O48=0,0,O35/TrRoad_act!O48*1000
)</f>
        <v>252.56019158590155</v>
      </c>
      <c r="P72" s="87">
        <f>IF(TrRoad_act!P48=0,0,P35/TrRoad_act!P48*1000
)</f>
        <v>249.78179997501667</v>
      </c>
      <c r="Q72" s="87">
        <f>IF(TrRoad_act!Q48=0,0,Q35/TrRoad_act!Q48*1000
)</f>
        <v>249.18782530555774</v>
      </c>
      <c r="R72" s="87">
        <f>IF(TrRoad_act!R48=0,0,R35/TrRoad_act!R48*1000
)</f>
        <v>246.15546514763798</v>
      </c>
      <c r="S72" s="87">
        <f>IF(TrRoad_act!S48=0,0,S35/TrRoad_act!S48*1000
)</f>
        <v>240.52770420137156</v>
      </c>
      <c r="T72" s="87">
        <f>IF(TrRoad_act!T48=0,0,T35/TrRoad_act!T48*1000
)</f>
        <v>241.21260384889877</v>
      </c>
      <c r="U72" s="87">
        <f>IF(TrRoad_act!U48=0,0,U35/TrRoad_act!U48*1000
)</f>
        <v>238.23111476217994</v>
      </c>
      <c r="V72" s="87">
        <f>IF(TrRoad_act!V48=0,0,V35/TrRoad_act!V48*1000
)</f>
        <v>238.96871411512717</v>
      </c>
      <c r="W72" s="87">
        <f>IF(TrRoad_act!W48=0,0,W35/TrRoad_act!W48*1000
)</f>
        <v>240.01689635851085</v>
      </c>
      <c r="DA72" s="171" t="s">
        <v>786</v>
      </c>
    </row>
    <row r="73" spans="1:105" ht="11.45" customHeight="1" x14ac:dyDescent="0.25">
      <c r="A73" s="111" t="s">
        <v>111</v>
      </c>
      <c r="B73" s="87">
        <f>IF(TrRoad_act!B49=0,0,B36/TrRoad_act!B49*1000
)</f>
        <v>333.20602192089962</v>
      </c>
      <c r="C73" s="87">
        <f>IF(TrRoad_act!C49=0,0,C36/TrRoad_act!C49*1000
)</f>
        <v>314.57422933605233</v>
      </c>
      <c r="D73" s="87">
        <f>IF(TrRoad_act!D49=0,0,D36/TrRoad_act!D49*1000
)</f>
        <v>307.34753977720794</v>
      </c>
      <c r="E73" s="87">
        <f>IF(TrRoad_act!E49=0,0,E36/TrRoad_act!E49*1000
)</f>
        <v>301.59417971597389</v>
      </c>
      <c r="F73" s="87">
        <f>IF(TrRoad_act!F49=0,0,F36/TrRoad_act!F49*1000
)</f>
        <v>296.45111294624013</v>
      </c>
      <c r="G73" s="87">
        <f>IF(TrRoad_act!G49=0,0,G36/TrRoad_act!G49*1000
)</f>
        <v>287.44947295707277</v>
      </c>
      <c r="H73" s="87">
        <f>IF(TrRoad_act!H49=0,0,H36/TrRoad_act!H49*1000
)</f>
        <v>274.20487058984043</v>
      </c>
      <c r="I73" s="87">
        <f>IF(TrRoad_act!I49=0,0,I36/TrRoad_act!I49*1000
)</f>
        <v>268.61682285884274</v>
      </c>
      <c r="J73" s="87">
        <f>IF(TrRoad_act!J49=0,0,J36/TrRoad_act!J49*1000
)</f>
        <v>278.04387055811532</v>
      </c>
      <c r="K73" s="87">
        <f>IF(TrRoad_act!K49=0,0,K36/TrRoad_act!K49*1000
)</f>
        <v>282.19676438417866</v>
      </c>
      <c r="L73" s="87">
        <f>IF(TrRoad_act!L49=0,0,L36/TrRoad_act!L49*1000
)</f>
        <v>284.32685037199286</v>
      </c>
      <c r="M73" s="87">
        <f>IF(TrRoad_act!M49=0,0,M36/TrRoad_act!M49*1000
)</f>
        <v>287.65582711279296</v>
      </c>
      <c r="N73" s="87">
        <f>IF(TrRoad_act!N49=0,0,N36/TrRoad_act!N49*1000
)</f>
        <v>285.30047694277846</v>
      </c>
      <c r="O73" s="87">
        <f>IF(TrRoad_act!O49=0,0,O36/TrRoad_act!O49*1000
)</f>
        <v>287.36236758290198</v>
      </c>
      <c r="P73" s="87">
        <f>IF(TrRoad_act!P49=0,0,P36/TrRoad_act!P49*1000
)</f>
        <v>286.37323472694561</v>
      </c>
      <c r="Q73" s="87">
        <f>IF(TrRoad_act!Q49=0,0,Q36/TrRoad_act!Q49*1000
)</f>
        <v>286.78252947527346</v>
      </c>
      <c r="R73" s="87">
        <f>IF(TrRoad_act!R49=0,0,R36/TrRoad_act!R49*1000
)</f>
        <v>284.42156939557339</v>
      </c>
      <c r="S73" s="87">
        <f>IF(TrRoad_act!S49=0,0,S36/TrRoad_act!S49*1000
)</f>
        <v>281.33422022266529</v>
      </c>
      <c r="T73" s="87">
        <f>IF(TrRoad_act!T49=0,0,T36/TrRoad_act!T49*1000
)</f>
        <v>277.7956557479481</v>
      </c>
      <c r="U73" s="87">
        <f>IF(TrRoad_act!U49=0,0,U36/TrRoad_act!U49*1000
)</f>
        <v>275.94568353621389</v>
      </c>
      <c r="V73" s="87">
        <f>IF(TrRoad_act!V49=0,0,V36/TrRoad_act!V49*1000
)</f>
        <v>269.40275215686103</v>
      </c>
      <c r="W73" s="87">
        <f>IF(TrRoad_act!W49=0,0,W36/TrRoad_act!W49*1000
)</f>
        <v>272.83434306725974</v>
      </c>
      <c r="DA73" s="171" t="s">
        <v>787</v>
      </c>
    </row>
    <row r="74" spans="1:105" ht="11.45" customHeight="1" x14ac:dyDescent="0.25">
      <c r="A74" s="111" t="s">
        <v>112</v>
      </c>
      <c r="B74" s="87">
        <f>IF(TrRoad_act!B50=0,0,B37/TrRoad_act!B50*1000
)</f>
        <v>0</v>
      </c>
      <c r="C74" s="87">
        <f>IF(TrRoad_act!C50=0,0,C37/TrRoad_act!C50*1000
)</f>
        <v>0</v>
      </c>
      <c r="D74" s="87">
        <f>IF(TrRoad_act!D50=0,0,D37/TrRoad_act!D50*1000
)</f>
        <v>0</v>
      </c>
      <c r="E74" s="87">
        <f>IF(TrRoad_act!E50=0,0,E37/TrRoad_act!E50*1000
)</f>
        <v>0</v>
      </c>
      <c r="F74" s="87">
        <f>IF(TrRoad_act!F50=0,0,F37/TrRoad_act!F50*1000
)</f>
        <v>0</v>
      </c>
      <c r="G74" s="87">
        <f>IF(TrRoad_act!G50=0,0,G37/TrRoad_act!G50*1000
)</f>
        <v>0</v>
      </c>
      <c r="H74" s="87">
        <f>IF(TrRoad_act!H50=0,0,H37/TrRoad_act!H50*1000
)</f>
        <v>378.76075616547553</v>
      </c>
      <c r="I74" s="87">
        <f>IF(TrRoad_act!I50=0,0,I37/TrRoad_act!I50*1000
)</f>
        <v>375.26331173306806</v>
      </c>
      <c r="J74" s="87">
        <f>IF(TrRoad_act!J50=0,0,J37/TrRoad_act!J50*1000
)</f>
        <v>363.94964136602658</v>
      </c>
      <c r="K74" s="87">
        <f>IF(TrRoad_act!K50=0,0,K37/TrRoad_act!K50*1000
)</f>
        <v>360.87460815684858</v>
      </c>
      <c r="L74" s="87">
        <f>IF(TrRoad_act!L50=0,0,L37/TrRoad_act!L50*1000
)</f>
        <v>353.52112512621301</v>
      </c>
      <c r="M74" s="87">
        <f>IF(TrRoad_act!M50=0,0,M37/TrRoad_act!M50*1000
)</f>
        <v>350.18887427226383</v>
      </c>
      <c r="N74" s="87">
        <f>IF(TrRoad_act!N50=0,0,N37/TrRoad_act!N50*1000
)</f>
        <v>347.16549977609054</v>
      </c>
      <c r="O74" s="87">
        <f>IF(TrRoad_act!O50=0,0,O37/TrRoad_act!O50*1000
)</f>
        <v>345.56608397148045</v>
      </c>
      <c r="P74" s="87">
        <f>IF(TrRoad_act!P50=0,0,P37/TrRoad_act!P50*1000
)</f>
        <v>339.90750262799008</v>
      </c>
      <c r="Q74" s="87">
        <f>IF(TrRoad_act!Q50=0,0,Q37/TrRoad_act!Q50*1000
)</f>
        <v>337.95176769191721</v>
      </c>
      <c r="R74" s="87">
        <f>IF(TrRoad_act!R50=0,0,R37/TrRoad_act!R50*1000
)</f>
        <v>341.15172761789012</v>
      </c>
      <c r="S74" s="87">
        <f>IF(TrRoad_act!S50=0,0,S37/TrRoad_act!S50*1000
)</f>
        <v>340.81880392544616</v>
      </c>
      <c r="T74" s="87">
        <f>IF(TrRoad_act!T50=0,0,T37/TrRoad_act!T50*1000
)</f>
        <v>343.9191462664748</v>
      </c>
      <c r="U74" s="87">
        <f>IF(TrRoad_act!U50=0,0,U37/TrRoad_act!U50*1000
)</f>
        <v>342.26237009070712</v>
      </c>
      <c r="V74" s="87">
        <f>IF(TrRoad_act!V50=0,0,V37/TrRoad_act!V50*1000
)</f>
        <v>350.9146908016794</v>
      </c>
      <c r="W74" s="87">
        <f>IF(TrRoad_act!W50=0,0,W37/TrRoad_act!W50*1000
)</f>
        <v>358.90504370240961</v>
      </c>
      <c r="DA74" s="171" t="s">
        <v>788</v>
      </c>
    </row>
    <row r="75" spans="1:105" ht="11.45" customHeight="1" x14ac:dyDescent="0.25">
      <c r="A75" s="111" t="s">
        <v>113</v>
      </c>
      <c r="B75" s="87">
        <f>IF(TrRoad_act!B51=0,0,B38/TrRoad_act!B51*1000
)</f>
        <v>0</v>
      </c>
      <c r="C75" s="87">
        <f>IF(TrRoad_act!C51=0,0,C38/TrRoad_act!C51*1000
)</f>
        <v>0</v>
      </c>
      <c r="D75" s="87">
        <f>IF(TrRoad_act!D51=0,0,D38/TrRoad_act!D51*1000
)</f>
        <v>0</v>
      </c>
      <c r="E75" s="87">
        <f>IF(TrRoad_act!E51=0,0,E38/TrRoad_act!E51*1000
)</f>
        <v>0</v>
      </c>
      <c r="F75" s="87">
        <f>IF(TrRoad_act!F51=0,0,F38/TrRoad_act!F51*1000
)</f>
        <v>0</v>
      </c>
      <c r="G75" s="87">
        <f>IF(TrRoad_act!G51=0,0,G38/TrRoad_act!G51*1000
)</f>
        <v>0</v>
      </c>
      <c r="H75" s="87">
        <f>IF(TrRoad_act!H51=0,0,H38/TrRoad_act!H51*1000
)</f>
        <v>236.66045805691442</v>
      </c>
      <c r="I75" s="87">
        <f>IF(TrRoad_act!I51=0,0,I38/TrRoad_act!I51*1000
)</f>
        <v>236.53313943811082</v>
      </c>
      <c r="J75" s="87">
        <f>IF(TrRoad_act!J51=0,0,J38/TrRoad_act!J51*1000
)</f>
        <v>234.36101799325803</v>
      </c>
      <c r="K75" s="87">
        <f>IF(TrRoad_act!K51=0,0,K38/TrRoad_act!K51*1000
)</f>
        <v>231.60251423661268</v>
      </c>
      <c r="L75" s="87">
        <f>IF(TrRoad_act!L51=0,0,L38/TrRoad_act!L51*1000
)</f>
        <v>221.30608386493506</v>
      </c>
      <c r="M75" s="87">
        <f>IF(TrRoad_act!M51=0,0,M38/TrRoad_act!M51*1000
)</f>
        <v>219.51065717982164</v>
      </c>
      <c r="N75" s="87">
        <f>IF(TrRoad_act!N51=0,0,N38/TrRoad_act!N51*1000
)</f>
        <v>195.66313582995065</v>
      </c>
      <c r="O75" s="87">
        <f>IF(TrRoad_act!O51=0,0,O38/TrRoad_act!O51*1000
)</f>
        <v>183.53744895640409</v>
      </c>
      <c r="P75" s="87">
        <f>IF(TrRoad_act!P51=0,0,P38/TrRoad_act!P51*1000
)</f>
        <v>185.87158437186523</v>
      </c>
      <c r="Q75" s="87">
        <f>IF(TrRoad_act!Q51=0,0,Q38/TrRoad_act!Q51*1000
)</f>
        <v>191.67224899353374</v>
      </c>
      <c r="R75" s="87">
        <f>IF(TrRoad_act!R51=0,0,R38/TrRoad_act!R51*1000
)</f>
        <v>175.99452043340241</v>
      </c>
      <c r="S75" s="87">
        <f>IF(TrRoad_act!S51=0,0,S38/TrRoad_act!S51*1000
)</f>
        <v>165.87155921208551</v>
      </c>
      <c r="T75" s="87">
        <f>IF(TrRoad_act!T51=0,0,T38/TrRoad_act!T51*1000
)</f>
        <v>164.48378627424395</v>
      </c>
      <c r="U75" s="87">
        <f>IF(TrRoad_act!U51=0,0,U38/TrRoad_act!U51*1000
)</f>
        <v>148.78279107778931</v>
      </c>
      <c r="V75" s="87">
        <f>IF(TrRoad_act!V51=0,0,V38/TrRoad_act!V51*1000
)</f>
        <v>132.3393968226172</v>
      </c>
      <c r="W75" s="87">
        <f>IF(TrRoad_act!W51=0,0,W38/TrRoad_act!W51*1000
)</f>
        <v>206.31436585322109</v>
      </c>
      <c r="DA75" s="171" t="s">
        <v>789</v>
      </c>
    </row>
    <row r="76" spans="1:105" ht="11.45" customHeight="1" x14ac:dyDescent="0.25">
      <c r="A76" s="111" t="s">
        <v>115</v>
      </c>
      <c r="B76" s="87">
        <f>IF(TrRoad_act!B52=0,0,B39/TrRoad_act!B52*1000
)</f>
        <v>0</v>
      </c>
      <c r="C76" s="87">
        <f>IF(TrRoad_act!C52=0,0,C39/TrRoad_act!C52*1000
)</f>
        <v>0</v>
      </c>
      <c r="D76" s="87">
        <f>IF(TrRoad_act!D52=0,0,D39/TrRoad_act!D52*1000
)</f>
        <v>0</v>
      </c>
      <c r="E76" s="87">
        <f>IF(TrRoad_act!E52=0,0,E39/TrRoad_act!E52*1000
)</f>
        <v>0</v>
      </c>
      <c r="F76" s="87">
        <f>IF(TrRoad_act!F52=0,0,F39/TrRoad_act!F52*1000
)</f>
        <v>0</v>
      </c>
      <c r="G76" s="87">
        <f>IF(TrRoad_act!G52=0,0,G39/TrRoad_act!G52*1000
)</f>
        <v>0</v>
      </c>
      <c r="H76" s="87">
        <f>IF(TrRoad_act!H52=0,0,H39/TrRoad_act!H52*1000
)</f>
        <v>0</v>
      </c>
      <c r="I76" s="87">
        <f>IF(TrRoad_act!I52=0,0,I39/TrRoad_act!I52*1000
)</f>
        <v>0</v>
      </c>
      <c r="J76" s="87">
        <f>IF(TrRoad_act!J52=0,0,J39/TrRoad_act!J52*1000
)</f>
        <v>0</v>
      </c>
      <c r="K76" s="87">
        <f>IF(TrRoad_act!K52=0,0,K39/TrRoad_act!K52*1000
)</f>
        <v>0</v>
      </c>
      <c r="L76" s="87">
        <f>IF(TrRoad_act!L52=0,0,L39/TrRoad_act!L52*1000
)</f>
        <v>0</v>
      </c>
      <c r="M76" s="87">
        <f>IF(TrRoad_act!M52=0,0,M39/TrRoad_act!M52*1000
)</f>
        <v>0</v>
      </c>
      <c r="N76" s="87">
        <f>IF(TrRoad_act!N52=0,0,N39/TrRoad_act!N52*1000
)</f>
        <v>0</v>
      </c>
      <c r="O76" s="87">
        <f>IF(TrRoad_act!O52=0,0,O39/TrRoad_act!O52*1000
)</f>
        <v>0</v>
      </c>
      <c r="P76" s="87">
        <f>IF(TrRoad_act!P52=0,0,P39/TrRoad_act!P52*1000
)</f>
        <v>0</v>
      </c>
      <c r="Q76" s="87">
        <f>IF(TrRoad_act!Q52=0,0,Q39/TrRoad_act!Q52*1000
)</f>
        <v>0</v>
      </c>
      <c r="R76" s="87">
        <f>IF(TrRoad_act!R52=0,0,R39/TrRoad_act!R52*1000
)</f>
        <v>0</v>
      </c>
      <c r="S76" s="87">
        <f>IF(TrRoad_act!S52=0,0,S39/TrRoad_act!S52*1000
)</f>
        <v>0</v>
      </c>
      <c r="T76" s="87">
        <f>IF(TrRoad_act!T52=0,0,T39/TrRoad_act!T52*1000
)</f>
        <v>0</v>
      </c>
      <c r="U76" s="87">
        <f>IF(TrRoad_act!U52=0,0,U39/TrRoad_act!U52*1000
)</f>
        <v>0</v>
      </c>
      <c r="V76" s="87">
        <f>IF(TrRoad_act!V52=0,0,V39/TrRoad_act!V52*1000
)</f>
        <v>0</v>
      </c>
      <c r="W76" s="87">
        <f>IF(TrRoad_act!W52=0,0,W39/TrRoad_act!W52*1000
)</f>
        <v>0</v>
      </c>
      <c r="DA76" s="171" t="s">
        <v>790</v>
      </c>
    </row>
    <row r="77" spans="1:105" ht="11.45" customHeight="1" x14ac:dyDescent="0.25">
      <c r="A77" s="109" t="s">
        <v>158</v>
      </c>
      <c r="B77" s="116">
        <f>IF(TrRoad_act!B53=0,0,B40/TrRoad_act!B53*1000
)</f>
        <v>1269.3100775616372</v>
      </c>
      <c r="C77" s="116">
        <f>IF(TrRoad_act!C53=0,0,C40/TrRoad_act!C53*1000
)</f>
        <v>1152.8668434620538</v>
      </c>
      <c r="D77" s="116">
        <f>IF(TrRoad_act!D53=0,0,D40/TrRoad_act!D53*1000
)</f>
        <v>1125.0937765818949</v>
      </c>
      <c r="E77" s="116">
        <f>IF(TrRoad_act!E53=0,0,E40/TrRoad_act!E53*1000
)</f>
        <v>1073.0571179500409</v>
      </c>
      <c r="F77" s="116">
        <f>IF(TrRoad_act!F53=0,0,F40/TrRoad_act!F53*1000
)</f>
        <v>993.55590644349684</v>
      </c>
      <c r="G77" s="116">
        <f>IF(TrRoad_act!G53=0,0,G40/TrRoad_act!G53*1000
)</f>
        <v>920.15087804230734</v>
      </c>
      <c r="H77" s="116">
        <f>IF(TrRoad_act!H53=0,0,H40/TrRoad_act!H53*1000
)</f>
        <v>959.11652757027753</v>
      </c>
      <c r="I77" s="116">
        <f>IF(TrRoad_act!I53=0,0,I40/TrRoad_act!I53*1000
)</f>
        <v>890.19111267731012</v>
      </c>
      <c r="J77" s="116">
        <f>IF(TrRoad_act!J53=0,0,J40/TrRoad_act!J53*1000
)</f>
        <v>884.09632635924811</v>
      </c>
      <c r="K77" s="116">
        <f>IF(TrRoad_act!K53=0,0,K40/TrRoad_act!K53*1000
)</f>
        <v>932.46056749314209</v>
      </c>
      <c r="L77" s="116">
        <f>IF(TrRoad_act!L53=0,0,L40/TrRoad_act!L53*1000
)</f>
        <v>998.59705313402458</v>
      </c>
      <c r="M77" s="116">
        <f>IF(TrRoad_act!M53=0,0,M40/TrRoad_act!M53*1000
)</f>
        <v>959.49590050316272</v>
      </c>
      <c r="N77" s="116">
        <f>IF(TrRoad_act!N53=0,0,N40/TrRoad_act!N53*1000
)</f>
        <v>1028.5028435559743</v>
      </c>
      <c r="O77" s="116">
        <f>IF(TrRoad_act!O53=0,0,O40/TrRoad_act!O53*1000
)</f>
        <v>1031.362363411399</v>
      </c>
      <c r="P77" s="116">
        <f>IF(TrRoad_act!P53=0,0,P40/TrRoad_act!P53*1000
)</f>
        <v>964.39787389693743</v>
      </c>
      <c r="Q77" s="116">
        <f>IF(TrRoad_act!Q53=0,0,Q40/TrRoad_act!Q53*1000
)</f>
        <v>966.15496265576257</v>
      </c>
      <c r="R77" s="116">
        <f>IF(TrRoad_act!R53=0,0,R40/TrRoad_act!R53*1000
)</f>
        <v>956.73112051686439</v>
      </c>
      <c r="S77" s="116">
        <f>IF(TrRoad_act!S53=0,0,S40/TrRoad_act!S53*1000
)</f>
        <v>934.75113571077793</v>
      </c>
      <c r="T77" s="116">
        <f>IF(TrRoad_act!T53=0,0,T40/TrRoad_act!T53*1000
)</f>
        <v>912.92001050003171</v>
      </c>
      <c r="U77" s="116">
        <f>IF(TrRoad_act!U53=0,0,U40/TrRoad_act!U53*1000
)</f>
        <v>915.2469654568331</v>
      </c>
      <c r="V77" s="116">
        <f>IF(TrRoad_act!V53=0,0,V40/TrRoad_act!V53*1000
)</f>
        <v>886.13027765044501</v>
      </c>
      <c r="W77" s="116">
        <f>IF(TrRoad_act!W53=0,0,W40/TrRoad_act!W53*1000
)</f>
        <v>806.42106294748362</v>
      </c>
      <c r="DA77" s="176" t="s">
        <v>791</v>
      </c>
    </row>
    <row r="78" spans="1:105" ht="11.45" customHeight="1" x14ac:dyDescent="0.25">
      <c r="A78" s="128" t="s">
        <v>27</v>
      </c>
      <c r="B78" s="101">
        <f>IF(TrRoad_act!B54=0,0,B41/TrRoad_act!B54*1000
)</f>
        <v>1126.9094643686246</v>
      </c>
      <c r="C78" s="101">
        <f>IF(TrRoad_act!C54=0,0,C41/TrRoad_act!C54*1000
)</f>
        <v>1100.1002154779158</v>
      </c>
      <c r="D78" s="101">
        <f>IF(TrRoad_act!D54=0,0,D41/TrRoad_act!D54*1000
)</f>
        <v>1088.338796772576</v>
      </c>
      <c r="E78" s="101">
        <f>IF(TrRoad_act!E54=0,0,E41/TrRoad_act!E54*1000
)</f>
        <v>1071.4459742668705</v>
      </c>
      <c r="F78" s="101">
        <f>IF(TrRoad_act!F54=0,0,F41/TrRoad_act!F54*1000
)</f>
        <v>1049.2285916962758</v>
      </c>
      <c r="G78" s="101">
        <f>IF(TrRoad_act!G54=0,0,G41/TrRoad_act!G54*1000
)</f>
        <v>1006.5758715346651</v>
      </c>
      <c r="H78" s="101">
        <f>IF(TrRoad_act!H54=0,0,H41/TrRoad_act!H54*1000
)</f>
        <v>973.87331723339014</v>
      </c>
      <c r="I78" s="101">
        <f>IF(TrRoad_act!I54=0,0,I41/TrRoad_act!I54*1000
)</f>
        <v>944.01864598125439</v>
      </c>
      <c r="J78" s="101">
        <f>IF(TrRoad_act!J54=0,0,J41/TrRoad_act!J54*1000
)</f>
        <v>971.01005893191279</v>
      </c>
      <c r="K78" s="101">
        <f>IF(TrRoad_act!K54=0,0,K41/TrRoad_act!K54*1000
)</f>
        <v>990.55861037878333</v>
      </c>
      <c r="L78" s="101">
        <f>IF(TrRoad_act!L54=0,0,L41/TrRoad_act!L54*1000
)</f>
        <v>999.71595704881804</v>
      </c>
      <c r="M78" s="101">
        <f>IF(TrRoad_act!M54=0,0,M41/TrRoad_act!M54*1000
)</f>
        <v>991.97275027462047</v>
      </c>
      <c r="N78" s="101">
        <f>IF(TrRoad_act!N54=0,0,N41/TrRoad_act!N54*1000
)</f>
        <v>999.24100456963436</v>
      </c>
      <c r="O78" s="101">
        <f>IF(TrRoad_act!O54=0,0,O41/TrRoad_act!O54*1000
)</f>
        <v>1003.160857058983</v>
      </c>
      <c r="P78" s="101">
        <f>IF(TrRoad_act!P54=0,0,P41/TrRoad_act!P54*1000
)</f>
        <v>985.27955285852738</v>
      </c>
      <c r="Q78" s="101">
        <f>IF(TrRoad_act!Q54=0,0,Q41/TrRoad_act!Q54*1000
)</f>
        <v>986.04810947851547</v>
      </c>
      <c r="R78" s="101">
        <f>IF(TrRoad_act!R54=0,0,R41/TrRoad_act!R54*1000
)</f>
        <v>977.89406238234278</v>
      </c>
      <c r="S78" s="101">
        <f>IF(TrRoad_act!S54=0,0,S41/TrRoad_act!S54*1000
)</f>
        <v>964.0269906428091</v>
      </c>
      <c r="T78" s="101">
        <f>IF(TrRoad_act!T54=0,0,T41/TrRoad_act!T54*1000
)</f>
        <v>946.22230685129193</v>
      </c>
      <c r="U78" s="101">
        <f>IF(TrRoad_act!U54=0,0,U41/TrRoad_act!U54*1000
)</f>
        <v>935.17274607961235</v>
      </c>
      <c r="V78" s="101">
        <f>IF(TrRoad_act!V54=0,0,V41/TrRoad_act!V54*1000
)</f>
        <v>900.06612893625879</v>
      </c>
      <c r="W78" s="101">
        <f>IF(TrRoad_act!W54=0,0,W41/TrRoad_act!W54*1000
)</f>
        <v>883.26009466633627</v>
      </c>
      <c r="DA78" s="175" t="s">
        <v>792</v>
      </c>
    </row>
    <row r="79" spans="1:105" ht="11.45" customHeight="1" x14ac:dyDescent="0.25">
      <c r="A79" s="138" t="s">
        <v>116</v>
      </c>
      <c r="B79" s="88">
        <f>IF(TrRoad_act!B55=0,0,B42/TrRoad_act!B55*1000
)</f>
        <v>1789.0465956559985</v>
      </c>
      <c r="C79" s="88">
        <f>IF(TrRoad_act!C55=0,0,C42/TrRoad_act!C55*1000
)</f>
        <v>1332.4504499295842</v>
      </c>
      <c r="D79" s="88">
        <f>IF(TrRoad_act!D55=0,0,D42/TrRoad_act!D55*1000
)</f>
        <v>1238.9041042904671</v>
      </c>
      <c r="E79" s="88">
        <f>IF(TrRoad_act!E55=0,0,E42/TrRoad_act!E55*1000
)</f>
        <v>1077.8586276069627</v>
      </c>
      <c r="F79" s="88">
        <f>IF(TrRoad_act!F55=0,0,F42/TrRoad_act!F55*1000
)</f>
        <v>850.80972594575303</v>
      </c>
      <c r="G79" s="88">
        <f>IF(TrRoad_act!G55=0,0,G42/TrRoad_act!G55*1000
)</f>
        <v>706.34139159549363</v>
      </c>
      <c r="H79" s="88">
        <f>IF(TrRoad_act!H55=0,0,H42/TrRoad_act!H55*1000
)</f>
        <v>923.34879148216351</v>
      </c>
      <c r="I79" s="88">
        <f>IF(TrRoad_act!I55=0,0,I42/TrRoad_act!I55*1000
)</f>
        <v>762.35538849984027</v>
      </c>
      <c r="J79" s="88">
        <f>IF(TrRoad_act!J55=0,0,J42/TrRoad_act!J55*1000
)</f>
        <v>681.37759157483322</v>
      </c>
      <c r="K79" s="88">
        <f>IF(TrRoad_act!K55=0,0,K42/TrRoad_act!K55*1000
)</f>
        <v>792.68797459286145</v>
      </c>
      <c r="L79" s="88">
        <f>IF(TrRoad_act!L55=0,0,L42/TrRoad_act!L55*1000
)</f>
        <v>996.01761624165567</v>
      </c>
      <c r="M79" s="88">
        <f>IF(TrRoad_act!M55=0,0,M42/TrRoad_act!M55*1000
)</f>
        <v>881.39668415909341</v>
      </c>
      <c r="N79" s="88">
        <f>IF(TrRoad_act!N55=0,0,N42/TrRoad_act!N55*1000
)</f>
        <v>1095.8935160149888</v>
      </c>
      <c r="O79" s="88">
        <f>IF(TrRoad_act!O55=0,0,O42/TrRoad_act!O55*1000
)</f>
        <v>1094.255647757105</v>
      </c>
      <c r="P79" s="88">
        <f>IF(TrRoad_act!P55=0,0,P42/TrRoad_act!P55*1000
)</f>
        <v>917.61921173579663</v>
      </c>
      <c r="Q79" s="88">
        <f>IF(TrRoad_act!Q55=0,0,Q42/TrRoad_act!Q55*1000
)</f>
        <v>920.88041230085253</v>
      </c>
      <c r="R79" s="88">
        <f>IF(TrRoad_act!R55=0,0,R42/TrRoad_act!R55*1000
)</f>
        <v>911.71524467122026</v>
      </c>
      <c r="S79" s="88">
        <f>IF(TrRoad_act!S55=0,0,S42/TrRoad_act!S55*1000
)</f>
        <v>877.02630607105107</v>
      </c>
      <c r="T79" s="88">
        <f>IF(TrRoad_act!T55=0,0,T42/TrRoad_act!T55*1000
)</f>
        <v>842.70482458983054</v>
      </c>
      <c r="U79" s="88">
        <f>IF(TrRoad_act!U55=0,0,U42/TrRoad_act!U55*1000
)</f>
        <v>876.21842198473871</v>
      </c>
      <c r="V79" s="88">
        <f>IF(TrRoad_act!V55=0,0,V42/TrRoad_act!V55*1000
)</f>
        <v>859.80024097078149</v>
      </c>
      <c r="W79" s="88">
        <f>IF(TrRoad_act!W55=0,0,W42/TrRoad_act!W55*1000
)</f>
        <v>666.94429007054657</v>
      </c>
      <c r="DA79" s="178" t="s">
        <v>793</v>
      </c>
    </row>
    <row r="80" spans="1:105" x14ac:dyDescent="0.25">
      <c r="A80" s="106"/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DA80" s="171"/>
    </row>
    <row r="81" spans="1:105" ht="11.45" customHeight="1" x14ac:dyDescent="0.25">
      <c r="A81" s="53" t="s">
        <v>71</v>
      </c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DA81" s="172"/>
    </row>
    <row r="82" spans="1:105" ht="11.45" customHeight="1" x14ac:dyDescent="0.25">
      <c r="A82" s="27" t="s">
        <v>161</v>
      </c>
      <c r="B82" s="29">
        <f>IF(TrRoad_act!B4=0,0,B18/TrRoad_act!B4*1000)</f>
        <v>130.83024822168125</v>
      </c>
      <c r="C82" s="29">
        <f>IF(TrRoad_act!C4=0,0,C18/TrRoad_act!C4*1000)</f>
        <v>126.95391935211734</v>
      </c>
      <c r="D82" s="29">
        <f>IF(TrRoad_act!D4=0,0,D18/TrRoad_act!D4*1000)</f>
        <v>125.25937777712353</v>
      </c>
      <c r="E82" s="29">
        <f>IF(TrRoad_act!E4=0,0,E18/TrRoad_act!E4*1000)</f>
        <v>120.98707662600927</v>
      </c>
      <c r="F82" s="29">
        <f>IF(TrRoad_act!F4=0,0,F18/TrRoad_act!F4*1000)</f>
        <v>120.44809747573917</v>
      </c>
      <c r="G82" s="29">
        <f>IF(TrRoad_act!G4=0,0,G18/TrRoad_act!G4*1000)</f>
        <v>115.95014478243098</v>
      </c>
      <c r="H82" s="29">
        <f>IF(TrRoad_act!H4=0,0,H18/TrRoad_act!H4*1000)</f>
        <v>110.79934015429589</v>
      </c>
      <c r="I82" s="29">
        <f>IF(TrRoad_act!I4=0,0,I18/TrRoad_act!I4*1000)</f>
        <v>106.883705316849</v>
      </c>
      <c r="J82" s="29">
        <f>IF(TrRoad_act!J4=0,0,J18/TrRoad_act!J4*1000)</f>
        <v>106.58250797515537</v>
      </c>
      <c r="K82" s="29">
        <f>IF(TrRoad_act!K4=0,0,K18/TrRoad_act!K4*1000)</f>
        <v>105.0659934796133</v>
      </c>
      <c r="L82" s="29">
        <f>IF(TrRoad_act!L4=0,0,L18/TrRoad_act!L4*1000)</f>
        <v>102.57734566854563</v>
      </c>
      <c r="M82" s="29">
        <f>IF(TrRoad_act!M4=0,0,M18/TrRoad_act!M4*1000)</f>
        <v>103.91688965722739</v>
      </c>
      <c r="N82" s="29">
        <f>IF(TrRoad_act!N4=0,0,N18/TrRoad_act!N4*1000)</f>
        <v>100.97995155185714</v>
      </c>
      <c r="O82" s="29">
        <f>IF(TrRoad_act!O4=0,0,O18/TrRoad_act!O4*1000)</f>
        <v>103.26089211776591</v>
      </c>
      <c r="P82" s="29">
        <f>IF(TrRoad_act!P4=0,0,P18/TrRoad_act!P4*1000)</f>
        <v>105.69541967082566</v>
      </c>
      <c r="Q82" s="29">
        <f>IF(TrRoad_act!Q4=0,0,Q18/TrRoad_act!Q4*1000)</f>
        <v>103.25123566024271</v>
      </c>
      <c r="R82" s="29">
        <f>IF(TrRoad_act!R4=0,0,R18/TrRoad_act!R4*1000)</f>
        <v>103.91139018059383</v>
      </c>
      <c r="S82" s="29">
        <f>IF(TrRoad_act!S4=0,0,S18/TrRoad_act!S4*1000)</f>
        <v>111.21907409667399</v>
      </c>
      <c r="T82" s="29">
        <f>IF(TrRoad_act!T4=0,0,T18/TrRoad_act!T4*1000)</f>
        <v>106.39961172249204</v>
      </c>
      <c r="U82" s="29">
        <f>IF(TrRoad_act!U4=0,0,U18/TrRoad_act!U4*1000)</f>
        <v>106.45411905679481</v>
      </c>
      <c r="V82" s="29">
        <f>IF(TrRoad_act!V4=0,0,V18/TrRoad_act!V4*1000)</f>
        <v>108.65737279872219</v>
      </c>
      <c r="W82" s="29">
        <f>IF(TrRoad_act!W4=0,0,W18/TrRoad_act!W4*1000)</f>
        <v>106.39318201999107</v>
      </c>
      <c r="DA82" s="173" t="s">
        <v>435</v>
      </c>
    </row>
    <row r="83" spans="1:105" ht="11.45" customHeight="1" x14ac:dyDescent="0.25">
      <c r="A83" s="136" t="s">
        <v>180</v>
      </c>
      <c r="B83" s="152">
        <f>IF(TrRoad_act!B5=0,0,B19/TrRoad_act!B5*1000)</f>
        <v>117.74767850962505</v>
      </c>
      <c r="C83" s="152">
        <f>IF(TrRoad_act!C5=0,0,C19/TrRoad_act!C5*1000)</f>
        <v>115.77279994172244</v>
      </c>
      <c r="D83" s="152">
        <f>IF(TrRoad_act!D5=0,0,D19/TrRoad_act!D5*1000)</f>
        <v>114.12829386456133</v>
      </c>
      <c r="E83" s="152">
        <f>IF(TrRoad_act!E5=0,0,E19/TrRoad_act!E5*1000)</f>
        <v>111.10331026792737</v>
      </c>
      <c r="F83" s="152">
        <f>IF(TrRoad_act!F5=0,0,F19/TrRoad_act!F5*1000)</f>
        <v>110.26636810268251</v>
      </c>
      <c r="G83" s="152">
        <f>IF(TrRoad_act!G5=0,0,G19/TrRoad_act!G5*1000)</f>
        <v>106.46482373624028</v>
      </c>
      <c r="H83" s="152">
        <f>IF(TrRoad_act!H5=0,0,H19/TrRoad_act!H5*1000)</f>
        <v>105.11631838544987</v>
      </c>
      <c r="I83" s="152">
        <f>IF(TrRoad_act!I5=0,0,I19/TrRoad_act!I5*1000)</f>
        <v>102.78510172919978</v>
      </c>
      <c r="J83" s="152">
        <f>IF(TrRoad_act!J5=0,0,J19/TrRoad_act!J5*1000)</f>
        <v>99.874894955881743</v>
      </c>
      <c r="K83" s="152">
        <f>IF(TrRoad_act!K5=0,0,K19/TrRoad_act!K5*1000)</f>
        <v>98.319979341887162</v>
      </c>
      <c r="L83" s="152">
        <f>IF(TrRoad_act!L5=0,0,L19/TrRoad_act!L5*1000)</f>
        <v>97.409395341538314</v>
      </c>
      <c r="M83" s="152">
        <f>IF(TrRoad_act!M5=0,0,M19/TrRoad_act!M5*1000)</f>
        <v>93.686252544199547</v>
      </c>
      <c r="N83" s="152">
        <f>IF(TrRoad_act!N5=0,0,N19/TrRoad_act!N5*1000)</f>
        <v>96.053877964315873</v>
      </c>
      <c r="O83" s="152">
        <f>IF(TrRoad_act!O5=0,0,O19/TrRoad_act!O5*1000)</f>
        <v>94.952451313873183</v>
      </c>
      <c r="P83" s="152">
        <f>IF(TrRoad_act!P5=0,0,P19/TrRoad_act!P5*1000)</f>
        <v>92.911268107298568</v>
      </c>
      <c r="Q83" s="152">
        <f>IF(TrRoad_act!Q5=0,0,Q19/TrRoad_act!Q5*1000)</f>
        <v>93.445946931367189</v>
      </c>
      <c r="R83" s="152">
        <f>IF(TrRoad_act!R5=0,0,R19/TrRoad_act!R5*1000)</f>
        <v>92.135463141454238</v>
      </c>
      <c r="S83" s="152">
        <f>IF(TrRoad_act!S5=0,0,S19/TrRoad_act!S5*1000)</f>
        <v>93.130341881603655</v>
      </c>
      <c r="T83" s="152">
        <f>IF(TrRoad_act!T5=0,0,T19/TrRoad_act!T5*1000)</f>
        <v>91.911997982398631</v>
      </c>
      <c r="U83" s="152">
        <f>IF(TrRoad_act!U5=0,0,U19/TrRoad_act!U5*1000)</f>
        <v>90.983987444991968</v>
      </c>
      <c r="V83" s="152">
        <f>IF(TrRoad_act!V5=0,0,V19/TrRoad_act!V5*1000)</f>
        <v>90.344918629661038</v>
      </c>
      <c r="W83" s="152">
        <f>IF(TrRoad_act!W5=0,0,W19/TrRoad_act!W5*1000)</f>
        <v>83.872040547900681</v>
      </c>
      <c r="DA83" s="174" t="s">
        <v>436</v>
      </c>
    </row>
    <row r="84" spans="1:105" ht="11.45" customHeight="1" x14ac:dyDescent="0.25">
      <c r="A84" s="109" t="s">
        <v>20</v>
      </c>
      <c r="B84" s="116">
        <f>IF(TrRoad_act!B6=0,0,B20/TrRoad_act!B6*1000)</f>
        <v>133.76583806136398</v>
      </c>
      <c r="C84" s="116">
        <f>IF(TrRoad_act!C6=0,0,C20/TrRoad_act!C6*1000)</f>
        <v>129.67044752240113</v>
      </c>
      <c r="D84" s="116">
        <f>IF(TrRoad_act!D6=0,0,D20/TrRoad_act!D6*1000)</f>
        <v>127.91548805247247</v>
      </c>
      <c r="E84" s="116">
        <f>IF(TrRoad_act!E6=0,0,E20/TrRoad_act!E6*1000)</f>
        <v>123.43579212426214</v>
      </c>
      <c r="F84" s="116">
        <f>IF(TrRoad_act!F6=0,0,F20/TrRoad_act!F6*1000)</f>
        <v>122.91602372057278</v>
      </c>
      <c r="G84" s="116">
        <f>IF(TrRoad_act!G6=0,0,G20/TrRoad_act!G6*1000)</f>
        <v>118.38695953240901</v>
      </c>
      <c r="H84" s="116">
        <f>IF(TrRoad_act!H6=0,0,H20/TrRoad_act!H6*1000)</f>
        <v>112.87483273312414</v>
      </c>
      <c r="I84" s="116">
        <f>IF(TrRoad_act!I6=0,0,I20/TrRoad_act!I6*1000)</f>
        <v>109.08075246459339</v>
      </c>
      <c r="J84" s="116">
        <f>IF(TrRoad_act!J6=0,0,J20/TrRoad_act!J6*1000)</f>
        <v>108.58292162202993</v>
      </c>
      <c r="K84" s="116">
        <f>IF(TrRoad_act!K6=0,0,K20/TrRoad_act!K6*1000)</f>
        <v>106.59778725504867</v>
      </c>
      <c r="L84" s="116">
        <f>IF(TrRoad_act!L6=0,0,L20/TrRoad_act!L6*1000)</f>
        <v>103.59283285393458</v>
      </c>
      <c r="M84" s="116">
        <f>IF(TrRoad_act!M6=0,0,M20/TrRoad_act!M6*1000)</f>
        <v>104.67449034672406</v>
      </c>
      <c r="N84" s="116">
        <f>IF(TrRoad_act!N6=0,0,N20/TrRoad_act!N6*1000)</f>
        <v>100.87267283957215</v>
      </c>
      <c r="O84" s="116">
        <f>IF(TrRoad_act!O6=0,0,O20/TrRoad_act!O6*1000)</f>
        <v>102.97434271362452</v>
      </c>
      <c r="P84" s="116">
        <f>IF(TrRoad_act!P6=0,0,P20/TrRoad_act!P6*1000)</f>
        <v>105.62961203452369</v>
      </c>
      <c r="Q84" s="116">
        <f>IF(TrRoad_act!Q6=0,0,Q20/TrRoad_act!Q6*1000)</f>
        <v>102.95248146059429</v>
      </c>
      <c r="R84" s="116">
        <f>IF(TrRoad_act!R6=0,0,R20/TrRoad_act!R6*1000)</f>
        <v>103.39176436108231</v>
      </c>
      <c r="S84" s="116">
        <f>IF(TrRoad_act!S6=0,0,S20/TrRoad_act!S6*1000)</f>
        <v>111.13771201850324</v>
      </c>
      <c r="T84" s="116">
        <f>IF(TrRoad_act!T6=0,0,T20/TrRoad_act!T6*1000)</f>
        <v>105.95236503227461</v>
      </c>
      <c r="U84" s="116">
        <f>IF(TrRoad_act!U6=0,0,U20/TrRoad_act!U6*1000)</f>
        <v>105.70617518499748</v>
      </c>
      <c r="V84" s="116">
        <f>IF(TrRoad_act!V6=0,0,V20/TrRoad_act!V6*1000)</f>
        <v>105.14968530821372</v>
      </c>
      <c r="W84" s="116">
        <f>IF(TrRoad_act!W6=0,0,W20/TrRoad_act!W6*1000)</f>
        <v>103.08487064770375</v>
      </c>
      <c r="DA84" s="176" t="s">
        <v>437</v>
      </c>
    </row>
    <row r="85" spans="1:105" ht="11.45" customHeight="1" x14ac:dyDescent="0.25">
      <c r="A85" s="111" t="s">
        <v>110</v>
      </c>
      <c r="B85" s="87">
        <f>IF(TrRoad_act!B7=0,0,B21/TrRoad_act!B7*1000)</f>
        <v>136.6744411794665</v>
      </c>
      <c r="C85" s="87">
        <f>IF(TrRoad_act!C7=0,0,C21/TrRoad_act!C7*1000)</f>
        <v>134.17995035435294</v>
      </c>
      <c r="D85" s="87">
        <f>IF(TrRoad_act!D7=0,0,D21/TrRoad_act!D7*1000)</f>
        <v>133.1498153615149</v>
      </c>
      <c r="E85" s="87">
        <f>IF(TrRoad_act!E7=0,0,E21/TrRoad_act!E7*1000)</f>
        <v>129.20519743698958</v>
      </c>
      <c r="F85" s="87">
        <f>IF(TrRoad_act!F7=0,0,F21/TrRoad_act!F7*1000)</f>
        <v>129.48786403948984</v>
      </c>
      <c r="G85" s="87">
        <f>IF(TrRoad_act!G7=0,0,G21/TrRoad_act!G7*1000)</f>
        <v>125.95926452871379</v>
      </c>
      <c r="H85" s="87">
        <f>IF(TrRoad_act!H7=0,0,H21/TrRoad_act!H7*1000)</f>
        <v>121.56716467779617</v>
      </c>
      <c r="I85" s="87">
        <f>IF(TrRoad_act!I7=0,0,I21/TrRoad_act!I7*1000)</f>
        <v>118.3958852011813</v>
      </c>
      <c r="J85" s="87">
        <f>IF(TrRoad_act!J7=0,0,J21/TrRoad_act!J7*1000)</f>
        <v>115.24359385797973</v>
      </c>
      <c r="K85" s="87">
        <f>IF(TrRoad_act!K7=0,0,K21/TrRoad_act!K7*1000)</f>
        <v>111.1821103391725</v>
      </c>
      <c r="L85" s="87">
        <f>IF(TrRoad_act!L7=0,0,L21/TrRoad_act!L7*1000)</f>
        <v>107.37617006274806</v>
      </c>
      <c r="M85" s="87">
        <f>IF(TrRoad_act!M7=0,0,M21/TrRoad_act!M7*1000)</f>
        <v>108.0447128982582</v>
      </c>
      <c r="N85" s="87">
        <f>IF(TrRoad_act!N7=0,0,N21/TrRoad_act!N7*1000)</f>
        <v>104.06854789414493</v>
      </c>
      <c r="O85" s="87">
        <f>IF(TrRoad_act!O7=0,0,O21/TrRoad_act!O7*1000)</f>
        <v>105.95465076861747</v>
      </c>
      <c r="P85" s="87">
        <f>IF(TrRoad_act!P7=0,0,P21/TrRoad_act!P7*1000)</f>
        <v>108.57642379801696</v>
      </c>
      <c r="Q85" s="87">
        <f>IF(TrRoad_act!Q7=0,0,Q21/TrRoad_act!Q7*1000)</f>
        <v>105.6154447853299</v>
      </c>
      <c r="R85" s="87">
        <f>IF(TrRoad_act!R7=0,0,R21/TrRoad_act!R7*1000)</f>
        <v>106.13414710009309</v>
      </c>
      <c r="S85" s="87">
        <f>IF(TrRoad_act!S7=0,0,S21/TrRoad_act!S7*1000)</f>
        <v>113.94037452273085</v>
      </c>
      <c r="T85" s="87">
        <f>IF(TrRoad_act!T7=0,0,T21/TrRoad_act!T7*1000)</f>
        <v>108.00596913231222</v>
      </c>
      <c r="U85" s="87">
        <f>IF(TrRoad_act!U7=0,0,U21/TrRoad_act!U7*1000)</f>
        <v>107.70046639598007</v>
      </c>
      <c r="V85" s="87">
        <f>IF(TrRoad_act!V7=0,0,V21/TrRoad_act!V7*1000)</f>
        <v>108.83087826294633</v>
      </c>
      <c r="W85" s="87">
        <f>IF(TrRoad_act!W7=0,0,W21/TrRoad_act!W7*1000)</f>
        <v>107.05169215333805</v>
      </c>
      <c r="DA85" s="171" t="s">
        <v>794</v>
      </c>
    </row>
    <row r="86" spans="1:105" ht="11.45" customHeight="1" x14ac:dyDescent="0.25">
      <c r="A86" s="111" t="s">
        <v>111</v>
      </c>
      <c r="B86" s="87">
        <f>IF(TrRoad_act!B8=0,0,B22/TrRoad_act!B8*1000)</f>
        <v>124.99786408716143</v>
      </c>
      <c r="C86" s="87">
        <f>IF(TrRoad_act!C8=0,0,C22/TrRoad_act!C8*1000)</f>
        <v>117.82831026431501</v>
      </c>
      <c r="D86" s="87">
        <f>IF(TrRoad_act!D8=0,0,D22/TrRoad_act!D8*1000)</f>
        <v>115.65096132481064</v>
      </c>
      <c r="E86" s="87">
        <f>IF(TrRoad_act!E8=0,0,E22/TrRoad_act!E8*1000)</f>
        <v>111.51246191936046</v>
      </c>
      <c r="F86" s="87">
        <f>IF(TrRoad_act!F8=0,0,F22/TrRoad_act!F8*1000)</f>
        <v>111.13004129189467</v>
      </c>
      <c r="G86" s="87">
        <f>IF(TrRoad_act!G8=0,0,G22/TrRoad_act!G8*1000)</f>
        <v>106.02149356010715</v>
      </c>
      <c r="H86" s="87">
        <f>IF(TrRoad_act!H8=0,0,H22/TrRoad_act!H8*1000)</f>
        <v>99.418411471523484</v>
      </c>
      <c r="I86" s="87">
        <f>IF(TrRoad_act!I8=0,0,I22/TrRoad_act!I8*1000)</f>
        <v>95.751509385554314</v>
      </c>
      <c r="J86" s="87">
        <f>IF(TrRoad_act!J8=0,0,J22/TrRoad_act!J8*1000)</f>
        <v>98.305624223051296</v>
      </c>
      <c r="K86" s="87">
        <f>IF(TrRoad_act!K8=0,0,K22/TrRoad_act!K8*1000)</f>
        <v>98.769201957174417</v>
      </c>
      <c r="L86" s="87">
        <f>IF(TrRoad_act!L8=0,0,L22/TrRoad_act!L8*1000)</f>
        <v>97.461105913222511</v>
      </c>
      <c r="M86" s="87">
        <f>IF(TrRoad_act!M8=0,0,M22/TrRoad_act!M8*1000)</f>
        <v>99.502479346598705</v>
      </c>
      <c r="N86" s="87">
        <f>IF(TrRoad_act!N8=0,0,N22/TrRoad_act!N8*1000)</f>
        <v>96.38090673823514</v>
      </c>
      <c r="O86" s="87">
        <f>IF(TrRoad_act!O8=0,0,O22/TrRoad_act!O8*1000)</f>
        <v>99.235957386601399</v>
      </c>
      <c r="P86" s="87">
        <f>IF(TrRoad_act!P8=0,0,P22/TrRoad_act!P8*1000)</f>
        <v>102.11254441928438</v>
      </c>
      <c r="Q86" s="87">
        <f>IF(TrRoad_act!Q8=0,0,Q22/TrRoad_act!Q8*1000)</f>
        <v>100.01566551693553</v>
      </c>
      <c r="R86" s="87">
        <f>IF(TrRoad_act!R8=0,0,R22/TrRoad_act!R8*1000)</f>
        <v>100.81989317158583</v>
      </c>
      <c r="S86" s="87">
        <f>IF(TrRoad_act!S8=0,0,S22/TrRoad_act!S8*1000)</f>
        <v>108.79150085104445</v>
      </c>
      <c r="T86" s="87">
        <f>IF(TrRoad_act!T8=0,0,T22/TrRoad_act!T8*1000)</f>
        <v>103.90837880844809</v>
      </c>
      <c r="U86" s="87">
        <f>IF(TrRoad_act!U8=0,0,U22/TrRoad_act!U8*1000)</f>
        <v>104.42518559079382</v>
      </c>
      <c r="V86" s="87">
        <f>IF(TrRoad_act!V8=0,0,V22/TrRoad_act!V8*1000)</f>
        <v>104.09139984659495</v>
      </c>
      <c r="W86" s="87">
        <f>IF(TrRoad_act!W8=0,0,W22/TrRoad_act!W8*1000)</f>
        <v>105.02362388095696</v>
      </c>
      <c r="DA86" s="171" t="s">
        <v>795</v>
      </c>
    </row>
    <row r="87" spans="1:105" ht="11.45" customHeight="1" x14ac:dyDescent="0.25">
      <c r="A87" s="111" t="s">
        <v>112</v>
      </c>
      <c r="B87" s="87">
        <f>IF(TrRoad_act!B9=0,0,B23/TrRoad_act!B9*1000)</f>
        <v>120.49188390024764</v>
      </c>
      <c r="C87" s="87">
        <f>IF(TrRoad_act!C9=0,0,C23/TrRoad_act!C9*1000)</f>
        <v>118.91311822628917</v>
      </c>
      <c r="D87" s="87">
        <f>IF(TrRoad_act!D9=0,0,D23/TrRoad_act!D9*1000)</f>
        <v>115.44321102376725</v>
      </c>
      <c r="E87" s="87">
        <f>IF(TrRoad_act!E9=0,0,E23/TrRoad_act!E9*1000)</f>
        <v>109.95562892880007</v>
      </c>
      <c r="F87" s="87">
        <f>IF(TrRoad_act!F9=0,0,F23/TrRoad_act!F9*1000)</f>
        <v>112.31593430249356</v>
      </c>
      <c r="G87" s="87">
        <f>IF(TrRoad_act!G9=0,0,G23/TrRoad_act!G9*1000)</f>
        <v>114.53308568084044</v>
      </c>
      <c r="H87" s="87">
        <f>IF(TrRoad_act!H9=0,0,H23/TrRoad_act!H9*1000)</f>
        <v>106.10852394599071</v>
      </c>
      <c r="I87" s="87">
        <f>IF(TrRoad_act!I9=0,0,I23/TrRoad_act!I9*1000)</f>
        <v>101.95620164547104</v>
      </c>
      <c r="J87" s="87">
        <f>IF(TrRoad_act!J9=0,0,J23/TrRoad_act!J9*1000)</f>
        <v>143.5783398641741</v>
      </c>
      <c r="K87" s="87">
        <f>IF(TrRoad_act!K9=0,0,K23/TrRoad_act!K9*1000)</f>
        <v>172.63503224882922</v>
      </c>
      <c r="L87" s="87">
        <f>IF(TrRoad_act!L9=0,0,L23/TrRoad_act!L9*1000)</f>
        <v>149.34435674871258</v>
      </c>
      <c r="M87" s="87">
        <f>IF(TrRoad_act!M9=0,0,M23/TrRoad_act!M9*1000)</f>
        <v>140.89612623142438</v>
      </c>
      <c r="N87" s="87">
        <f>IF(TrRoad_act!N9=0,0,N23/TrRoad_act!N9*1000)</f>
        <v>131.01905215654799</v>
      </c>
      <c r="O87" s="87">
        <f>IF(TrRoad_act!O9=0,0,O23/TrRoad_act!O9*1000)</f>
        <v>126.73480978469401</v>
      </c>
      <c r="P87" s="87">
        <f>IF(TrRoad_act!P9=0,0,P23/TrRoad_act!P9*1000)</f>
        <v>134.20783025196084</v>
      </c>
      <c r="Q87" s="87">
        <f>IF(TrRoad_act!Q9=0,0,Q23/TrRoad_act!Q9*1000)</f>
        <v>130.72611695200899</v>
      </c>
      <c r="R87" s="87">
        <f>IF(TrRoad_act!R9=0,0,R23/TrRoad_act!R9*1000)</f>
        <v>123.81733518975128</v>
      </c>
      <c r="S87" s="87">
        <f>IF(TrRoad_act!S9=0,0,S23/TrRoad_act!S9*1000)</f>
        <v>129.67957445568013</v>
      </c>
      <c r="T87" s="87">
        <f>IF(TrRoad_act!T9=0,0,T23/TrRoad_act!T9*1000)</f>
        <v>156.29839508008035</v>
      </c>
      <c r="U87" s="87">
        <f>IF(TrRoad_act!U9=0,0,U23/TrRoad_act!U9*1000)</f>
        <v>144.27092705024927</v>
      </c>
      <c r="V87" s="87">
        <f>IF(TrRoad_act!V9=0,0,V23/TrRoad_act!V9*1000)</f>
        <v>127.71467761575711</v>
      </c>
      <c r="W87" s="87">
        <f>IF(TrRoad_act!W9=0,0,W23/TrRoad_act!W9*1000)</f>
        <v>123.49588201622754</v>
      </c>
      <c r="DA87" s="171" t="s">
        <v>796</v>
      </c>
    </row>
    <row r="88" spans="1:105" ht="11.45" customHeight="1" x14ac:dyDescent="0.25">
      <c r="A88" s="111" t="s">
        <v>113</v>
      </c>
      <c r="B88" s="87">
        <f>IF(TrRoad_act!B10=0,0,B24/TrRoad_act!B10*1000)</f>
        <v>0</v>
      </c>
      <c r="C88" s="87">
        <f>IF(TrRoad_act!C10=0,0,C24/TrRoad_act!C10*1000)</f>
        <v>0</v>
      </c>
      <c r="D88" s="87">
        <f>IF(TrRoad_act!D10=0,0,D24/TrRoad_act!D10*1000)</f>
        <v>0</v>
      </c>
      <c r="E88" s="87">
        <f>IF(TrRoad_act!E10=0,0,E24/TrRoad_act!E10*1000)</f>
        <v>0</v>
      </c>
      <c r="F88" s="87">
        <f>IF(TrRoad_act!F10=0,0,F24/TrRoad_act!F10*1000)</f>
        <v>0</v>
      </c>
      <c r="G88" s="87">
        <f>IF(TrRoad_act!G10=0,0,G24/TrRoad_act!G10*1000)</f>
        <v>111.2210036356572</v>
      </c>
      <c r="H88" s="87">
        <f>IF(TrRoad_act!H10=0,0,H24/TrRoad_act!H10*1000)</f>
        <v>108.51814911144628</v>
      </c>
      <c r="I88" s="87">
        <f>IF(TrRoad_act!I10=0,0,I24/TrRoad_act!I10*1000)</f>
        <v>106.12350485526257</v>
      </c>
      <c r="J88" s="87">
        <f>IF(TrRoad_act!J10=0,0,J24/TrRoad_act!J10*1000)</f>
        <v>102.45414753748057</v>
      </c>
      <c r="K88" s="87">
        <f>IF(TrRoad_act!K10=0,0,K24/TrRoad_act!K10*1000)</f>
        <v>96.643365379097986</v>
      </c>
      <c r="L88" s="87">
        <f>IF(TrRoad_act!L10=0,0,L24/TrRoad_act!L10*1000)</f>
        <v>91.049535479980321</v>
      </c>
      <c r="M88" s="87">
        <f>IF(TrRoad_act!M10=0,0,M24/TrRoad_act!M10*1000)</f>
        <v>92.152850430027954</v>
      </c>
      <c r="N88" s="87">
        <f>IF(TrRoad_act!N10=0,0,N24/TrRoad_act!N10*1000)</f>
        <v>80.449571038326269</v>
      </c>
      <c r="O88" s="87">
        <f>IF(TrRoad_act!O10=0,0,O24/TrRoad_act!O10*1000)</f>
        <v>75.4170098455171</v>
      </c>
      <c r="P88" s="87">
        <f>IF(TrRoad_act!P10=0,0,P24/TrRoad_act!P10*1000)</f>
        <v>76.597202934932739</v>
      </c>
      <c r="Q88" s="87">
        <f>IF(TrRoad_act!Q10=0,0,Q24/TrRoad_act!Q10*1000)</f>
        <v>76.547059755242117</v>
      </c>
      <c r="R88" s="87">
        <f>IF(TrRoad_act!R10=0,0,R24/TrRoad_act!R10*1000)</f>
        <v>74.502439742194852</v>
      </c>
      <c r="S88" s="87">
        <f>IF(TrRoad_act!S10=0,0,S24/TrRoad_act!S10*1000)</f>
        <v>75.522356062286008</v>
      </c>
      <c r="T88" s="87">
        <f>IF(TrRoad_act!T10=0,0,T24/TrRoad_act!T10*1000)</f>
        <v>71.099873397561652</v>
      </c>
      <c r="U88" s="87">
        <f>IF(TrRoad_act!U10=0,0,U24/TrRoad_act!U10*1000)</f>
        <v>63.288328691486399</v>
      </c>
      <c r="V88" s="87">
        <f>IF(TrRoad_act!V10=0,0,V24/TrRoad_act!V10*1000)</f>
        <v>56.107922330724442</v>
      </c>
      <c r="W88" s="87">
        <f>IF(TrRoad_act!W10=0,0,W24/TrRoad_act!W10*1000)</f>
        <v>86.493198587563754</v>
      </c>
      <c r="DA88" s="171" t="s">
        <v>797</v>
      </c>
    </row>
    <row r="89" spans="1:105" ht="11.45" customHeight="1" x14ac:dyDescent="0.25">
      <c r="A89" s="111" t="s">
        <v>114</v>
      </c>
      <c r="B89" s="87">
        <f>IF(TrRoad_act!B11=0,0,B25/TrRoad_act!B11*1000)</f>
        <v>0</v>
      </c>
      <c r="C89" s="87">
        <f>IF(TrRoad_act!C11=0,0,C25/TrRoad_act!C11*1000)</f>
        <v>0</v>
      </c>
      <c r="D89" s="87">
        <f>IF(TrRoad_act!D11=0,0,D25/TrRoad_act!D11*1000)</f>
        <v>0</v>
      </c>
      <c r="E89" s="87">
        <f>IF(TrRoad_act!E11=0,0,E25/TrRoad_act!E11*1000)</f>
        <v>0</v>
      </c>
      <c r="F89" s="87">
        <f>IF(TrRoad_act!F11=0,0,F25/TrRoad_act!F11*1000)</f>
        <v>0</v>
      </c>
      <c r="G89" s="87">
        <f>IF(TrRoad_act!G11=0,0,G25/TrRoad_act!G11*1000)</f>
        <v>0</v>
      </c>
      <c r="H89" s="87">
        <f>IF(TrRoad_act!H11=0,0,H25/TrRoad_act!H11*1000)</f>
        <v>0</v>
      </c>
      <c r="I89" s="87">
        <f>IF(TrRoad_act!I11=0,0,I25/TrRoad_act!I11*1000)</f>
        <v>0</v>
      </c>
      <c r="J89" s="87">
        <f>IF(TrRoad_act!J11=0,0,J25/TrRoad_act!J11*1000)</f>
        <v>0</v>
      </c>
      <c r="K89" s="87">
        <f>IF(TrRoad_act!K11=0,0,K25/TrRoad_act!K11*1000)</f>
        <v>0</v>
      </c>
      <c r="L89" s="87">
        <f>IF(TrRoad_act!L11=0,0,L25/TrRoad_act!L11*1000)</f>
        <v>0</v>
      </c>
      <c r="M89" s="87">
        <f>IF(TrRoad_act!M11=0,0,M25/TrRoad_act!M11*1000)</f>
        <v>35.587122963120194</v>
      </c>
      <c r="N89" s="87">
        <f>IF(TrRoad_act!N11=0,0,N25/TrRoad_act!N11*1000)</f>
        <v>26.098419755212021</v>
      </c>
      <c r="O89" s="87">
        <f>IF(TrRoad_act!O11=0,0,O25/TrRoad_act!O11*1000)</f>
        <v>28.788009488385253</v>
      </c>
      <c r="P89" s="87">
        <f>IF(TrRoad_act!P11=0,0,P25/TrRoad_act!P11*1000)</f>
        <v>26.812474292369675</v>
      </c>
      <c r="Q89" s="87">
        <f>IF(TrRoad_act!Q11=0,0,Q25/TrRoad_act!Q11*1000)</f>
        <v>27.650234248200064</v>
      </c>
      <c r="R89" s="87">
        <f>IF(TrRoad_act!R11=0,0,R25/TrRoad_act!R11*1000)</f>
        <v>28.701219645642478</v>
      </c>
      <c r="S89" s="87">
        <f>IF(TrRoad_act!S11=0,0,S25/TrRoad_act!S11*1000)</f>
        <v>32.716291069639531</v>
      </c>
      <c r="T89" s="87">
        <f>IF(TrRoad_act!T11=0,0,T25/TrRoad_act!T11*1000)</f>
        <v>33.431632568684122</v>
      </c>
      <c r="U89" s="87">
        <f>IF(TrRoad_act!U11=0,0,U25/TrRoad_act!U11*1000)</f>
        <v>34.044437374068139</v>
      </c>
      <c r="V89" s="87">
        <f>IF(TrRoad_act!V11=0,0,V25/TrRoad_act!V11*1000)</f>
        <v>29.851899074810635</v>
      </c>
      <c r="W89" s="87">
        <f>IF(TrRoad_act!W11=0,0,W25/TrRoad_act!W11*1000)</f>
        <v>27.013109642643702</v>
      </c>
      <c r="DA89" s="171" t="s">
        <v>798</v>
      </c>
    </row>
    <row r="90" spans="1:105" ht="11.45" customHeight="1" x14ac:dyDescent="0.25">
      <c r="A90" s="111" t="s">
        <v>115</v>
      </c>
      <c r="B90" s="87">
        <f>IF(TrRoad_act!B12=0,0,B26/TrRoad_act!B12*1000)</f>
        <v>0</v>
      </c>
      <c r="C90" s="87">
        <f>IF(TrRoad_act!C12=0,0,C26/TrRoad_act!C12*1000)</f>
        <v>0</v>
      </c>
      <c r="D90" s="87">
        <f>IF(TrRoad_act!D12=0,0,D26/TrRoad_act!D12*1000)</f>
        <v>0</v>
      </c>
      <c r="E90" s="87">
        <f>IF(TrRoad_act!E12=0,0,E26/TrRoad_act!E12*1000)</f>
        <v>0</v>
      </c>
      <c r="F90" s="87">
        <f>IF(TrRoad_act!F12=0,0,F26/TrRoad_act!F12*1000)</f>
        <v>0</v>
      </c>
      <c r="G90" s="87">
        <f>IF(TrRoad_act!G12=0,0,G26/TrRoad_act!G12*1000)</f>
        <v>0</v>
      </c>
      <c r="H90" s="87">
        <f>IF(TrRoad_act!H12=0,0,H26/TrRoad_act!H12*1000)</f>
        <v>0</v>
      </c>
      <c r="I90" s="87">
        <f>IF(TrRoad_act!I12=0,0,I26/TrRoad_act!I12*1000)</f>
        <v>0</v>
      </c>
      <c r="J90" s="87">
        <f>IF(TrRoad_act!J12=0,0,J26/TrRoad_act!J12*1000)</f>
        <v>0</v>
      </c>
      <c r="K90" s="87">
        <f>IF(TrRoad_act!K12=0,0,K26/TrRoad_act!K12*1000)</f>
        <v>0</v>
      </c>
      <c r="L90" s="87">
        <f>IF(TrRoad_act!L12=0,0,L26/TrRoad_act!L12*1000)</f>
        <v>0</v>
      </c>
      <c r="M90" s="87">
        <f>IF(TrRoad_act!M12=0,0,M26/TrRoad_act!M12*1000)</f>
        <v>0</v>
      </c>
      <c r="N90" s="87">
        <f>IF(TrRoad_act!N12=0,0,N26/TrRoad_act!N12*1000)</f>
        <v>0</v>
      </c>
      <c r="O90" s="87">
        <f>IF(TrRoad_act!O12=0,0,O26/TrRoad_act!O12*1000)</f>
        <v>0</v>
      </c>
      <c r="P90" s="87">
        <f>IF(TrRoad_act!P12=0,0,P26/TrRoad_act!P12*1000)</f>
        <v>0</v>
      </c>
      <c r="Q90" s="87">
        <f>IF(TrRoad_act!Q12=0,0,Q26/TrRoad_act!Q12*1000)</f>
        <v>0</v>
      </c>
      <c r="R90" s="87">
        <f>IF(TrRoad_act!R12=0,0,R26/TrRoad_act!R12*1000)</f>
        <v>0</v>
      </c>
      <c r="S90" s="87">
        <f>IF(TrRoad_act!S12=0,0,S26/TrRoad_act!S12*1000)</f>
        <v>0</v>
      </c>
      <c r="T90" s="87">
        <f>IF(TrRoad_act!T12=0,0,T26/TrRoad_act!T12*1000)</f>
        <v>0</v>
      </c>
      <c r="U90" s="87">
        <f>IF(TrRoad_act!U12=0,0,U26/TrRoad_act!U12*1000)</f>
        <v>0</v>
      </c>
      <c r="V90" s="87">
        <f>IF(TrRoad_act!V12=0,0,V26/TrRoad_act!V12*1000)</f>
        <v>0</v>
      </c>
      <c r="W90" s="87">
        <f>IF(TrRoad_act!W12=0,0,W26/TrRoad_act!W12*1000)</f>
        <v>0</v>
      </c>
      <c r="DA90" s="171" t="s">
        <v>799</v>
      </c>
    </row>
    <row r="91" spans="1:105" ht="11.45" customHeight="1" x14ac:dyDescent="0.25">
      <c r="A91" s="109" t="s">
        <v>21</v>
      </c>
      <c r="B91" s="116">
        <f>IF(TrRoad_act!B13=0,0,B27/TrRoad_act!B13*1000)</f>
        <v>97.688428523486024</v>
      </c>
      <c r="C91" s="116">
        <f>IF(TrRoad_act!C13=0,0,C27/TrRoad_act!C13*1000)</f>
        <v>95.178468163086947</v>
      </c>
      <c r="D91" s="116">
        <f>IF(TrRoad_act!D13=0,0,D27/TrRoad_act!D13*1000)</f>
        <v>93.345023530354055</v>
      </c>
      <c r="E91" s="116">
        <f>IF(TrRoad_act!E13=0,0,E27/TrRoad_act!E13*1000)</f>
        <v>91.687163608358603</v>
      </c>
      <c r="F91" s="116">
        <f>IF(TrRoad_act!F13=0,0,F27/TrRoad_act!F13*1000)</f>
        <v>90.756560653051082</v>
      </c>
      <c r="G91" s="116">
        <f>IF(TrRoad_act!G13=0,0,G27/TrRoad_act!G13*1000)</f>
        <v>86.683849944334128</v>
      </c>
      <c r="H91" s="116">
        <f>IF(TrRoad_act!H13=0,0,H27/TrRoad_act!H13*1000)</f>
        <v>84.879752360278786</v>
      </c>
      <c r="I91" s="116">
        <f>IF(TrRoad_act!I13=0,0,I27/TrRoad_act!I13*1000)</f>
        <v>78.499162428247288</v>
      </c>
      <c r="J91" s="116">
        <f>IF(TrRoad_act!J13=0,0,J27/TrRoad_act!J13*1000)</f>
        <v>80.43744433858113</v>
      </c>
      <c r="K91" s="116">
        <f>IF(TrRoad_act!K13=0,0,K27/TrRoad_act!K13*1000)</f>
        <v>84.655169680948632</v>
      </c>
      <c r="L91" s="116">
        <f>IF(TrRoad_act!L13=0,0,L27/TrRoad_act!L13*1000)</f>
        <v>89.003231116441071</v>
      </c>
      <c r="M91" s="116">
        <f>IF(TrRoad_act!M13=0,0,M27/TrRoad_act!M13*1000)</f>
        <v>95.03892981175396</v>
      </c>
      <c r="N91" s="116">
        <f>IF(TrRoad_act!N13=0,0,N27/TrRoad_act!N13*1000)</f>
        <v>103.6306732043119</v>
      </c>
      <c r="O91" s="116">
        <f>IF(TrRoad_act!O13=0,0,O27/TrRoad_act!O13*1000)</f>
        <v>109.31175241044643</v>
      </c>
      <c r="P91" s="116">
        <f>IF(TrRoad_act!P13=0,0,P27/TrRoad_act!P13*1000)</f>
        <v>109.4409496314446</v>
      </c>
      <c r="Q91" s="116">
        <f>IF(TrRoad_act!Q13=0,0,Q27/TrRoad_act!Q13*1000)</f>
        <v>109.50308397131465</v>
      </c>
      <c r="R91" s="116">
        <f>IF(TrRoad_act!R13=0,0,R27/TrRoad_act!R13*1000)</f>
        <v>114.04372713910155</v>
      </c>
      <c r="S91" s="116">
        <f>IF(TrRoad_act!S13=0,0,S27/TrRoad_act!S13*1000)</f>
        <v>116.11070223004103</v>
      </c>
      <c r="T91" s="116">
        <f>IF(TrRoad_act!T13=0,0,T27/TrRoad_act!T13*1000)</f>
        <v>115.66844082971831</v>
      </c>
      <c r="U91" s="116">
        <f>IF(TrRoad_act!U13=0,0,U27/TrRoad_act!U13*1000)</f>
        <v>120.74709582324181</v>
      </c>
      <c r="V91" s="116">
        <f>IF(TrRoad_act!V13=0,0,V27/TrRoad_act!V13*1000)</f>
        <v>195.97388597347532</v>
      </c>
      <c r="W91" s="116">
        <f>IF(TrRoad_act!W13=0,0,W27/TrRoad_act!W13*1000)</f>
        <v>190.68003304829929</v>
      </c>
      <c r="DA91" s="176" t="s">
        <v>438</v>
      </c>
    </row>
    <row r="92" spans="1:105" ht="11.45" customHeight="1" x14ac:dyDescent="0.25">
      <c r="A92" s="111" t="s">
        <v>110</v>
      </c>
      <c r="B92" s="101">
        <f>IF(TrRoad_act!B14=0,0,B28/TrRoad_act!B14*1000)</f>
        <v>0</v>
      </c>
      <c r="C92" s="101">
        <f>IF(TrRoad_act!C14=0,0,C28/TrRoad_act!C14*1000)</f>
        <v>0</v>
      </c>
      <c r="D92" s="101">
        <f>IF(TrRoad_act!D14=0,0,D28/TrRoad_act!D14*1000)</f>
        <v>0</v>
      </c>
      <c r="E92" s="101">
        <f>IF(TrRoad_act!E14=0,0,E28/TrRoad_act!E14*1000)</f>
        <v>0</v>
      </c>
      <c r="F92" s="101">
        <f>IF(TrRoad_act!F14=0,0,F28/TrRoad_act!F14*1000)</f>
        <v>0</v>
      </c>
      <c r="G92" s="101">
        <f>IF(TrRoad_act!G14=0,0,G28/TrRoad_act!G14*1000)</f>
        <v>0</v>
      </c>
      <c r="H92" s="101">
        <f>IF(TrRoad_act!H14=0,0,H28/TrRoad_act!H14*1000)</f>
        <v>0</v>
      </c>
      <c r="I92" s="101">
        <f>IF(TrRoad_act!I14=0,0,I28/TrRoad_act!I14*1000)</f>
        <v>0</v>
      </c>
      <c r="J92" s="101">
        <f>IF(TrRoad_act!J14=0,0,J28/TrRoad_act!J14*1000)</f>
        <v>0</v>
      </c>
      <c r="K92" s="101">
        <f>IF(TrRoad_act!K14=0,0,K28/TrRoad_act!K14*1000)</f>
        <v>0</v>
      </c>
      <c r="L92" s="101">
        <f>IF(TrRoad_act!L14=0,0,L28/TrRoad_act!L14*1000)</f>
        <v>0</v>
      </c>
      <c r="M92" s="101">
        <f>IF(TrRoad_act!M14=0,0,M28/TrRoad_act!M14*1000)</f>
        <v>0</v>
      </c>
      <c r="N92" s="101">
        <f>IF(TrRoad_act!N14=0,0,N28/TrRoad_act!N14*1000)</f>
        <v>0</v>
      </c>
      <c r="O92" s="101">
        <f>IF(TrRoad_act!O14=0,0,O28/TrRoad_act!O14*1000)</f>
        <v>0</v>
      </c>
      <c r="P92" s="101">
        <f>IF(TrRoad_act!P14=0,0,P28/TrRoad_act!P14*1000)</f>
        <v>0</v>
      </c>
      <c r="Q92" s="101">
        <f>IF(TrRoad_act!Q14=0,0,Q28/TrRoad_act!Q14*1000)</f>
        <v>0</v>
      </c>
      <c r="R92" s="101">
        <f>IF(TrRoad_act!R14=0,0,R28/TrRoad_act!R14*1000)</f>
        <v>0</v>
      </c>
      <c r="S92" s="101">
        <f>IF(TrRoad_act!S14=0,0,S28/TrRoad_act!S14*1000)</f>
        <v>0</v>
      </c>
      <c r="T92" s="101">
        <f>IF(TrRoad_act!T14=0,0,T28/TrRoad_act!T14*1000)</f>
        <v>0</v>
      </c>
      <c r="U92" s="101">
        <f>IF(TrRoad_act!U14=0,0,U28/TrRoad_act!U14*1000)</f>
        <v>0</v>
      </c>
      <c r="V92" s="101">
        <f>IF(TrRoad_act!V14=0,0,V28/TrRoad_act!V14*1000)</f>
        <v>0</v>
      </c>
      <c r="W92" s="101">
        <f>IF(TrRoad_act!W14=0,0,W28/TrRoad_act!W14*1000)</f>
        <v>0</v>
      </c>
      <c r="DA92" s="175" t="s">
        <v>800</v>
      </c>
    </row>
    <row r="93" spans="1:105" ht="11.45" customHeight="1" x14ac:dyDescent="0.25">
      <c r="A93" s="111" t="s">
        <v>111</v>
      </c>
      <c r="B93" s="101">
        <f>IF(TrRoad_act!B15=0,0,B29/TrRoad_act!B15*1000)</f>
        <v>98.179130974560891</v>
      </c>
      <c r="C93" s="101">
        <f>IF(TrRoad_act!C15=0,0,C29/TrRoad_act!C15*1000)</f>
        <v>95.819981523632009</v>
      </c>
      <c r="D93" s="101">
        <f>IF(TrRoad_act!D15=0,0,D29/TrRoad_act!D15*1000)</f>
        <v>94.172551251809352</v>
      </c>
      <c r="E93" s="101">
        <f>IF(TrRoad_act!E15=0,0,E29/TrRoad_act!E15*1000)</f>
        <v>92.587422732465697</v>
      </c>
      <c r="F93" s="101">
        <f>IF(TrRoad_act!F15=0,0,F29/TrRoad_act!F15*1000)</f>
        <v>91.15704440978449</v>
      </c>
      <c r="G93" s="101">
        <f>IF(TrRoad_act!G15=0,0,G29/TrRoad_act!G15*1000)</f>
        <v>87.425942592747276</v>
      </c>
      <c r="H93" s="101">
        <f>IF(TrRoad_act!H15=0,0,H29/TrRoad_act!H15*1000)</f>
        <v>85.694253182056514</v>
      </c>
      <c r="I93" s="101">
        <f>IF(TrRoad_act!I15=0,0,I29/TrRoad_act!I15*1000)</f>
        <v>79.154087339541675</v>
      </c>
      <c r="J93" s="101">
        <f>IF(TrRoad_act!J15=0,0,J29/TrRoad_act!J15*1000)</f>
        <v>80.880402241257073</v>
      </c>
      <c r="K93" s="101">
        <f>IF(TrRoad_act!K15=0,0,K29/TrRoad_act!K15*1000)</f>
        <v>85.242272801365843</v>
      </c>
      <c r="L93" s="101">
        <f>IF(TrRoad_act!L15=0,0,L29/TrRoad_act!L15*1000)</f>
        <v>89.946090646969878</v>
      </c>
      <c r="M93" s="101">
        <f>IF(TrRoad_act!M15=0,0,M29/TrRoad_act!M15*1000)</f>
        <v>94.913571207030401</v>
      </c>
      <c r="N93" s="101">
        <f>IF(TrRoad_act!N15=0,0,N29/TrRoad_act!N15*1000)</f>
        <v>102.91735106171157</v>
      </c>
      <c r="O93" s="101">
        <f>IF(TrRoad_act!O15=0,0,O29/TrRoad_act!O15*1000)</f>
        <v>108.54382502656917</v>
      </c>
      <c r="P93" s="101">
        <f>IF(TrRoad_act!P15=0,0,P29/TrRoad_act!P15*1000)</f>
        <v>108.4680020044616</v>
      </c>
      <c r="Q93" s="101">
        <f>IF(TrRoad_act!Q15=0,0,Q29/TrRoad_act!Q15*1000)</f>
        <v>107.93257854614295</v>
      </c>
      <c r="R93" s="101">
        <f>IF(TrRoad_act!R15=0,0,R29/TrRoad_act!R15*1000)</f>
        <v>113.15417143364463</v>
      </c>
      <c r="S93" s="101">
        <f>IF(TrRoad_act!S15=0,0,S29/TrRoad_act!S15*1000)</f>
        <v>116.06848943302053</v>
      </c>
      <c r="T93" s="101">
        <f>IF(TrRoad_act!T15=0,0,T29/TrRoad_act!T15*1000)</f>
        <v>116.29189077984908</v>
      </c>
      <c r="U93" s="101">
        <f>IF(TrRoad_act!U15=0,0,U29/TrRoad_act!U15*1000)</f>
        <v>120.62035177043222</v>
      </c>
      <c r="V93" s="101">
        <f>IF(TrRoad_act!V15=0,0,V29/TrRoad_act!V15*1000)</f>
        <v>195.41186438408045</v>
      </c>
      <c r="W93" s="101">
        <f>IF(TrRoad_act!W15=0,0,W29/TrRoad_act!W15*1000)</f>
        <v>190.13307399350396</v>
      </c>
      <c r="DA93" s="175" t="s">
        <v>801</v>
      </c>
    </row>
    <row r="94" spans="1:105" ht="11.45" customHeight="1" x14ac:dyDescent="0.25">
      <c r="A94" s="111" t="s">
        <v>112</v>
      </c>
      <c r="B94" s="101">
        <f>IF(TrRoad_act!B16=0,0,B30/TrRoad_act!B16*1000)</f>
        <v>0</v>
      </c>
      <c r="C94" s="101">
        <f>IF(TrRoad_act!C16=0,0,C30/TrRoad_act!C16*1000)</f>
        <v>0</v>
      </c>
      <c r="D94" s="101">
        <f>IF(TrRoad_act!D16=0,0,D30/TrRoad_act!D16*1000)</f>
        <v>0</v>
      </c>
      <c r="E94" s="101">
        <f>IF(TrRoad_act!E16=0,0,E30/TrRoad_act!E16*1000)</f>
        <v>0</v>
      </c>
      <c r="F94" s="101">
        <f>IF(TrRoad_act!F16=0,0,F30/TrRoad_act!F16*1000)</f>
        <v>62.219926659868932</v>
      </c>
      <c r="G94" s="101">
        <f>IF(TrRoad_act!G16=0,0,G30/TrRoad_act!G16*1000)</f>
        <v>62.058217650926771</v>
      </c>
      <c r="H94" s="101">
        <f>IF(TrRoad_act!H16=0,0,H30/TrRoad_act!H16*1000)</f>
        <v>64.163915161184107</v>
      </c>
      <c r="I94" s="101">
        <f>IF(TrRoad_act!I16=0,0,I30/TrRoad_act!I16*1000)</f>
        <v>61.259128558564989</v>
      </c>
      <c r="J94" s="101">
        <f>IF(TrRoad_act!J16=0,0,J30/TrRoad_act!J16*1000)</f>
        <v>60.859318523692934</v>
      </c>
      <c r="K94" s="101">
        <f>IF(TrRoad_act!K16=0,0,K30/TrRoad_act!K16*1000)</f>
        <v>63.430889998491459</v>
      </c>
      <c r="L94" s="101">
        <f>IF(TrRoad_act!L16=0,0,L30/TrRoad_act!L16*1000)</f>
        <v>67.251929588882106</v>
      </c>
      <c r="M94" s="101">
        <f>IF(TrRoad_act!M16=0,0,M30/TrRoad_act!M16*1000)</f>
        <v>70.776238934395792</v>
      </c>
      <c r="N94" s="101">
        <f>IF(TrRoad_act!N16=0,0,N30/TrRoad_act!N16*1000)</f>
        <v>77.047010144627123</v>
      </c>
      <c r="O94" s="101">
        <f>IF(TrRoad_act!O16=0,0,O30/TrRoad_act!O16*1000)</f>
        <v>80.507572029879</v>
      </c>
      <c r="P94" s="101">
        <f>IF(TrRoad_act!P16=0,0,P30/TrRoad_act!P16*1000)</f>
        <v>80.427264813253188</v>
      </c>
      <c r="Q94" s="101">
        <f>IF(TrRoad_act!Q16=0,0,Q30/TrRoad_act!Q16*1000)</f>
        <v>79.382318143430552</v>
      </c>
      <c r="R94" s="101">
        <f>IF(TrRoad_act!R16=0,0,R30/TrRoad_act!R16*1000)</f>
        <v>83.059385234812368</v>
      </c>
      <c r="S94" s="101">
        <f>IF(TrRoad_act!S16=0,0,S30/TrRoad_act!S16*1000)</f>
        <v>84.918803764229992</v>
      </c>
      <c r="T94" s="101">
        <f>IF(TrRoad_act!T16=0,0,T30/TrRoad_act!T16*1000)</f>
        <v>85.413934881200689</v>
      </c>
      <c r="U94" s="101">
        <f>IF(TrRoad_act!U16=0,0,U30/TrRoad_act!U16*1000)</f>
        <v>88.655162477497328</v>
      </c>
      <c r="V94" s="101">
        <f>IF(TrRoad_act!V16=0,0,V30/TrRoad_act!V16*1000)</f>
        <v>147.33974814097252</v>
      </c>
      <c r="W94" s="101">
        <f>IF(TrRoad_act!W16=0,0,W30/TrRoad_act!W16*1000)</f>
        <v>142.04274475794367</v>
      </c>
      <c r="DA94" s="175" t="s">
        <v>802</v>
      </c>
    </row>
    <row r="95" spans="1:105" ht="11.45" customHeight="1" x14ac:dyDescent="0.25">
      <c r="A95" s="111" t="s">
        <v>113</v>
      </c>
      <c r="B95" s="101">
        <f>IF(TrRoad_act!B17=0,0,B31/TrRoad_act!B17*1000)</f>
        <v>61.073122221114296</v>
      </c>
      <c r="C95" s="101">
        <f>IF(TrRoad_act!C17=0,0,C31/TrRoad_act!C17*1000)</f>
        <v>59.573799382899011</v>
      </c>
      <c r="D95" s="101">
        <f>IF(TrRoad_act!D17=0,0,D31/TrRoad_act!D17*1000)</f>
        <v>58.704037918317979</v>
      </c>
      <c r="E95" s="101">
        <f>IF(TrRoad_act!E17=0,0,E31/TrRoad_act!E17*1000)</f>
        <v>59.92712996073891</v>
      </c>
      <c r="F95" s="101">
        <f>IF(TrRoad_act!F17=0,0,F31/TrRoad_act!F17*1000)</f>
        <v>78.920629267157778</v>
      </c>
      <c r="G95" s="101">
        <f>IF(TrRoad_act!G17=0,0,G31/TrRoad_act!G17*1000)</f>
        <v>55.655814688110503</v>
      </c>
      <c r="H95" s="101">
        <f>IF(TrRoad_act!H17=0,0,H31/TrRoad_act!H17*1000)</f>
        <v>58.093847164931582</v>
      </c>
      <c r="I95" s="101">
        <f>IF(TrRoad_act!I17=0,0,I31/TrRoad_act!I17*1000)</f>
        <v>57.451449980116124</v>
      </c>
      <c r="J95" s="101">
        <f>IF(TrRoad_act!J17=0,0,J31/TrRoad_act!J17*1000)</f>
        <v>62.207441465842074</v>
      </c>
      <c r="K95" s="101">
        <f>IF(TrRoad_act!K17=0,0,K31/TrRoad_act!K17*1000)</f>
        <v>62.654838283525514</v>
      </c>
      <c r="L95" s="101">
        <f>IF(TrRoad_act!L17=0,0,L31/TrRoad_act!L17*1000)</f>
        <v>51.134598854178208</v>
      </c>
      <c r="M95" s="101">
        <f>IF(TrRoad_act!M17=0,0,M31/TrRoad_act!M17*1000)</f>
        <v>106.43651556992508</v>
      </c>
      <c r="N95" s="101">
        <f>IF(TrRoad_act!N17=0,0,N31/TrRoad_act!N17*1000)</f>
        <v>144.46199660790148</v>
      </c>
      <c r="O95" s="101">
        <f>IF(TrRoad_act!O17=0,0,O31/TrRoad_act!O17*1000)</f>
        <v>150.12500466372637</v>
      </c>
      <c r="P95" s="101">
        <f>IF(TrRoad_act!P17=0,0,P31/TrRoad_act!P17*1000)</f>
        <v>169.26187292201882</v>
      </c>
      <c r="Q95" s="101">
        <f>IF(TrRoad_act!Q17=0,0,Q31/TrRoad_act!Q17*1000)</f>
        <v>247.46232424379937</v>
      </c>
      <c r="R95" s="101">
        <f>IF(TrRoad_act!R17=0,0,R31/TrRoad_act!R17*1000)</f>
        <v>186.87805264315139</v>
      </c>
      <c r="S95" s="101">
        <f>IF(TrRoad_act!S17=0,0,S31/TrRoad_act!S17*1000)</f>
        <v>129.69463688596926</v>
      </c>
      <c r="T95" s="101">
        <f>IF(TrRoad_act!T17=0,0,T31/TrRoad_act!T17*1000)</f>
        <v>92.41737165126581</v>
      </c>
      <c r="U95" s="101">
        <f>IF(TrRoad_act!U17=0,0,U31/TrRoad_act!U17*1000)</f>
        <v>153.74933094103395</v>
      </c>
      <c r="V95" s="101">
        <f>IF(TrRoad_act!V17=0,0,V31/TrRoad_act!V17*1000)</f>
        <v>312.68881763860827</v>
      </c>
      <c r="W95" s="101">
        <f>IF(TrRoad_act!W17=0,0,W31/TrRoad_act!W17*1000)</f>
        <v>389.08191082830933</v>
      </c>
      <c r="DA95" s="175" t="s">
        <v>803</v>
      </c>
    </row>
    <row r="96" spans="1:105" ht="11.45" customHeight="1" x14ac:dyDescent="0.25">
      <c r="A96" s="111" t="s">
        <v>115</v>
      </c>
      <c r="B96" s="101">
        <f>IF(TrRoad_act!B18=0,0,B32/TrRoad_act!B18*1000)</f>
        <v>0</v>
      </c>
      <c r="C96" s="101">
        <f>IF(TrRoad_act!C18=0,0,C32/TrRoad_act!C18*1000)</f>
        <v>0</v>
      </c>
      <c r="D96" s="101">
        <f>IF(TrRoad_act!D18=0,0,D32/TrRoad_act!D18*1000)</f>
        <v>0</v>
      </c>
      <c r="E96" s="101">
        <f>IF(TrRoad_act!E18=0,0,E32/TrRoad_act!E18*1000)</f>
        <v>0</v>
      </c>
      <c r="F96" s="101">
        <f>IF(TrRoad_act!F18=0,0,F32/TrRoad_act!F18*1000)</f>
        <v>0</v>
      </c>
      <c r="G96" s="101">
        <f>IF(TrRoad_act!G18=0,0,G32/TrRoad_act!G18*1000)</f>
        <v>0</v>
      </c>
      <c r="H96" s="101">
        <f>IF(TrRoad_act!H18=0,0,H32/TrRoad_act!H18*1000)</f>
        <v>0</v>
      </c>
      <c r="I96" s="101">
        <f>IF(TrRoad_act!I18=0,0,I32/TrRoad_act!I18*1000)</f>
        <v>0</v>
      </c>
      <c r="J96" s="101">
        <f>IF(TrRoad_act!J18=0,0,J32/TrRoad_act!J18*1000)</f>
        <v>0</v>
      </c>
      <c r="K96" s="101">
        <f>IF(TrRoad_act!K18=0,0,K32/TrRoad_act!K18*1000)</f>
        <v>0</v>
      </c>
      <c r="L96" s="101">
        <f>IF(TrRoad_act!L18=0,0,L32/TrRoad_act!L18*1000)</f>
        <v>0</v>
      </c>
      <c r="M96" s="101">
        <f>IF(TrRoad_act!M18=0,0,M32/TrRoad_act!M18*1000)</f>
        <v>0</v>
      </c>
      <c r="N96" s="101">
        <f>IF(TrRoad_act!N18=0,0,N32/TrRoad_act!N18*1000)</f>
        <v>0</v>
      </c>
      <c r="O96" s="101">
        <f>IF(TrRoad_act!O18=0,0,O32/TrRoad_act!O18*1000)</f>
        <v>0</v>
      </c>
      <c r="P96" s="101">
        <f>IF(TrRoad_act!P18=0,0,P32/TrRoad_act!P18*1000)</f>
        <v>0</v>
      </c>
      <c r="Q96" s="101">
        <f>IF(TrRoad_act!Q18=0,0,Q32/TrRoad_act!Q18*1000)</f>
        <v>0</v>
      </c>
      <c r="R96" s="101">
        <f>IF(TrRoad_act!R18=0,0,R32/TrRoad_act!R18*1000)</f>
        <v>0</v>
      </c>
      <c r="S96" s="101">
        <f>IF(TrRoad_act!S18=0,0,S32/TrRoad_act!S18*1000)</f>
        <v>0</v>
      </c>
      <c r="T96" s="101">
        <f>IF(TrRoad_act!T18=0,0,T32/TrRoad_act!T18*1000)</f>
        <v>0</v>
      </c>
      <c r="U96" s="101">
        <f>IF(TrRoad_act!U18=0,0,U32/TrRoad_act!U18*1000)</f>
        <v>0</v>
      </c>
      <c r="V96" s="101">
        <f>IF(TrRoad_act!V18=0,0,V32/TrRoad_act!V18*1000)</f>
        <v>0</v>
      </c>
      <c r="W96" s="101">
        <f>IF(TrRoad_act!W18=0,0,W32/TrRoad_act!W18*1000)</f>
        <v>0</v>
      </c>
      <c r="DA96" s="175" t="s">
        <v>804</v>
      </c>
    </row>
    <row r="97" spans="1:105" ht="11.45" customHeight="1" x14ac:dyDescent="0.25">
      <c r="A97" s="27" t="s">
        <v>162</v>
      </c>
      <c r="B97" s="29">
        <f>IF(TrRoad_act!B19=0,0,B33/TrRoad_act!B19*1000)</f>
        <v>149.14851943177212</v>
      </c>
      <c r="C97" s="29">
        <f>IF(TrRoad_act!C19=0,0,C33/TrRoad_act!C19*1000)</f>
        <v>135.96568467342917</v>
      </c>
      <c r="D97" s="29">
        <f>IF(TrRoad_act!D19=0,0,D33/TrRoad_act!D19*1000)</f>
        <v>130.22919161262789</v>
      </c>
      <c r="E97" s="29">
        <f>IF(TrRoad_act!E19=0,0,E33/TrRoad_act!E19*1000)</f>
        <v>123.13000583790951</v>
      </c>
      <c r="F97" s="29">
        <f>IF(TrRoad_act!F19=0,0,F33/TrRoad_act!F19*1000)</f>
        <v>113.14166932732408</v>
      </c>
      <c r="G97" s="29">
        <f>IF(TrRoad_act!G19=0,0,G33/TrRoad_act!G19*1000)</f>
        <v>104.11051709541518</v>
      </c>
      <c r="H97" s="29">
        <f>IF(TrRoad_act!H19=0,0,H33/TrRoad_act!H19*1000)</f>
        <v>104.31649504820895</v>
      </c>
      <c r="I97" s="29">
        <f>IF(TrRoad_act!I19=0,0,I33/TrRoad_act!I19*1000)</f>
        <v>96.614186852145181</v>
      </c>
      <c r="J97" s="29">
        <f>IF(TrRoad_act!J19=0,0,J33/TrRoad_act!J19*1000)</f>
        <v>96.675959369350124</v>
      </c>
      <c r="K97" s="29">
        <f>IF(TrRoad_act!K19=0,0,K33/TrRoad_act!K19*1000)</f>
        <v>103.69788922219433</v>
      </c>
      <c r="L97" s="29">
        <f>IF(TrRoad_act!L19=0,0,L33/TrRoad_act!L19*1000)</f>
        <v>106.08926817972376</v>
      </c>
      <c r="M97" s="29">
        <f>IF(TrRoad_act!M19=0,0,M33/TrRoad_act!M19*1000)</f>
        <v>102.81592852739311</v>
      </c>
      <c r="N97" s="29">
        <f>IF(TrRoad_act!N19=0,0,N33/TrRoad_act!N19*1000)</f>
        <v>108.94056664941928</v>
      </c>
      <c r="O97" s="29">
        <f>IF(TrRoad_act!O19=0,0,O33/TrRoad_act!O19*1000)</f>
        <v>109.13115135013568</v>
      </c>
      <c r="P97" s="29">
        <f>IF(TrRoad_act!P19=0,0,P33/TrRoad_act!P19*1000)</f>
        <v>104.83725903463875</v>
      </c>
      <c r="Q97" s="29">
        <f>IF(TrRoad_act!Q19=0,0,Q33/TrRoad_act!Q19*1000)</f>
        <v>105.69784255823947</v>
      </c>
      <c r="R97" s="29">
        <f>IF(TrRoad_act!R19=0,0,R33/TrRoad_act!R19*1000)</f>
        <v>105.37390150890347</v>
      </c>
      <c r="S97" s="29">
        <f>IF(TrRoad_act!S19=0,0,S33/TrRoad_act!S19*1000)</f>
        <v>103.08916111425236</v>
      </c>
      <c r="T97" s="29">
        <f>IF(TrRoad_act!T19=0,0,T33/TrRoad_act!T19*1000)</f>
        <v>101.04473380025007</v>
      </c>
      <c r="U97" s="29">
        <f>IF(TrRoad_act!U19=0,0,U33/TrRoad_act!U19*1000)</f>
        <v>101.1855854555168</v>
      </c>
      <c r="V97" s="29">
        <f>IF(TrRoad_act!V19=0,0,V33/TrRoad_act!V19*1000)</f>
        <v>98.108265788421363</v>
      </c>
      <c r="W97" s="29">
        <f>IF(TrRoad_act!W19=0,0,W33/TrRoad_act!W19*1000)</f>
        <v>91.405941566970483</v>
      </c>
      <c r="DA97" s="173" t="s">
        <v>444</v>
      </c>
    </row>
    <row r="98" spans="1:105" ht="11.45" customHeight="1" x14ac:dyDescent="0.25">
      <c r="A98" s="136" t="s">
        <v>156</v>
      </c>
      <c r="B98" s="152">
        <f>IF(TrRoad_act!B20=0,0,B34/TrRoad_act!B20*1000)</f>
        <v>773.02789378090927</v>
      </c>
      <c r="C98" s="152">
        <f>IF(TrRoad_act!C20=0,0,C34/TrRoad_act!C20*1000)</f>
        <v>740.75003388951905</v>
      </c>
      <c r="D98" s="152">
        <f>IF(TrRoad_act!D20=0,0,D34/TrRoad_act!D20*1000)</f>
        <v>724.7485780525318</v>
      </c>
      <c r="E98" s="152">
        <f>IF(TrRoad_act!E20=0,0,E34/TrRoad_act!E20*1000)</f>
        <v>711.02106934439712</v>
      </c>
      <c r="F98" s="152">
        <f>IF(TrRoad_act!F20=0,0,F34/TrRoad_act!F20*1000)</f>
        <v>696.5339838601343</v>
      </c>
      <c r="G98" s="152">
        <f>IF(TrRoad_act!G20=0,0,G34/TrRoad_act!G20*1000)</f>
        <v>675.56602442373446</v>
      </c>
      <c r="H98" s="152">
        <f>IF(TrRoad_act!H20=0,0,H34/TrRoad_act!H20*1000)</f>
        <v>642.48576640046997</v>
      </c>
      <c r="I98" s="152">
        <f>IF(TrRoad_act!I20=0,0,I34/TrRoad_act!I20*1000)</f>
        <v>626.31664920554624</v>
      </c>
      <c r="J98" s="152">
        <f>IF(TrRoad_act!J20=0,0,J34/TrRoad_act!J20*1000)</f>
        <v>639.92150421296287</v>
      </c>
      <c r="K98" s="152">
        <f>IF(TrRoad_act!K20=0,0,K34/TrRoad_act!K20*1000)</f>
        <v>644.25903344891947</v>
      </c>
      <c r="L98" s="152">
        <f>IF(TrRoad_act!L20=0,0,L34/TrRoad_act!L20*1000)</f>
        <v>640.10423766382053</v>
      </c>
      <c r="M98" s="152">
        <f>IF(TrRoad_act!M20=0,0,M34/TrRoad_act!M20*1000)</f>
        <v>642.42955905385656</v>
      </c>
      <c r="N98" s="152">
        <f>IF(TrRoad_act!N20=0,0,N34/TrRoad_act!N20*1000)</f>
        <v>631.09444261396402</v>
      </c>
      <c r="O98" s="152">
        <f>IF(TrRoad_act!O20=0,0,O34/TrRoad_act!O20*1000)</f>
        <v>636.68285368571696</v>
      </c>
      <c r="P98" s="152">
        <f>IF(TrRoad_act!P20=0,0,P34/TrRoad_act!P20*1000)</f>
        <v>642.85844362941737</v>
      </c>
      <c r="Q98" s="152">
        <f>IF(TrRoad_act!Q20=0,0,Q34/TrRoad_act!Q20*1000)</f>
        <v>643.44250646686385</v>
      </c>
      <c r="R98" s="152">
        <f>IF(TrRoad_act!R20=0,0,R34/TrRoad_act!R20*1000)</f>
        <v>640.61046377553942</v>
      </c>
      <c r="S98" s="152">
        <f>IF(TrRoad_act!S20=0,0,S34/TrRoad_act!S20*1000)</f>
        <v>634.00655687860683</v>
      </c>
      <c r="T98" s="152">
        <f>IF(TrRoad_act!T20=0,0,T34/TrRoad_act!T20*1000)</f>
        <v>620.16291912253007</v>
      </c>
      <c r="U98" s="152">
        <f>IF(TrRoad_act!U20=0,0,U34/TrRoad_act!U20*1000)</f>
        <v>613.47391678889232</v>
      </c>
      <c r="V98" s="152">
        <f>IF(TrRoad_act!V20=0,0,V34/TrRoad_act!V20*1000)</f>
        <v>590.71027767029034</v>
      </c>
      <c r="W98" s="152">
        <f>IF(TrRoad_act!W20=0,0,W34/TrRoad_act!W20*1000)</f>
        <v>596.99871172096675</v>
      </c>
      <c r="DA98" s="174" t="s">
        <v>445</v>
      </c>
    </row>
    <row r="99" spans="1:105" ht="11.45" customHeight="1" x14ac:dyDescent="0.25">
      <c r="A99" s="111" t="s">
        <v>110</v>
      </c>
      <c r="B99" s="87">
        <f>IF(TrRoad_act!B21=0,0,B35/TrRoad_act!B21*1000)</f>
        <v>880.92191161663879</v>
      </c>
      <c r="C99" s="87">
        <f>IF(TrRoad_act!C21=0,0,C35/TrRoad_act!C21*1000)</f>
        <v>865.0401014422963</v>
      </c>
      <c r="D99" s="87">
        <f>IF(TrRoad_act!D21=0,0,D35/TrRoad_act!D21*1000)</f>
        <v>866.91804336257121</v>
      </c>
      <c r="E99" s="87">
        <f>IF(TrRoad_act!E21=0,0,E35/TrRoad_act!E21*1000)</f>
        <v>861.63078220050795</v>
      </c>
      <c r="F99" s="87">
        <f>IF(TrRoad_act!F21=0,0,F35/TrRoad_act!F21*1000)</f>
        <v>857.36348922304308</v>
      </c>
      <c r="G99" s="87">
        <f>IF(TrRoad_act!G21=0,0,G35/TrRoad_act!G21*1000)</f>
        <v>846.85909594103578</v>
      </c>
      <c r="H99" s="87">
        <f>IF(TrRoad_act!H21=0,0,H35/TrRoad_act!H21*1000)</f>
        <v>826.80506810973679</v>
      </c>
      <c r="I99" s="87">
        <f>IF(TrRoad_act!I21=0,0,I35/TrRoad_act!I21*1000)</f>
        <v>818.88628559851065</v>
      </c>
      <c r="J99" s="87">
        <f>IF(TrRoad_act!J21=0,0,J35/TrRoad_act!J21*1000)</f>
        <v>792.07259655449604</v>
      </c>
      <c r="K99" s="87">
        <f>IF(TrRoad_act!K21=0,0,K35/TrRoad_act!K21*1000)</f>
        <v>771.50553542373325</v>
      </c>
      <c r="L99" s="87">
        <f>IF(TrRoad_act!L21=0,0,L35/TrRoad_act!L21*1000)</f>
        <v>751.33137689360251</v>
      </c>
      <c r="M99" s="87">
        <f>IF(TrRoad_act!M21=0,0,M35/TrRoad_act!M21*1000)</f>
        <v>739.68914531670987</v>
      </c>
      <c r="N99" s="87">
        <f>IF(TrRoad_act!N21=0,0,N35/TrRoad_act!N21*1000)</f>
        <v>718.57992235038546</v>
      </c>
      <c r="O99" s="87">
        <f>IF(TrRoad_act!O21=0,0,O35/TrRoad_act!O21*1000)</f>
        <v>709.2656912491741</v>
      </c>
      <c r="P99" s="87">
        <f>IF(TrRoad_act!P21=0,0,P35/TrRoad_act!P21*1000)</f>
        <v>704.79150363781139</v>
      </c>
      <c r="Q99" s="87">
        <f>IF(TrRoad_act!Q21=0,0,Q35/TrRoad_act!Q21*1000)</f>
        <v>702.6369985057471</v>
      </c>
      <c r="R99" s="87">
        <f>IF(TrRoad_act!R21=0,0,R35/TrRoad_act!R21*1000)</f>
        <v>702.30436231441377</v>
      </c>
      <c r="S99" s="87">
        <f>IF(TrRoad_act!S21=0,0,S35/TrRoad_act!S21*1000)</f>
        <v>694.39021199188187</v>
      </c>
      <c r="T99" s="87">
        <f>IF(TrRoad_act!T21=0,0,T35/TrRoad_act!T21*1000)</f>
        <v>695.74943367245976</v>
      </c>
      <c r="U99" s="87">
        <f>IF(TrRoad_act!U21=0,0,U35/TrRoad_act!U21*1000)</f>
        <v>690.57716509690101</v>
      </c>
      <c r="V99" s="87">
        <f>IF(TrRoad_act!V21=0,0,V35/TrRoad_act!V21*1000)</f>
        <v>687.64965255373147</v>
      </c>
      <c r="W99" s="87">
        <f>IF(TrRoad_act!W21=0,0,W35/TrRoad_act!W21*1000)</f>
        <v>704.5235006291997</v>
      </c>
      <c r="DA99" s="171" t="s">
        <v>805</v>
      </c>
    </row>
    <row r="100" spans="1:105" ht="11.45" customHeight="1" x14ac:dyDescent="0.25">
      <c r="A100" s="111" t="s">
        <v>111</v>
      </c>
      <c r="B100" s="87">
        <f>IF(TrRoad_act!B22=0,0,B36/TrRoad_act!B22*1000)</f>
        <v>763.25091002833938</v>
      </c>
      <c r="C100" s="87">
        <f>IF(TrRoad_act!C22=0,0,C36/TrRoad_act!C22*1000)</f>
        <v>730.76738142018303</v>
      </c>
      <c r="D100" s="87">
        <f>IF(TrRoad_act!D22=0,0,D36/TrRoad_act!D22*1000)</f>
        <v>714.06370734963116</v>
      </c>
      <c r="E100" s="87">
        <f>IF(TrRoad_act!E22=0,0,E36/TrRoad_act!E22*1000)</f>
        <v>700.78797136086371</v>
      </c>
      <c r="F100" s="87">
        <f>IF(TrRoad_act!F22=0,0,F36/TrRoad_act!F22*1000)</f>
        <v>686.46706533201427</v>
      </c>
      <c r="G100" s="87">
        <f>IF(TrRoad_act!G22=0,0,G36/TrRoad_act!G22*1000)</f>
        <v>665.85575563209852</v>
      </c>
      <c r="H100" s="87">
        <f>IF(TrRoad_act!H22=0,0,H36/TrRoad_act!H22*1000)</f>
        <v>632.60009063022437</v>
      </c>
      <c r="I100" s="87">
        <f>IF(TrRoad_act!I22=0,0,I36/TrRoad_act!I22*1000)</f>
        <v>615.9660894146441</v>
      </c>
      <c r="J100" s="87">
        <f>IF(TrRoad_act!J22=0,0,J36/TrRoad_act!J22*1000)</f>
        <v>631.98946953230291</v>
      </c>
      <c r="K100" s="87">
        <f>IF(TrRoad_act!K22=0,0,K36/TrRoad_act!K22*1000)</f>
        <v>637.67372412727184</v>
      </c>
      <c r="L100" s="87">
        <f>IF(TrRoad_act!L22=0,0,L36/TrRoad_act!L22*1000)</f>
        <v>634.55630699173355</v>
      </c>
      <c r="M100" s="87">
        <f>IF(TrRoad_act!M22=0,0,M36/TrRoad_act!M22*1000)</f>
        <v>637.70914780939768</v>
      </c>
      <c r="N100" s="87">
        <f>IF(TrRoad_act!N22=0,0,N36/TrRoad_act!N22*1000)</f>
        <v>627.312715401128</v>
      </c>
      <c r="O100" s="87">
        <f>IF(TrRoad_act!O22=0,0,O36/TrRoad_act!O22*1000)</f>
        <v>633.77633536513929</v>
      </c>
      <c r="P100" s="87">
        <f>IF(TrRoad_act!P22=0,0,P36/TrRoad_act!P22*1000)</f>
        <v>640.584087311708</v>
      </c>
      <c r="Q100" s="87">
        <f>IF(TrRoad_act!Q22=0,0,Q36/TrRoad_act!Q22*1000)</f>
        <v>641.2124123841611</v>
      </c>
      <c r="R100" s="87">
        <f>IF(TrRoad_act!R22=0,0,R36/TrRoad_act!R22*1000)</f>
        <v>638.8271382630362</v>
      </c>
      <c r="S100" s="87">
        <f>IF(TrRoad_act!S22=0,0,S36/TrRoad_act!S22*1000)</f>
        <v>633.10822442398774</v>
      </c>
      <c r="T100" s="87">
        <f>IF(TrRoad_act!T22=0,0,T36/TrRoad_act!T22*1000)</f>
        <v>619.37688905323273</v>
      </c>
      <c r="U100" s="87">
        <f>IF(TrRoad_act!U22=0,0,U36/TrRoad_act!U22*1000)</f>
        <v>613.31972966267847</v>
      </c>
      <c r="V100" s="87">
        <f>IF(TrRoad_act!V22=0,0,V36/TrRoad_act!V22*1000)</f>
        <v>590.23276325552433</v>
      </c>
      <c r="W100" s="87">
        <f>IF(TrRoad_act!W22=0,0,W36/TrRoad_act!W22*1000)</f>
        <v>597.25487351387767</v>
      </c>
      <c r="DA100" s="171" t="s">
        <v>806</v>
      </c>
    </row>
    <row r="101" spans="1:105" ht="11.45" customHeight="1" x14ac:dyDescent="0.25">
      <c r="A101" s="111" t="s">
        <v>112</v>
      </c>
      <c r="B101" s="87">
        <f>IF(TrRoad_act!B23=0,0,B37/TrRoad_act!B23*1000)</f>
        <v>0</v>
      </c>
      <c r="C101" s="87">
        <f>IF(TrRoad_act!C23=0,0,C37/TrRoad_act!C23*1000)</f>
        <v>0</v>
      </c>
      <c r="D101" s="87">
        <f>IF(TrRoad_act!D23=0,0,D37/TrRoad_act!D23*1000)</f>
        <v>0</v>
      </c>
      <c r="E101" s="87">
        <f>IF(TrRoad_act!E23=0,0,E37/TrRoad_act!E23*1000)</f>
        <v>0</v>
      </c>
      <c r="F101" s="87">
        <f>IF(TrRoad_act!F23=0,0,F37/TrRoad_act!F23*1000)</f>
        <v>0</v>
      </c>
      <c r="G101" s="87">
        <f>IF(TrRoad_act!G23=0,0,G37/TrRoad_act!G23*1000)</f>
        <v>0</v>
      </c>
      <c r="H101" s="87">
        <f>IF(TrRoad_act!H23=0,0,H37/TrRoad_act!H23*1000)</f>
        <v>1122.7863720615699</v>
      </c>
      <c r="I101" s="87">
        <f>IF(TrRoad_act!I23=0,0,I37/TrRoad_act!I23*1000)</f>
        <v>1112.6419209914509</v>
      </c>
      <c r="J101" s="87">
        <f>IF(TrRoad_act!J23=0,0,J37/TrRoad_act!J23*1000)</f>
        <v>1066.0783043635149</v>
      </c>
      <c r="K101" s="87">
        <f>IF(TrRoad_act!K23=0,0,K37/TrRoad_act!K23*1000)</f>
        <v>1047.992364309594</v>
      </c>
      <c r="L101" s="87">
        <f>IF(TrRoad_act!L23=0,0,L37/TrRoad_act!L23*1000)</f>
        <v>1013.5076789578692</v>
      </c>
      <c r="M101" s="87">
        <f>IF(TrRoad_act!M23=0,0,M37/TrRoad_act!M23*1000)</f>
        <v>995.21123604456523</v>
      </c>
      <c r="N101" s="87">
        <f>IF(TrRoad_act!N23=0,0,N37/TrRoad_act!N23*1000)</f>
        <v>983.27065548456528</v>
      </c>
      <c r="O101" s="87">
        <f>IF(TrRoad_act!O23=0,0,O37/TrRoad_act!O23*1000)</f>
        <v>981.46424254087174</v>
      </c>
      <c r="P101" s="87">
        <f>IF(TrRoad_act!P23=0,0,P37/TrRoad_act!P23*1000)</f>
        <v>963.60115766134174</v>
      </c>
      <c r="Q101" s="87">
        <f>IF(TrRoad_act!Q23=0,0,Q37/TrRoad_act!Q23*1000)</f>
        <v>952.92543044422996</v>
      </c>
      <c r="R101" s="87">
        <f>IF(TrRoad_act!R23=0,0,R37/TrRoad_act!R23*1000)</f>
        <v>959.99907334818465</v>
      </c>
      <c r="S101" s="87">
        <f>IF(TrRoad_act!S23=0,0,S37/TrRoad_act!S23*1000)</f>
        <v>957.14281394613465</v>
      </c>
      <c r="T101" s="87">
        <f>IF(TrRoad_act!T23=0,0,T37/TrRoad_act!T23*1000)</f>
        <v>951.76840687319384</v>
      </c>
      <c r="U101" s="87">
        <f>IF(TrRoad_act!U23=0,0,U37/TrRoad_act!U23*1000)</f>
        <v>938.86317582371987</v>
      </c>
      <c r="V101" s="87">
        <f>IF(TrRoad_act!V23=0,0,V37/TrRoad_act!V23*1000)</f>
        <v>942.46343093913731</v>
      </c>
      <c r="W101" s="87">
        <f>IF(TrRoad_act!W23=0,0,W37/TrRoad_act!W23*1000)</f>
        <v>969.78924219690828</v>
      </c>
      <c r="DA101" s="171" t="s">
        <v>807</v>
      </c>
    </row>
    <row r="102" spans="1:105" ht="11.45" customHeight="1" x14ac:dyDescent="0.25">
      <c r="A102" s="111" t="s">
        <v>113</v>
      </c>
      <c r="B102" s="87">
        <f>IF(TrRoad_act!B24=0,0,B38/TrRoad_act!B24*1000)</f>
        <v>0</v>
      </c>
      <c r="C102" s="87">
        <f>IF(TrRoad_act!C24=0,0,C38/TrRoad_act!C24*1000)</f>
        <v>0</v>
      </c>
      <c r="D102" s="87">
        <f>IF(TrRoad_act!D24=0,0,D38/TrRoad_act!D24*1000)</f>
        <v>0</v>
      </c>
      <c r="E102" s="87">
        <f>IF(TrRoad_act!E24=0,0,E38/TrRoad_act!E24*1000)</f>
        <v>0</v>
      </c>
      <c r="F102" s="87">
        <f>IF(TrRoad_act!F24=0,0,F38/TrRoad_act!F24*1000)</f>
        <v>0</v>
      </c>
      <c r="G102" s="87">
        <f>IF(TrRoad_act!G24=0,0,G38/TrRoad_act!G24*1000)</f>
        <v>0</v>
      </c>
      <c r="H102" s="87">
        <f>IF(TrRoad_act!H24=0,0,H38/TrRoad_act!H24*1000)</f>
        <v>691.86355468278191</v>
      </c>
      <c r="I102" s="87">
        <f>IF(TrRoad_act!I24=0,0,I38/TrRoad_act!I24*1000)</f>
        <v>696.56488303601407</v>
      </c>
      <c r="J102" s="87">
        <f>IF(TrRoad_act!J24=0,0,J38/TrRoad_act!J24*1000)</f>
        <v>687.31887782264505</v>
      </c>
      <c r="K102" s="87">
        <f>IF(TrRoad_act!K24=0,0,K38/TrRoad_act!K24*1000)</f>
        <v>675.56585524904983</v>
      </c>
      <c r="L102" s="87">
        <f>IF(TrRoad_act!L24=0,0,L38/TrRoad_act!L24*1000)</f>
        <v>642.39547558674678</v>
      </c>
      <c r="M102" s="87">
        <f>IF(TrRoad_act!M24=0,0,M38/TrRoad_act!M24*1000)</f>
        <v>631.6347047586554</v>
      </c>
      <c r="N102" s="87">
        <f>IF(TrRoad_act!N24=0,0,N38/TrRoad_act!N24*1000)</f>
        <v>557.16009650012734</v>
      </c>
      <c r="O102" s="87">
        <f>IF(TrRoad_act!O24=0,0,O38/TrRoad_act!O24*1000)</f>
        <v>519.90945893947537</v>
      </c>
      <c r="P102" s="87">
        <f>IF(TrRoad_act!P24=0,0,P38/TrRoad_act!P24*1000)</f>
        <v>526.2177716457669</v>
      </c>
      <c r="Q102" s="87">
        <f>IF(TrRoad_act!Q24=0,0,Q38/TrRoad_act!Q24*1000)</f>
        <v>540.45984616030535</v>
      </c>
      <c r="R102" s="87">
        <f>IF(TrRoad_act!R24=0,0,R38/TrRoad_act!R24*1000)</f>
        <v>499.22601018062721</v>
      </c>
      <c r="S102" s="87">
        <f>IF(TrRoad_act!S24=0,0,S38/TrRoad_act!S24*1000)</f>
        <v>473.34169390319875</v>
      </c>
      <c r="T102" s="87">
        <f>IF(TrRoad_act!T24=0,0,T38/TrRoad_act!T24*1000)</f>
        <v>466.25390567910432</v>
      </c>
      <c r="U102" s="87">
        <f>IF(TrRoad_act!U24=0,0,U38/TrRoad_act!U24*1000)</f>
        <v>421.40058139144435</v>
      </c>
      <c r="V102" s="87">
        <f>IF(TrRoad_act!V24=0,0,V38/TrRoad_act!V24*1000)</f>
        <v>369.93566647552592</v>
      </c>
      <c r="W102" s="87">
        <f>IF(TrRoad_act!W24=0,0,W38/TrRoad_act!W24*1000)</f>
        <v>584.89267885526726</v>
      </c>
      <c r="DA102" s="171" t="s">
        <v>808</v>
      </c>
    </row>
    <row r="103" spans="1:105" ht="11.45" customHeight="1" x14ac:dyDescent="0.25">
      <c r="A103" s="111" t="s">
        <v>115</v>
      </c>
      <c r="B103" s="87">
        <f>IF(TrRoad_act!B25=0,0,B39/TrRoad_act!B25*1000)</f>
        <v>0</v>
      </c>
      <c r="C103" s="87">
        <f>IF(TrRoad_act!C25=0,0,C39/TrRoad_act!C25*1000)</f>
        <v>0</v>
      </c>
      <c r="D103" s="87">
        <f>IF(TrRoad_act!D25=0,0,D39/TrRoad_act!D25*1000)</f>
        <v>0</v>
      </c>
      <c r="E103" s="87">
        <f>IF(TrRoad_act!E25=0,0,E39/TrRoad_act!E25*1000)</f>
        <v>0</v>
      </c>
      <c r="F103" s="87">
        <f>IF(TrRoad_act!F25=0,0,F39/TrRoad_act!F25*1000)</f>
        <v>0</v>
      </c>
      <c r="G103" s="87">
        <f>IF(TrRoad_act!G25=0,0,G39/TrRoad_act!G25*1000)</f>
        <v>0</v>
      </c>
      <c r="H103" s="87">
        <f>IF(TrRoad_act!H25=0,0,H39/TrRoad_act!H25*1000)</f>
        <v>0</v>
      </c>
      <c r="I103" s="87">
        <f>IF(TrRoad_act!I25=0,0,I39/TrRoad_act!I25*1000)</f>
        <v>0</v>
      </c>
      <c r="J103" s="87">
        <f>IF(TrRoad_act!J25=0,0,J39/TrRoad_act!J25*1000)</f>
        <v>0</v>
      </c>
      <c r="K103" s="87">
        <f>IF(TrRoad_act!K25=0,0,K39/TrRoad_act!K25*1000)</f>
        <v>0</v>
      </c>
      <c r="L103" s="87">
        <f>IF(TrRoad_act!L25=0,0,L39/TrRoad_act!L25*1000)</f>
        <v>0</v>
      </c>
      <c r="M103" s="87">
        <f>IF(TrRoad_act!M25=0,0,M39/TrRoad_act!M25*1000)</f>
        <v>0</v>
      </c>
      <c r="N103" s="87">
        <f>IF(TrRoad_act!N25=0,0,N39/TrRoad_act!N25*1000)</f>
        <v>0</v>
      </c>
      <c r="O103" s="87">
        <f>IF(TrRoad_act!O25=0,0,O39/TrRoad_act!O25*1000)</f>
        <v>0</v>
      </c>
      <c r="P103" s="87">
        <f>IF(TrRoad_act!P25=0,0,P39/TrRoad_act!P25*1000)</f>
        <v>0</v>
      </c>
      <c r="Q103" s="87">
        <f>IF(TrRoad_act!Q25=0,0,Q39/TrRoad_act!Q25*1000)</f>
        <v>0</v>
      </c>
      <c r="R103" s="87">
        <f>IF(TrRoad_act!R25=0,0,R39/TrRoad_act!R25*1000)</f>
        <v>0</v>
      </c>
      <c r="S103" s="87">
        <f>IF(TrRoad_act!S25=0,0,S39/TrRoad_act!S25*1000)</f>
        <v>0</v>
      </c>
      <c r="T103" s="87">
        <f>IF(TrRoad_act!T25=0,0,T39/TrRoad_act!T25*1000)</f>
        <v>0</v>
      </c>
      <c r="U103" s="87">
        <f>IF(TrRoad_act!U25=0,0,U39/TrRoad_act!U25*1000)</f>
        <v>0</v>
      </c>
      <c r="V103" s="87">
        <f>IF(TrRoad_act!V25=0,0,V39/TrRoad_act!V25*1000)</f>
        <v>0</v>
      </c>
      <c r="W103" s="87">
        <f>IF(TrRoad_act!W25=0,0,W39/TrRoad_act!W25*1000)</f>
        <v>0</v>
      </c>
      <c r="DA103" s="171" t="s">
        <v>809</v>
      </c>
    </row>
    <row r="104" spans="1:105" ht="11.45" customHeight="1" x14ac:dyDescent="0.25">
      <c r="A104" s="109" t="s">
        <v>158</v>
      </c>
      <c r="B104" s="116">
        <f>IF(TrRoad_act!B26=0,0,B40/TrRoad_act!B26*1000)</f>
        <v>123.33355063859989</v>
      </c>
      <c r="C104" s="116">
        <f>IF(TrRoad_act!C26=0,0,C40/TrRoad_act!C26*1000)</f>
        <v>110.20337248722635</v>
      </c>
      <c r="D104" s="116">
        <f>IF(TrRoad_act!D26=0,0,D40/TrRoad_act!D26*1000)</f>
        <v>104.77763135190848</v>
      </c>
      <c r="E104" s="116">
        <f>IF(TrRoad_act!E26=0,0,E40/TrRoad_act!E26*1000)</f>
        <v>98.218912069937218</v>
      </c>
      <c r="F104" s="116">
        <f>IF(TrRoad_act!F26=0,0,F40/TrRoad_act!F26*1000)</f>
        <v>90.171439122835636</v>
      </c>
      <c r="G104" s="116">
        <f>IF(TrRoad_act!G26=0,0,G40/TrRoad_act!G26*1000)</f>
        <v>82.010917040945515</v>
      </c>
      <c r="H104" s="116">
        <f>IF(TrRoad_act!H26=0,0,H40/TrRoad_act!H26*1000)</f>
        <v>84.54589411951919</v>
      </c>
      <c r="I104" s="116">
        <f>IF(TrRoad_act!I26=0,0,I40/TrRoad_act!I26*1000)</f>
        <v>78.159236951716892</v>
      </c>
      <c r="J104" s="116">
        <f>IF(TrRoad_act!J26=0,0,J40/TrRoad_act!J26*1000)</f>
        <v>78.357728937373025</v>
      </c>
      <c r="K104" s="116">
        <f>IF(TrRoad_act!K26=0,0,K40/TrRoad_act!K26*1000)</f>
        <v>83.870366287485027</v>
      </c>
      <c r="L104" s="116">
        <f>IF(TrRoad_act!L26=0,0,L40/TrRoad_act!L26*1000)</f>
        <v>87.648851161075328</v>
      </c>
      <c r="M104" s="116">
        <f>IF(TrRoad_act!M26=0,0,M40/TrRoad_act!M26*1000)</f>
        <v>84.440861009181816</v>
      </c>
      <c r="N104" s="116">
        <f>IF(TrRoad_act!N26=0,0,N40/TrRoad_act!N26*1000)</f>
        <v>90.825291428846512</v>
      </c>
      <c r="O104" s="116">
        <f>IF(TrRoad_act!O26=0,0,O40/TrRoad_act!O26*1000)</f>
        <v>90.634423135270595</v>
      </c>
      <c r="P104" s="116">
        <f>IF(TrRoad_act!P26=0,0,P40/TrRoad_act!P26*1000)</f>
        <v>84.842352455182919</v>
      </c>
      <c r="Q104" s="116">
        <f>IF(TrRoad_act!Q26=0,0,Q40/TrRoad_act!Q26*1000)</f>
        <v>85.284008021840364</v>
      </c>
      <c r="R104" s="116">
        <f>IF(TrRoad_act!R26=0,0,R40/TrRoad_act!R26*1000)</f>
        <v>84.288137748403017</v>
      </c>
      <c r="S104" s="116">
        <f>IF(TrRoad_act!S26=0,0,S40/TrRoad_act!S26*1000)</f>
        <v>81.711137920692764</v>
      </c>
      <c r="T104" s="116">
        <f>IF(TrRoad_act!T26=0,0,T40/TrRoad_act!T26*1000)</f>
        <v>79.744075780578825</v>
      </c>
      <c r="U104" s="116">
        <f>IF(TrRoad_act!U26=0,0,U40/TrRoad_act!U26*1000)</f>
        <v>79.894563291156302</v>
      </c>
      <c r="V104" s="116">
        <f>IF(TrRoad_act!V26=0,0,V40/TrRoad_act!V26*1000)</f>
        <v>77.671110271044626</v>
      </c>
      <c r="W104" s="116">
        <f>IF(TrRoad_act!W26=0,0,W40/TrRoad_act!W26*1000)</f>
        <v>70.094084870112923</v>
      </c>
      <c r="DA104" s="176" t="s">
        <v>446</v>
      </c>
    </row>
    <row r="105" spans="1:105" ht="11.45" customHeight="1" x14ac:dyDescent="0.25">
      <c r="A105" s="128" t="s">
        <v>27</v>
      </c>
      <c r="B105" s="101">
        <f>IF(TrRoad_act!B27=0,0,B41/TrRoad_act!B27*1000)</f>
        <v>122.42191952751077</v>
      </c>
      <c r="C105" s="101">
        <f>IF(TrRoad_act!C27=0,0,C41/TrRoad_act!C27*1000)</f>
        <v>117.66427336006053</v>
      </c>
      <c r="D105" s="101">
        <f>IF(TrRoad_act!D27=0,0,D41/TrRoad_act!D27*1000)</f>
        <v>113.66366847796472</v>
      </c>
      <c r="E105" s="101">
        <f>IF(TrRoad_act!E27=0,0,E41/TrRoad_act!E27*1000)</f>
        <v>109.24075611844833</v>
      </c>
      <c r="F105" s="101">
        <f>IF(TrRoad_act!F27=0,0,F41/TrRoad_act!F27*1000)</f>
        <v>106.43006131961722</v>
      </c>
      <c r="G105" s="101">
        <f>IF(TrRoad_act!G27=0,0,G41/TrRoad_act!G27*1000)</f>
        <v>99.697257084166296</v>
      </c>
      <c r="H105" s="101">
        <f>IF(TrRoad_act!H27=0,0,H41/TrRoad_act!H27*1000)</f>
        <v>95.365426614860937</v>
      </c>
      <c r="I105" s="101">
        <f>IF(TrRoad_act!I27=0,0,I41/TrRoad_act!I27*1000)</f>
        <v>92.173974816261776</v>
      </c>
      <c r="J105" s="101">
        <f>IF(TrRoad_act!J27=0,0,J41/TrRoad_act!J27*1000)</f>
        <v>95.62730373037904</v>
      </c>
      <c r="K105" s="101">
        <f>IF(TrRoad_act!K27=0,0,K41/TrRoad_act!K27*1000)</f>
        <v>98.746069447454957</v>
      </c>
      <c r="L105" s="101">
        <f>IF(TrRoad_act!L27=0,0,L41/TrRoad_act!L27*1000)</f>
        <v>98.157184619174771</v>
      </c>
      <c r="M105" s="101">
        <f>IF(TrRoad_act!M27=0,0,M41/TrRoad_act!M27*1000)</f>
        <v>97.148015218857736</v>
      </c>
      <c r="N105" s="101">
        <f>IF(TrRoad_act!N27=0,0,N41/TrRoad_act!N27*1000)</f>
        <v>98.695559243324723</v>
      </c>
      <c r="O105" s="101">
        <f>IF(TrRoad_act!O27=0,0,O41/TrRoad_act!O27*1000)</f>
        <v>98.764381029077441</v>
      </c>
      <c r="P105" s="101">
        <f>IF(TrRoad_act!P27=0,0,P41/TrRoad_act!P27*1000)</f>
        <v>97.264853209968834</v>
      </c>
      <c r="Q105" s="101">
        <f>IF(TrRoad_act!Q27=0,0,Q41/TrRoad_act!Q27*1000)</f>
        <v>97.123818979230009</v>
      </c>
      <c r="R105" s="101">
        <f>IF(TrRoad_act!R27=0,0,R41/TrRoad_act!R27*1000)</f>
        <v>96.461570374539093</v>
      </c>
      <c r="S105" s="101">
        <f>IF(TrRoad_act!S27=0,0,S41/TrRoad_act!S27*1000)</f>
        <v>95.296963306827649</v>
      </c>
      <c r="T105" s="101">
        <f>IF(TrRoad_act!T27=0,0,T41/TrRoad_act!T27*1000)</f>
        <v>93.097110193877995</v>
      </c>
      <c r="U105" s="101">
        <f>IF(TrRoad_act!U27=0,0,U41/TrRoad_act!U27*1000)</f>
        <v>92.549126116834898</v>
      </c>
      <c r="V105" s="101">
        <f>IF(TrRoad_act!V27=0,0,V41/TrRoad_act!V27*1000)</f>
        <v>89.140318250989182</v>
      </c>
      <c r="W105" s="101">
        <f>IF(TrRoad_act!W27=0,0,W41/TrRoad_act!W27*1000)</f>
        <v>87.38429833629084</v>
      </c>
      <c r="DA105" s="175" t="s">
        <v>810</v>
      </c>
    </row>
    <row r="106" spans="1:105" ht="11.45" customHeight="1" x14ac:dyDescent="0.25">
      <c r="A106" s="138" t="s">
        <v>116</v>
      </c>
      <c r="B106" s="88">
        <f>IF(TrRoad_act!B28=0,0,B42/TrRoad_act!B28*1000)</f>
        <v>125.48177357464488</v>
      </c>
      <c r="C106" s="88">
        <f>IF(TrRoad_act!C28=0,0,C42/TrRoad_act!C28*1000)</f>
        <v>93.537731728105371</v>
      </c>
      <c r="D106" s="88">
        <f>IF(TrRoad_act!D28=0,0,D42/TrRoad_act!D28*1000)</f>
        <v>86.403399599149878</v>
      </c>
      <c r="E106" s="88">
        <f>IF(TrRoad_act!E28=0,0,E42/TrRoad_act!E28*1000)</f>
        <v>75.617166860342934</v>
      </c>
      <c r="F106" s="88">
        <f>IF(TrRoad_act!F28=0,0,F42/TrRoad_act!F28*1000)</f>
        <v>60.801925324075668</v>
      </c>
      <c r="G106" s="88">
        <f>IF(TrRoad_act!G28=0,0,G42/TrRoad_act!G28*1000)</f>
        <v>50.455105517969351</v>
      </c>
      <c r="H106" s="88">
        <f>IF(TrRoad_act!H28=0,0,H42/TrRoad_act!H28*1000)</f>
        <v>65.537560067742291</v>
      </c>
      <c r="I106" s="88">
        <f>IF(TrRoad_act!I28=0,0,I42/TrRoad_act!I28*1000)</f>
        <v>54.00929745964217</v>
      </c>
      <c r="J106" s="88">
        <f>IF(TrRoad_act!J28=0,0,J42/TrRoad_act!J28*1000)</f>
        <v>48.965551877045783</v>
      </c>
      <c r="K106" s="88">
        <f>IF(TrRoad_act!K28=0,0,K42/TrRoad_act!K28*1000)</f>
        <v>57.726436794956378</v>
      </c>
      <c r="L106" s="88">
        <f>IF(TrRoad_act!L28=0,0,L42/TrRoad_act!L28*1000)</f>
        <v>70.247455930775331</v>
      </c>
      <c r="M106" s="88">
        <f>IF(TrRoad_act!M28=0,0,M42/TrRoad_act!M28*1000)</f>
        <v>62.363545075170144</v>
      </c>
      <c r="N106" s="88">
        <f>IF(TrRoad_act!N28=0,0,N42/TrRoad_act!N28*1000)</f>
        <v>77.797838994368945</v>
      </c>
      <c r="O106" s="88">
        <f>IF(TrRoad_act!O28=0,0,O42/TrRoad_act!O28*1000)</f>
        <v>77.578358656598851</v>
      </c>
      <c r="P106" s="88">
        <f>IF(TrRoad_act!P28=0,0,P42/TrRoad_act!P28*1000)</f>
        <v>64.903485641478255</v>
      </c>
      <c r="Q106" s="88">
        <f>IF(TrRoad_act!Q28=0,0,Q42/TrRoad_act!Q28*1000)</f>
        <v>65.751077030370467</v>
      </c>
      <c r="R106" s="88">
        <f>IF(TrRoad_act!R28=0,0,R42/TrRoad_act!R28*1000)</f>
        <v>65.444857307303849</v>
      </c>
      <c r="S106" s="88">
        <f>IF(TrRoad_act!S28=0,0,S42/TrRoad_act!S28*1000)</f>
        <v>62.423307149011023</v>
      </c>
      <c r="T106" s="88">
        <f>IF(TrRoad_act!T28=0,0,T42/TrRoad_act!T28*1000)</f>
        <v>59.529988475091606</v>
      </c>
      <c r="U106" s="88">
        <f>IF(TrRoad_act!U28=0,0,U42/TrRoad_act!U28*1000)</f>
        <v>62.134195194603677</v>
      </c>
      <c r="V106" s="88">
        <f>IF(TrRoad_act!V28=0,0,V42/TrRoad_act!V28*1000)</f>
        <v>61.914973082591125</v>
      </c>
      <c r="W106" s="88">
        <f>IF(TrRoad_act!W28=0,0,W42/TrRoad_act!W28*1000)</f>
        <v>47.50053363977198</v>
      </c>
      <c r="DA106" s="178" t="s">
        <v>811</v>
      </c>
    </row>
    <row r="107" spans="1:105" x14ac:dyDescent="0.25">
      <c r="A107" s="106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DA107" s="171"/>
    </row>
    <row r="108" spans="1:105" ht="11.45" customHeight="1" x14ac:dyDescent="0.25">
      <c r="A108" s="53" t="s">
        <v>130</v>
      </c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DA108" s="172"/>
    </row>
    <row r="109" spans="1:105" ht="11.45" customHeight="1" x14ac:dyDescent="0.25">
      <c r="A109" s="27" t="s">
        <v>33</v>
      </c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DA109" s="173"/>
    </row>
    <row r="110" spans="1:105" ht="11.45" customHeight="1" x14ac:dyDescent="0.25">
      <c r="A110" s="136" t="s">
        <v>180</v>
      </c>
      <c r="B110" s="152">
        <f>IF(B19=0,0,1000000*B19/TrRoad_act!B59)</f>
        <v>405.07388988040282</v>
      </c>
      <c r="C110" s="152">
        <f>IF(C19=0,0,1000000*C19/TrRoad_act!C59)</f>
        <v>387.79443720853254</v>
      </c>
      <c r="D110" s="152">
        <f>IF(D19=0,0,1000000*D19/TrRoad_act!D59)</f>
        <v>386.82515778580364</v>
      </c>
      <c r="E110" s="152">
        <f>IF(E19=0,0,1000000*E19/TrRoad_act!E59)</f>
        <v>368.01800172867928</v>
      </c>
      <c r="F110" s="152">
        <f>IF(F19=0,0,1000000*F19/TrRoad_act!F59)</f>
        <v>369.19804593742805</v>
      </c>
      <c r="G110" s="152">
        <f>IF(G19=0,0,1000000*G19/TrRoad_act!G59)</f>
        <v>360.59216744464203</v>
      </c>
      <c r="H110" s="152">
        <f>IF(H19=0,0,1000000*H19/TrRoad_act!H59)</f>
        <v>355.89838930419586</v>
      </c>
      <c r="I110" s="152">
        <f>IF(I19=0,0,1000000*I19/TrRoad_act!I59)</f>
        <v>314.50781659232319</v>
      </c>
      <c r="J110" s="152">
        <f>IF(J19=0,0,1000000*J19/TrRoad_act!J59)</f>
        <v>327.21117868625259</v>
      </c>
      <c r="K110" s="152">
        <f>IF(K19=0,0,1000000*K19/TrRoad_act!K59)</f>
        <v>318.45583240990004</v>
      </c>
      <c r="L110" s="152">
        <f>IF(L19=0,0,1000000*L19/TrRoad_act!L59)</f>
        <v>306.79206269371792</v>
      </c>
      <c r="M110" s="152">
        <f>IF(M19=0,0,1000000*M19/TrRoad_act!M59)</f>
        <v>310.45457559329549</v>
      </c>
      <c r="N110" s="152">
        <f>IF(N19=0,0,1000000*N19/TrRoad_act!N59)</f>
        <v>300.0952910940249</v>
      </c>
      <c r="O110" s="152">
        <f>IF(O19=0,0,1000000*O19/TrRoad_act!O59)</f>
        <v>302.39746710810778</v>
      </c>
      <c r="P110" s="152">
        <f>IF(P19=0,0,1000000*P19/TrRoad_act!P59)</f>
        <v>302.71734925110457</v>
      </c>
      <c r="Q110" s="152">
        <f>IF(Q19=0,0,1000000*Q19/TrRoad_act!Q59)</f>
        <v>293.12416438397594</v>
      </c>
      <c r="R110" s="152">
        <f>IF(R19=0,0,1000000*R19/TrRoad_act!R59)</f>
        <v>291.60138237579724</v>
      </c>
      <c r="S110" s="152">
        <f>IF(S19=0,0,1000000*S19/TrRoad_act!S59)</f>
        <v>273.95535928279975</v>
      </c>
      <c r="T110" s="152">
        <f>IF(T19=0,0,1000000*T19/TrRoad_act!T59)</f>
        <v>253.56978638932097</v>
      </c>
      <c r="U110" s="152">
        <f>IF(U19=0,0,1000000*U19/TrRoad_act!U59)</f>
        <v>263.23009828419293</v>
      </c>
      <c r="V110" s="152">
        <f>IF(V19=0,0,1000000*V19/TrRoad_act!V59)</f>
        <v>227.15499512858287</v>
      </c>
      <c r="W110" s="152">
        <f>IF(W19=0,0,1000000*W19/TrRoad_act!W59)</f>
        <v>214.06668974689299</v>
      </c>
      <c r="DA110" s="174" t="s">
        <v>812</v>
      </c>
    </row>
    <row r="111" spans="1:105" ht="11.45" customHeight="1" x14ac:dyDescent="0.25">
      <c r="A111" s="109" t="s">
        <v>20</v>
      </c>
      <c r="B111" s="116">
        <f>IF(B20=0,0,1000000*B20/TrRoad_act!B60)</f>
        <v>2846.8533596583975</v>
      </c>
      <c r="C111" s="116">
        <f>IF(C20=0,0,1000000*C20/TrRoad_act!C60)</f>
        <v>2806.9448938928599</v>
      </c>
      <c r="D111" s="116">
        <f>IF(D20=0,0,1000000*D20/TrRoad_act!D60)</f>
        <v>2779.1228686327036</v>
      </c>
      <c r="E111" s="116">
        <f>IF(E20=0,0,1000000*E20/TrRoad_act!E60)</f>
        <v>2645.7267499613322</v>
      </c>
      <c r="F111" s="116">
        <f>IF(F20=0,0,1000000*F20/TrRoad_act!F60)</f>
        <v>2657.3517620668767</v>
      </c>
      <c r="G111" s="116">
        <f>IF(G20=0,0,1000000*G20/TrRoad_act!G60)</f>
        <v>2494.9354013043189</v>
      </c>
      <c r="H111" s="116">
        <f>IF(H20=0,0,1000000*H20/TrRoad_act!H60)</f>
        <v>2375.6391098380191</v>
      </c>
      <c r="I111" s="116">
        <f>IF(I20=0,0,1000000*I20/TrRoad_act!I60)</f>
        <v>2295.1336766261002</v>
      </c>
      <c r="J111" s="116">
        <f>IF(J20=0,0,1000000*J20/TrRoad_act!J60)</f>
        <v>2289.6577623872299</v>
      </c>
      <c r="K111" s="116">
        <f>IF(K20=0,0,1000000*K20/TrRoad_act!K60)</f>
        <v>2250.3270334564872</v>
      </c>
      <c r="L111" s="116">
        <f>IF(L20=0,0,1000000*L20/TrRoad_act!L60)</f>
        <v>2172.185522824298</v>
      </c>
      <c r="M111" s="116">
        <f>IF(M20=0,0,1000000*M20/TrRoad_act!M60)</f>
        <v>2180.8811071121409</v>
      </c>
      <c r="N111" s="116">
        <f>IF(N20=0,0,1000000*N20/TrRoad_act!N60)</f>
        <v>2081.7429178722232</v>
      </c>
      <c r="O111" s="116">
        <f>IF(O20=0,0,1000000*O20/TrRoad_act!O60)</f>
        <v>2120.7188237291016</v>
      </c>
      <c r="P111" s="116">
        <f>IF(P20=0,0,1000000*P20/TrRoad_act!P60)</f>
        <v>2180.0037418186503</v>
      </c>
      <c r="Q111" s="116">
        <f>IF(Q20=0,0,1000000*Q20/TrRoad_act!Q60)</f>
        <v>2117.470385894705</v>
      </c>
      <c r="R111" s="116">
        <f>IF(R20=0,0,1000000*R20/TrRoad_act!R60)</f>
        <v>2136.0703538085727</v>
      </c>
      <c r="S111" s="116">
        <f>IF(S20=0,0,1000000*S20/TrRoad_act!S60)</f>
        <v>2146.7282549904658</v>
      </c>
      <c r="T111" s="116">
        <f>IF(T20=0,0,1000000*T20/TrRoad_act!T60)</f>
        <v>2021.5991142222408</v>
      </c>
      <c r="U111" s="116">
        <f>IF(U20=0,0,1000000*U20/TrRoad_act!U60)</f>
        <v>1999.548153901967</v>
      </c>
      <c r="V111" s="116">
        <f>IF(V20=0,0,1000000*V20/TrRoad_act!V60)</f>
        <v>1711.6473893010216</v>
      </c>
      <c r="W111" s="116">
        <f>IF(W20=0,0,1000000*W20/TrRoad_act!W60)</f>
        <v>1680.2487515051375</v>
      </c>
      <c r="DA111" s="176" t="s">
        <v>813</v>
      </c>
    </row>
    <row r="112" spans="1:105" ht="11.45" customHeight="1" x14ac:dyDescent="0.25">
      <c r="A112" s="111" t="s">
        <v>110</v>
      </c>
      <c r="B112" s="87">
        <f>IF(B21=0,0,1000000*B21/TrRoad_act!B61)</f>
        <v>2561.7877972679553</v>
      </c>
      <c r="C112" s="87">
        <f>IF(C21=0,0,1000000*C21/TrRoad_act!C61)</f>
        <v>2499.2000999429029</v>
      </c>
      <c r="D112" s="87">
        <f>IF(D21=0,0,1000000*D21/TrRoad_act!D61)</f>
        <v>2448.6029953317875</v>
      </c>
      <c r="E112" s="87">
        <f>IF(E21=0,0,1000000*E21/TrRoad_act!E61)</f>
        <v>2293.1983453062694</v>
      </c>
      <c r="F112" s="87">
        <f>IF(F21=0,0,1000000*F21/TrRoad_act!F61)</f>
        <v>2251.721191596092</v>
      </c>
      <c r="G112" s="87">
        <f>IF(G21=0,0,1000000*G21/TrRoad_act!G61)</f>
        <v>2110.3350226356984</v>
      </c>
      <c r="H112" s="87">
        <f>IF(H21=0,0,1000000*H21/TrRoad_act!H61)</f>
        <v>2030.1131724509587</v>
      </c>
      <c r="I112" s="87">
        <f>IF(I21=0,0,1000000*I21/TrRoad_act!I61)</f>
        <v>1940.4953554722592</v>
      </c>
      <c r="J112" s="87">
        <f>IF(J21=0,0,1000000*J21/TrRoad_act!J61)</f>
        <v>1906.7135054411467</v>
      </c>
      <c r="K112" s="87">
        <f>IF(K21=0,0,1000000*K21/TrRoad_act!K61)</f>
        <v>1823.6192161387191</v>
      </c>
      <c r="L112" s="87">
        <f>IF(L21=0,0,1000000*L21/TrRoad_act!L61)</f>
        <v>1740.381976243074</v>
      </c>
      <c r="M112" s="87">
        <f>IF(M21=0,0,1000000*M21/TrRoad_act!M61)</f>
        <v>1734.2512611349796</v>
      </c>
      <c r="N112" s="87">
        <f>IF(N21=0,0,1000000*N21/TrRoad_act!N61)</f>
        <v>1637.9582491163783</v>
      </c>
      <c r="O112" s="87">
        <f>IF(O21=0,0,1000000*O21/TrRoad_act!O61)</f>
        <v>1647.6429192686078</v>
      </c>
      <c r="P112" s="87">
        <f>IF(P21=0,0,1000000*P21/TrRoad_act!P61)</f>
        <v>1661.5075747769674</v>
      </c>
      <c r="Q112" s="87">
        <f>IF(Q21=0,0,1000000*Q21/TrRoad_act!Q61)</f>
        <v>1589.0963656831805</v>
      </c>
      <c r="R112" s="87">
        <f>IF(R21=0,0,1000000*R21/TrRoad_act!R61)</f>
        <v>1579.7150152383392</v>
      </c>
      <c r="S112" s="87">
        <f>IF(S21=0,0,1000000*S21/TrRoad_act!S61)</f>
        <v>1575.3029143645767</v>
      </c>
      <c r="T112" s="87">
        <f>IF(T21=0,0,1000000*T21/TrRoad_act!T61)</f>
        <v>1472.8725468173729</v>
      </c>
      <c r="U112" s="87">
        <f>IF(U21=0,0,1000000*U21/TrRoad_act!U61)</f>
        <v>1461.4637677918197</v>
      </c>
      <c r="V112" s="87">
        <f>IF(V21=0,0,1000000*V21/TrRoad_act!V61)</f>
        <v>1305.863330780938</v>
      </c>
      <c r="W112" s="87">
        <f>IF(W21=0,0,1000000*W21/TrRoad_act!W61)</f>
        <v>1301.5279723414828</v>
      </c>
      <c r="DA112" s="171" t="s">
        <v>814</v>
      </c>
    </row>
    <row r="113" spans="1:105" ht="11.45" customHeight="1" x14ac:dyDescent="0.25">
      <c r="A113" s="111" t="s">
        <v>111</v>
      </c>
      <c r="B113" s="87">
        <f>IF(B22=0,0,1000000*B22/TrRoad_act!B62)</f>
        <v>4521.2025130484581</v>
      </c>
      <c r="C113" s="87">
        <f>IF(C22=0,0,1000000*C22/TrRoad_act!C62)</f>
        <v>4453.7246716385453</v>
      </c>
      <c r="D113" s="87">
        <f>IF(D22=0,0,1000000*D22/TrRoad_act!D62)</f>
        <v>4384.9808092852682</v>
      </c>
      <c r="E113" s="87">
        <f>IF(E22=0,0,1000000*E22/TrRoad_act!E62)</f>
        <v>4203.7567241805791</v>
      </c>
      <c r="F113" s="87">
        <f>IF(F22=0,0,1000000*F22/TrRoad_act!F62)</f>
        <v>4275.4362232799404</v>
      </c>
      <c r="G113" s="87">
        <f>IF(G22=0,0,1000000*G22/TrRoad_act!G62)</f>
        <v>3855.218697075522</v>
      </c>
      <c r="H113" s="87">
        <f>IF(H22=0,0,1000000*H22/TrRoad_act!H62)</f>
        <v>3501.9516351793632</v>
      </c>
      <c r="I113" s="87">
        <f>IF(I22=0,0,1000000*I22/TrRoad_act!I62)</f>
        <v>3391.5574799418878</v>
      </c>
      <c r="J113" s="87">
        <f>IF(J22=0,0,1000000*J22/TrRoad_act!J62)</f>
        <v>3385.4996936907633</v>
      </c>
      <c r="K113" s="87">
        <f>IF(K22=0,0,1000000*K22/TrRoad_act!K62)</f>
        <v>3371.7947440942717</v>
      </c>
      <c r="L113" s="87">
        <f>IF(L22=0,0,1000000*L22/TrRoad_act!L62)</f>
        <v>3275.8918429232067</v>
      </c>
      <c r="M113" s="87">
        <f>IF(M22=0,0,1000000*M22/TrRoad_act!M62)</f>
        <v>3268.3550331412912</v>
      </c>
      <c r="N113" s="87">
        <f>IF(N22=0,0,1000000*N22/TrRoad_act!N62)</f>
        <v>3099.9895820176289</v>
      </c>
      <c r="O113" s="87">
        <f>IF(O22=0,0,1000000*O22/TrRoad_act!O62)</f>
        <v>3155.8218651400589</v>
      </c>
      <c r="P113" s="87">
        <f>IF(P22=0,0,1000000*P22/TrRoad_act!P62)</f>
        <v>3257.5840635641352</v>
      </c>
      <c r="Q113" s="87">
        <f>IF(Q22=0,0,1000000*Q22/TrRoad_act!Q62)</f>
        <v>3172.2501207751743</v>
      </c>
      <c r="R113" s="87">
        <f>IF(R22=0,0,1000000*R22/TrRoad_act!R62)</f>
        <v>3222.7852025102056</v>
      </c>
      <c r="S113" s="87">
        <f>IF(S22=0,0,1000000*S22/TrRoad_act!S62)</f>
        <v>3285.1457347613855</v>
      </c>
      <c r="T113" s="87">
        <f>IF(T22=0,0,1000000*T22/TrRoad_act!T62)</f>
        <v>3130.8029244704626</v>
      </c>
      <c r="U113" s="87">
        <f>IF(U22=0,0,1000000*U22/TrRoad_act!U62)</f>
        <v>3124.9119407570229</v>
      </c>
      <c r="V113" s="87">
        <f>IF(V22=0,0,1000000*V22/TrRoad_act!V62)</f>
        <v>2605.4441975507507</v>
      </c>
      <c r="W113" s="87">
        <f>IF(W22=0,0,1000000*W22/TrRoad_act!W62)</f>
        <v>2582.0287222493766</v>
      </c>
      <c r="DA113" s="171" t="s">
        <v>815</v>
      </c>
    </row>
    <row r="114" spans="1:105" ht="11.45" customHeight="1" x14ac:dyDescent="0.25">
      <c r="A114" s="111" t="s">
        <v>112</v>
      </c>
      <c r="B114" s="87">
        <f>IF(B23=0,0,1000000*B23/TrRoad_act!B63)</f>
        <v>3133.8615000000004</v>
      </c>
      <c r="C114" s="87">
        <f>IF(C23=0,0,1000000*C23/TrRoad_act!C63)</f>
        <v>3139.8495759735301</v>
      </c>
      <c r="D114" s="87">
        <f>IF(D23=0,0,1000000*D23/TrRoad_act!D63)</f>
        <v>3045.4985985658577</v>
      </c>
      <c r="E114" s="87">
        <f>IF(E23=0,0,1000000*E23/TrRoad_act!E63)</f>
        <v>2831.7849379488839</v>
      </c>
      <c r="F114" s="87">
        <f>IF(F23=0,0,1000000*F23/TrRoad_act!F63)</f>
        <v>2946.72713032409</v>
      </c>
      <c r="G114" s="87">
        <f>IF(G23=0,0,1000000*G23/TrRoad_act!G63)</f>
        <v>2919.3595581914151</v>
      </c>
      <c r="H114" s="87">
        <f>IF(H23=0,0,1000000*H23/TrRoad_act!H63)</f>
        <v>2752.9425931830374</v>
      </c>
      <c r="I114" s="87">
        <f>IF(I23=0,0,1000000*I23/TrRoad_act!I63)</f>
        <v>2633.8777416951057</v>
      </c>
      <c r="J114" s="87">
        <f>IF(J23=0,0,1000000*J23/TrRoad_act!J63)</f>
        <v>3699.8138574846198</v>
      </c>
      <c r="K114" s="87">
        <f>IF(K23=0,0,1000000*K23/TrRoad_act!K63)</f>
        <v>4447.6400838712107</v>
      </c>
      <c r="L114" s="87">
        <f>IF(L23=0,0,1000000*L23/TrRoad_act!L63)</f>
        <v>3810.5915687870183</v>
      </c>
      <c r="M114" s="87">
        <f>IF(M23=0,0,1000000*M23/TrRoad_act!M63)</f>
        <v>3557.1148786511462</v>
      </c>
      <c r="N114" s="87">
        <f>IF(N23=0,0,1000000*N23/TrRoad_act!N63)</f>
        <v>3258.9226943845638</v>
      </c>
      <c r="O114" s="87">
        <f>IF(O23=0,0,1000000*O23/TrRoad_act!O63)</f>
        <v>3127.3380989460438</v>
      </c>
      <c r="P114" s="87">
        <f>IF(P23=0,0,1000000*P23/TrRoad_act!P63)</f>
        <v>3338.65552444182</v>
      </c>
      <c r="Q114" s="87">
        <f>IF(Q23=0,0,1000000*Q23/TrRoad_act!Q63)</f>
        <v>3172.5446640574191</v>
      </c>
      <c r="R114" s="87">
        <f>IF(R23=0,0,1000000*R23/TrRoad_act!R63)</f>
        <v>3022.2218717196088</v>
      </c>
      <c r="S114" s="87">
        <f>IF(S23=0,0,1000000*S23/TrRoad_act!S63)</f>
        <v>2962.5436886695434</v>
      </c>
      <c r="T114" s="87">
        <f>IF(T23=0,0,1000000*T23/TrRoad_act!T63)</f>
        <v>3519.4682345925662</v>
      </c>
      <c r="U114" s="87">
        <f>IF(U23=0,0,1000000*U23/TrRoad_act!U63)</f>
        <v>3220.3215245882384</v>
      </c>
      <c r="V114" s="87">
        <f>IF(V23=0,0,1000000*V23/TrRoad_act!V63)</f>
        <v>2438.0909382469422</v>
      </c>
      <c r="W114" s="87">
        <f>IF(W23=0,0,1000000*W23/TrRoad_act!W63)</f>
        <v>2360.69363726454</v>
      </c>
      <c r="DA114" s="171" t="s">
        <v>816</v>
      </c>
    </row>
    <row r="115" spans="1:105" ht="11.45" customHeight="1" x14ac:dyDescent="0.25">
      <c r="A115" s="111" t="s">
        <v>113</v>
      </c>
      <c r="B115" s="87">
        <f>IF(B24=0,0,1000000*B24/TrRoad_act!B64)</f>
        <v>0</v>
      </c>
      <c r="C115" s="87">
        <f>IF(C24=0,0,1000000*C24/TrRoad_act!C64)</f>
        <v>0</v>
      </c>
      <c r="D115" s="87">
        <f>IF(D24=0,0,1000000*D24/TrRoad_act!D64)</f>
        <v>0</v>
      </c>
      <c r="E115" s="87">
        <f>IF(E24=0,0,1000000*E24/TrRoad_act!E64)</f>
        <v>0</v>
      </c>
      <c r="F115" s="87">
        <f>IF(F24=0,0,1000000*F24/TrRoad_act!F64)</f>
        <v>0</v>
      </c>
      <c r="G115" s="87">
        <f>IF(G24=0,0,1000000*G24/TrRoad_act!G64)</f>
        <v>3592.1134293853875</v>
      </c>
      <c r="H115" s="87">
        <f>IF(H24=0,0,1000000*H24/TrRoad_act!H64)</f>
        <v>3497.4836609878712</v>
      </c>
      <c r="I115" s="87">
        <f>IF(I24=0,0,1000000*I24/TrRoad_act!I64)</f>
        <v>3338.8723218127966</v>
      </c>
      <c r="J115" s="87">
        <f>IF(J24=0,0,1000000*J24/TrRoad_act!J64)</f>
        <v>3152.2930345073469</v>
      </c>
      <c r="K115" s="87">
        <f>IF(K24=0,0,1000000*K24/TrRoad_act!K64)</f>
        <v>3033.5612314456903</v>
      </c>
      <c r="L115" s="87">
        <f>IF(L24=0,0,1000000*L24/TrRoad_act!L64)</f>
        <v>2870.7383716664845</v>
      </c>
      <c r="M115" s="87">
        <f>IF(M24=0,0,1000000*M24/TrRoad_act!M64)</f>
        <v>2908.7583592884685</v>
      </c>
      <c r="N115" s="87">
        <f>IF(N24=0,0,1000000*N24/TrRoad_act!N64)</f>
        <v>2537.9641309930107</v>
      </c>
      <c r="O115" s="87">
        <f>IF(O24=0,0,1000000*O24/TrRoad_act!O64)</f>
        <v>2408.48692985559</v>
      </c>
      <c r="P115" s="87">
        <f>IF(P24=0,0,1000000*P24/TrRoad_act!P64)</f>
        <v>2417.7008432811817</v>
      </c>
      <c r="Q115" s="87">
        <f>IF(Q24=0,0,1000000*Q24/TrRoad_act!Q64)</f>
        <v>2310.8386355457792</v>
      </c>
      <c r="R115" s="87">
        <f>IF(R24=0,0,1000000*R24/TrRoad_act!R64)</f>
        <v>2307.3383295214926</v>
      </c>
      <c r="S115" s="87">
        <f>IF(S24=0,0,1000000*S24/TrRoad_act!S64)</f>
        <v>2232.8769122905305</v>
      </c>
      <c r="T115" s="87">
        <f>IF(T24=0,0,1000000*T24/TrRoad_act!T64)</f>
        <v>2113.4286792591461</v>
      </c>
      <c r="U115" s="87">
        <f>IF(U24=0,0,1000000*U24/TrRoad_act!U64)</f>
        <v>1902.1311118413287</v>
      </c>
      <c r="V115" s="87">
        <f>IF(V24=0,0,1000000*V24/TrRoad_act!V64)</f>
        <v>1471.0582074567026</v>
      </c>
      <c r="W115" s="87">
        <f>IF(W24=0,0,1000000*W24/TrRoad_act!W64)</f>
        <v>2225.3163986585701</v>
      </c>
      <c r="DA115" s="171" t="s">
        <v>817</v>
      </c>
    </row>
    <row r="116" spans="1:105" ht="11.45" customHeight="1" x14ac:dyDescent="0.25">
      <c r="A116" s="111" t="s">
        <v>114</v>
      </c>
      <c r="B116" s="87">
        <f>IF(B25=0,0,1000000*B25/TrRoad_act!B65)</f>
        <v>0</v>
      </c>
      <c r="C116" s="87">
        <f>IF(C25=0,0,1000000*C25/TrRoad_act!C65)</f>
        <v>0</v>
      </c>
      <c r="D116" s="87">
        <f>IF(D25=0,0,1000000*D25/TrRoad_act!D65)</f>
        <v>0</v>
      </c>
      <c r="E116" s="87">
        <f>IF(E25=0,0,1000000*E25/TrRoad_act!E65)</f>
        <v>0</v>
      </c>
      <c r="F116" s="87">
        <f>IF(F25=0,0,1000000*F25/TrRoad_act!F65)</f>
        <v>0</v>
      </c>
      <c r="G116" s="87">
        <f>IF(G25=0,0,1000000*G25/TrRoad_act!G65)</f>
        <v>0</v>
      </c>
      <c r="H116" s="87">
        <f>IF(H25=0,0,1000000*H25/TrRoad_act!H65)</f>
        <v>0</v>
      </c>
      <c r="I116" s="87">
        <f>IF(I25=0,0,1000000*I25/TrRoad_act!I65)</f>
        <v>0</v>
      </c>
      <c r="J116" s="87">
        <f>IF(J25=0,0,1000000*J25/TrRoad_act!J65)</f>
        <v>0</v>
      </c>
      <c r="K116" s="87">
        <f>IF(K25=0,0,1000000*K25/TrRoad_act!K65)</f>
        <v>0</v>
      </c>
      <c r="L116" s="87">
        <f>IF(L25=0,0,1000000*L25/TrRoad_act!L65)</f>
        <v>0</v>
      </c>
      <c r="M116" s="87">
        <f>IF(M25=0,0,1000000*M25/TrRoad_act!M65)</f>
        <v>584.79083662899154</v>
      </c>
      <c r="N116" s="87">
        <f>IF(N25=0,0,1000000*N25/TrRoad_act!N65)</f>
        <v>420.80801278311685</v>
      </c>
      <c r="O116" s="87">
        <f>IF(O25=0,0,1000000*O25/TrRoad_act!O65)</f>
        <v>480.8635919635891</v>
      </c>
      <c r="P116" s="87">
        <f>IF(P25=0,0,1000000*P25/TrRoad_act!P65)</f>
        <v>439.01843473438709</v>
      </c>
      <c r="Q116" s="87">
        <f>IF(Q25=0,0,1000000*Q25/TrRoad_act!Q65)</f>
        <v>441.82544194704553</v>
      </c>
      <c r="R116" s="87">
        <f>IF(R25=0,0,1000000*R25/TrRoad_act!R65)</f>
        <v>441.35685233761063</v>
      </c>
      <c r="S116" s="87">
        <f>IF(S25=0,0,1000000*S25/TrRoad_act!S65)</f>
        <v>468.56785682022394</v>
      </c>
      <c r="T116" s="87">
        <f>IF(T25=0,0,1000000*T25/TrRoad_act!T65)</f>
        <v>471.77539588831632</v>
      </c>
      <c r="U116" s="87">
        <f>IF(U25=0,0,1000000*U25/TrRoad_act!U65)</f>
        <v>478.61433786443189</v>
      </c>
      <c r="V116" s="87">
        <f>IF(V25=0,0,1000000*V25/TrRoad_act!V65)</f>
        <v>370.10668718993747</v>
      </c>
      <c r="W116" s="87">
        <f>IF(W25=0,0,1000000*W25/TrRoad_act!W65)</f>
        <v>340.09150547616019</v>
      </c>
      <c r="DA116" s="171" t="s">
        <v>818</v>
      </c>
    </row>
    <row r="117" spans="1:105" ht="11.45" customHeight="1" x14ac:dyDescent="0.25">
      <c r="A117" s="111" t="s">
        <v>115</v>
      </c>
      <c r="B117" s="87">
        <f>IF(B26=0,0,1000000*B26/TrRoad_act!B66)</f>
        <v>0</v>
      </c>
      <c r="C117" s="87">
        <f>IF(C26=0,0,1000000*C26/TrRoad_act!C66)</f>
        <v>0</v>
      </c>
      <c r="D117" s="87">
        <f>IF(D26=0,0,1000000*D26/TrRoad_act!D66)</f>
        <v>0</v>
      </c>
      <c r="E117" s="87">
        <f>IF(E26=0,0,1000000*E26/TrRoad_act!E66)</f>
        <v>0</v>
      </c>
      <c r="F117" s="87">
        <f>IF(F26=0,0,1000000*F26/TrRoad_act!F66)</f>
        <v>0</v>
      </c>
      <c r="G117" s="87">
        <f>IF(G26=0,0,1000000*G26/TrRoad_act!G66)</f>
        <v>0</v>
      </c>
      <c r="H117" s="87">
        <f>IF(H26=0,0,1000000*H26/TrRoad_act!H66)</f>
        <v>0</v>
      </c>
      <c r="I117" s="87">
        <f>IF(I26=0,0,1000000*I26/TrRoad_act!I66)</f>
        <v>0</v>
      </c>
      <c r="J117" s="87">
        <f>IF(J26=0,0,1000000*J26/TrRoad_act!J66)</f>
        <v>0</v>
      </c>
      <c r="K117" s="87">
        <f>IF(K26=0,0,1000000*K26/TrRoad_act!K66)</f>
        <v>0</v>
      </c>
      <c r="L117" s="87">
        <f>IF(L26=0,0,1000000*L26/TrRoad_act!L66)</f>
        <v>0</v>
      </c>
      <c r="M117" s="87">
        <f>IF(M26=0,0,1000000*M26/TrRoad_act!M66)</f>
        <v>0</v>
      </c>
      <c r="N117" s="87">
        <f>IF(N26=0,0,1000000*N26/TrRoad_act!N66)</f>
        <v>0</v>
      </c>
      <c r="O117" s="87">
        <f>IF(O26=0,0,1000000*O26/TrRoad_act!O66)</f>
        <v>0</v>
      </c>
      <c r="P117" s="87">
        <f>IF(P26=0,0,1000000*P26/TrRoad_act!P66)</f>
        <v>0</v>
      </c>
      <c r="Q117" s="87">
        <f>IF(Q26=0,0,1000000*Q26/TrRoad_act!Q66)</f>
        <v>0</v>
      </c>
      <c r="R117" s="87">
        <f>IF(R26=0,0,1000000*R26/TrRoad_act!R66)</f>
        <v>0</v>
      </c>
      <c r="S117" s="87">
        <f>IF(S26=0,0,1000000*S26/TrRoad_act!S66)</f>
        <v>0</v>
      </c>
      <c r="T117" s="87">
        <f>IF(T26=0,0,1000000*T26/TrRoad_act!T66)</f>
        <v>0</v>
      </c>
      <c r="U117" s="87">
        <f>IF(U26=0,0,1000000*U26/TrRoad_act!U66)</f>
        <v>0</v>
      </c>
      <c r="V117" s="87">
        <f>IF(V26=0,0,1000000*V26/TrRoad_act!V66)</f>
        <v>0</v>
      </c>
      <c r="W117" s="87">
        <f>IF(W26=0,0,1000000*W26/TrRoad_act!W66)</f>
        <v>0</v>
      </c>
      <c r="DA117" s="171" t="s">
        <v>819</v>
      </c>
    </row>
    <row r="118" spans="1:105" ht="11.45" customHeight="1" x14ac:dyDescent="0.25">
      <c r="A118" s="109" t="s">
        <v>21</v>
      </c>
      <c r="B118" s="116">
        <f>IF(B27=0,0,1000000*B27/TrRoad_act!B67)</f>
        <v>77784.591581893183</v>
      </c>
      <c r="C118" s="116">
        <f>IF(C27=0,0,1000000*C27/TrRoad_act!C67)</f>
        <v>75563.782173322004</v>
      </c>
      <c r="D118" s="116">
        <f>IF(D27=0,0,1000000*D27/TrRoad_act!D67)</f>
        <v>73339.18136136439</v>
      </c>
      <c r="E118" s="116">
        <f>IF(E27=0,0,1000000*E27/TrRoad_act!E67)</f>
        <v>71564.333297458448</v>
      </c>
      <c r="F118" s="116">
        <f>IF(F27=0,0,1000000*F27/TrRoad_act!F67)</f>
        <v>71967.995411432639</v>
      </c>
      <c r="G118" s="116">
        <f>IF(G27=0,0,1000000*G27/TrRoad_act!G67)</f>
        <v>69283.852318923251</v>
      </c>
      <c r="H118" s="116">
        <f>IF(H27=0,0,1000000*H27/TrRoad_act!H67)</f>
        <v>67238.165988972847</v>
      </c>
      <c r="I118" s="116">
        <f>IF(I27=0,0,1000000*I27/TrRoad_act!I67)</f>
        <v>68375.669175891264</v>
      </c>
      <c r="J118" s="116">
        <f>IF(J27=0,0,1000000*J27/TrRoad_act!J67)</f>
        <v>67957.724995071752</v>
      </c>
      <c r="K118" s="116">
        <f>IF(K27=0,0,1000000*K27/TrRoad_act!K67)</f>
        <v>68776.995168027774</v>
      </c>
      <c r="L118" s="116">
        <f>IF(L27=0,0,1000000*L27/TrRoad_act!L67)</f>
        <v>71897.029626998861</v>
      </c>
      <c r="M118" s="116">
        <f>IF(M27=0,0,1000000*M27/TrRoad_act!M67)</f>
        <v>76793.576491573593</v>
      </c>
      <c r="N118" s="116">
        <f>IF(N27=0,0,1000000*N27/TrRoad_act!N67)</f>
        <v>80971.048081976885</v>
      </c>
      <c r="O118" s="116">
        <f>IF(O27=0,0,1000000*O27/TrRoad_act!O67)</f>
        <v>86118.199609761286</v>
      </c>
      <c r="P118" s="116">
        <f>IF(P27=0,0,1000000*P27/TrRoad_act!P67)</f>
        <v>87834.05461962882</v>
      </c>
      <c r="Q118" s="116">
        <f>IF(Q27=0,0,1000000*Q27/TrRoad_act!Q67)</f>
        <v>90990.500562034358</v>
      </c>
      <c r="R118" s="116">
        <f>IF(R27=0,0,1000000*R27/TrRoad_act!R67)</f>
        <v>93027.34711976262</v>
      </c>
      <c r="S118" s="116">
        <f>IF(S27=0,0,1000000*S27/TrRoad_act!S67)</f>
        <v>91330.248551153622</v>
      </c>
      <c r="T118" s="116">
        <f>IF(T27=0,0,1000000*T27/TrRoad_act!T67)</f>
        <v>89734.463114052283</v>
      </c>
      <c r="U118" s="116">
        <f>IF(U27=0,0,1000000*U27/TrRoad_act!U67)</f>
        <v>90930.049679545977</v>
      </c>
      <c r="V118" s="116">
        <f>IF(V27=0,0,1000000*V27/TrRoad_act!V67)</f>
        <v>88125.912564617451</v>
      </c>
      <c r="W118" s="116">
        <f>IF(W27=0,0,1000000*W27/TrRoad_act!W67)</f>
        <v>81405.04006020019</v>
      </c>
      <c r="DA118" s="176" t="s">
        <v>820</v>
      </c>
    </row>
    <row r="119" spans="1:105" ht="11.45" customHeight="1" x14ac:dyDescent="0.25">
      <c r="A119" s="111" t="s">
        <v>110</v>
      </c>
      <c r="B119" s="101">
        <f>IF(B28=0,0,1000000*B28/TrRoad_act!B68)</f>
        <v>0</v>
      </c>
      <c r="C119" s="101">
        <f>IF(C28=0,0,1000000*C28/TrRoad_act!C68)</f>
        <v>0</v>
      </c>
      <c r="D119" s="101">
        <f>IF(D28=0,0,1000000*D28/TrRoad_act!D68)</f>
        <v>0</v>
      </c>
      <c r="E119" s="101">
        <f>IF(E28=0,0,1000000*E28/TrRoad_act!E68)</f>
        <v>0</v>
      </c>
      <c r="F119" s="101">
        <f>IF(F28=0,0,1000000*F28/TrRoad_act!F68)</f>
        <v>0</v>
      </c>
      <c r="G119" s="101">
        <f>IF(G28=0,0,1000000*G28/TrRoad_act!G68)</f>
        <v>0</v>
      </c>
      <c r="H119" s="101">
        <f>IF(H28=0,0,1000000*H28/TrRoad_act!H68)</f>
        <v>0</v>
      </c>
      <c r="I119" s="101">
        <f>IF(I28=0,0,1000000*I28/TrRoad_act!I68)</f>
        <v>0</v>
      </c>
      <c r="J119" s="101">
        <f>IF(J28=0,0,1000000*J28/TrRoad_act!J68)</f>
        <v>0</v>
      </c>
      <c r="K119" s="101">
        <f>IF(K28=0,0,1000000*K28/TrRoad_act!K68)</f>
        <v>0</v>
      </c>
      <c r="L119" s="101">
        <f>IF(L28=0,0,1000000*L28/TrRoad_act!L68)</f>
        <v>0</v>
      </c>
      <c r="M119" s="101">
        <f>IF(M28=0,0,1000000*M28/TrRoad_act!M68)</f>
        <v>0</v>
      </c>
      <c r="N119" s="101">
        <f>IF(N28=0,0,1000000*N28/TrRoad_act!N68)</f>
        <v>0</v>
      </c>
      <c r="O119" s="101">
        <f>IF(O28=0,0,1000000*O28/TrRoad_act!O68)</f>
        <v>0</v>
      </c>
      <c r="P119" s="101">
        <f>IF(P28=0,0,1000000*P28/TrRoad_act!P68)</f>
        <v>0</v>
      </c>
      <c r="Q119" s="101">
        <f>IF(Q28=0,0,1000000*Q28/TrRoad_act!Q68)</f>
        <v>0</v>
      </c>
      <c r="R119" s="101">
        <f>IF(R28=0,0,1000000*R28/TrRoad_act!R68)</f>
        <v>0</v>
      </c>
      <c r="S119" s="101">
        <f>IF(S28=0,0,1000000*S28/TrRoad_act!S68)</f>
        <v>0</v>
      </c>
      <c r="T119" s="101">
        <f>IF(T28=0,0,1000000*T28/TrRoad_act!T68)</f>
        <v>0</v>
      </c>
      <c r="U119" s="101">
        <f>IF(U28=0,0,1000000*U28/TrRoad_act!U68)</f>
        <v>0</v>
      </c>
      <c r="V119" s="101">
        <f>IF(V28=0,0,1000000*V28/TrRoad_act!V68)</f>
        <v>0</v>
      </c>
      <c r="W119" s="101">
        <f>IF(W28=0,0,1000000*W28/TrRoad_act!W68)</f>
        <v>0</v>
      </c>
      <c r="DA119" s="175" t="s">
        <v>821</v>
      </c>
    </row>
    <row r="120" spans="1:105" ht="11.45" customHeight="1" x14ac:dyDescent="0.25">
      <c r="A120" s="111" t="s">
        <v>111</v>
      </c>
      <c r="B120" s="101">
        <f>IF(B29=0,0,1000000*B29/TrRoad_act!B69)</f>
        <v>78281.198004892358</v>
      </c>
      <c r="C120" s="101">
        <f>IF(C29=0,0,1000000*C29/TrRoad_act!C69)</f>
        <v>76039.882210508644</v>
      </c>
      <c r="D120" s="101">
        <f>IF(D29=0,0,1000000*D29/TrRoad_act!D69)</f>
        <v>73690.322514669155</v>
      </c>
      <c r="E120" s="101">
        <f>IF(E29=0,0,1000000*E29/TrRoad_act!E69)</f>
        <v>71669.477648962624</v>
      </c>
      <c r="F120" s="101">
        <f>IF(F29=0,0,1000000*F29/TrRoad_act!F69)</f>
        <v>71702.0165552096</v>
      </c>
      <c r="G120" s="101">
        <f>IF(G29=0,0,1000000*G29/TrRoad_act!G69)</f>
        <v>69543.918774352569</v>
      </c>
      <c r="H120" s="101">
        <f>IF(H29=0,0,1000000*H29/TrRoad_act!H69)</f>
        <v>67263.534723055316</v>
      </c>
      <c r="I120" s="101">
        <f>IF(I29=0,0,1000000*I29/TrRoad_act!I69)</f>
        <v>68494.182680831334</v>
      </c>
      <c r="J120" s="101">
        <f>IF(J29=0,0,1000000*J29/TrRoad_act!J69)</f>
        <v>68312.678680229903</v>
      </c>
      <c r="K120" s="101">
        <f>IF(K29=0,0,1000000*K29/TrRoad_act!K69)</f>
        <v>69153.233256090985</v>
      </c>
      <c r="L120" s="101">
        <f>IF(L29=0,0,1000000*L29/TrRoad_act!L69)</f>
        <v>72546.339261936082</v>
      </c>
      <c r="M120" s="101">
        <f>IF(M29=0,0,1000000*M29/TrRoad_act!M69)</f>
        <v>76754.574179751799</v>
      </c>
      <c r="N120" s="101">
        <f>IF(N29=0,0,1000000*N29/TrRoad_act!N69)</f>
        <v>80604.17832711534</v>
      </c>
      <c r="O120" s="101">
        <f>IF(O29=0,0,1000000*O29/TrRoad_act!O69)</f>
        <v>85713.453869283796</v>
      </c>
      <c r="P120" s="101">
        <f>IF(P29=0,0,1000000*P29/TrRoad_act!P69)</f>
        <v>87373.205909289376</v>
      </c>
      <c r="Q120" s="101">
        <f>IF(Q29=0,0,1000000*Q29/TrRoad_act!Q69)</f>
        <v>90300.639385458242</v>
      </c>
      <c r="R120" s="101">
        <f>IF(R29=0,0,1000000*R29/TrRoad_act!R69)</f>
        <v>92579.66787272229</v>
      </c>
      <c r="S120" s="101">
        <f>IF(S29=0,0,1000000*S29/TrRoad_act!S69)</f>
        <v>91195.653757223088</v>
      </c>
      <c r="T120" s="101">
        <f>IF(T29=0,0,1000000*T29/TrRoad_act!T69)</f>
        <v>90090.406971452569</v>
      </c>
      <c r="U120" s="101">
        <f>IF(U29=0,0,1000000*U29/TrRoad_act!U69)</f>
        <v>90768.240363731384</v>
      </c>
      <c r="V120" s="101">
        <f>IF(V29=0,0,1000000*V29/TrRoad_act!V69)</f>
        <v>87941.285605588637</v>
      </c>
      <c r="W120" s="101">
        <f>IF(W29=0,0,1000000*W29/TrRoad_act!W69)</f>
        <v>81325.175662634691</v>
      </c>
      <c r="DA120" s="175" t="s">
        <v>822</v>
      </c>
    </row>
    <row r="121" spans="1:105" ht="11.45" customHeight="1" x14ac:dyDescent="0.25">
      <c r="A121" s="111" t="s">
        <v>112</v>
      </c>
      <c r="B121" s="101">
        <f>IF(B30=0,0,1000000*B30/TrRoad_act!B70)</f>
        <v>0</v>
      </c>
      <c r="C121" s="101">
        <f>IF(C30=0,0,1000000*C30/TrRoad_act!C70)</f>
        <v>0</v>
      </c>
      <c r="D121" s="101">
        <f>IF(D30=0,0,1000000*D30/TrRoad_act!D70)</f>
        <v>0</v>
      </c>
      <c r="E121" s="101">
        <f>IF(E30=0,0,1000000*E30/TrRoad_act!E70)</f>
        <v>0</v>
      </c>
      <c r="F121" s="101">
        <f>IF(F30=0,0,1000000*F30/TrRoad_act!F70)</f>
        <v>26029.734909374063</v>
      </c>
      <c r="G121" s="101">
        <f>IF(G30=0,0,1000000*G30/TrRoad_act!G70)</f>
        <v>26439.420132537642</v>
      </c>
      <c r="H121" s="101">
        <f>IF(H30=0,0,1000000*H30/TrRoad_act!H70)</f>
        <v>27400.386095145968</v>
      </c>
      <c r="I121" s="101">
        <f>IF(I30=0,0,1000000*I30/TrRoad_act!I70)</f>
        <v>29122.17865074534</v>
      </c>
      <c r="J121" s="101">
        <f>IF(J30=0,0,1000000*J30/TrRoad_act!J70)</f>
        <v>28287.636880452319</v>
      </c>
      <c r="K121" s="101">
        <f>IF(K30=0,0,1000000*K30/TrRoad_act!K70)</f>
        <v>27322.041130250374</v>
      </c>
      <c r="L121" s="101">
        <f>IF(L30=0,0,1000000*L30/TrRoad_act!L70)</f>
        <v>27396.743975865971</v>
      </c>
      <c r="M121" s="101">
        <f>IF(M30=0,0,1000000*M30/TrRoad_act!M70)</f>
        <v>27653.195387587777</v>
      </c>
      <c r="N121" s="101">
        <f>IF(N30=0,0,1000000*N30/TrRoad_act!N70)</f>
        <v>26946.22526951876</v>
      </c>
      <c r="O121" s="101">
        <f>IF(O30=0,0,1000000*O30/TrRoad_act!O70)</f>
        <v>27456.81777375353</v>
      </c>
      <c r="P121" s="101">
        <f>IF(P30=0,0,1000000*P30/TrRoad_act!P70)</f>
        <v>28286.761576735171</v>
      </c>
      <c r="Q121" s="101">
        <f>IF(Q30=0,0,1000000*Q30/TrRoad_act!Q70)</f>
        <v>29645.073081804356</v>
      </c>
      <c r="R121" s="101">
        <f>IF(R30=0,0,1000000*R30/TrRoad_act!R70)</f>
        <v>30180.367085747388</v>
      </c>
      <c r="S121" s="101">
        <f>IF(S30=0,0,1000000*S30/TrRoad_act!S70)</f>
        <v>29434.383158061741</v>
      </c>
      <c r="T121" s="101">
        <f>IF(T30=0,0,1000000*T30/TrRoad_act!T70)</f>
        <v>28890.87554686801</v>
      </c>
      <c r="U121" s="101">
        <f>IF(U30=0,0,1000000*U30/TrRoad_act!U70)</f>
        <v>28819.913256993717</v>
      </c>
      <c r="V121" s="101">
        <f>IF(V30=0,0,1000000*V30/TrRoad_act!V70)</f>
        <v>28297.23498368013</v>
      </c>
      <c r="W121" s="101">
        <f>IF(W30=0,0,1000000*W30/TrRoad_act!W70)</f>
        <v>25520.22983053646</v>
      </c>
      <c r="DA121" s="175" t="s">
        <v>823</v>
      </c>
    </row>
    <row r="122" spans="1:105" ht="11.45" customHeight="1" x14ac:dyDescent="0.25">
      <c r="A122" s="111" t="s">
        <v>113</v>
      </c>
      <c r="B122" s="101">
        <f>IF(B31=0,0,1000000*B31/TrRoad_act!B71)</f>
        <v>43536.287425149698</v>
      </c>
      <c r="C122" s="101">
        <f>IF(C31=0,0,1000000*C31/TrRoad_act!C71)</f>
        <v>49229.850249584029</v>
      </c>
      <c r="D122" s="101">
        <f>IF(D31=0,0,1000000*D31/TrRoad_act!D71)</f>
        <v>58484.250000000015</v>
      </c>
      <c r="E122" s="101">
        <f>IF(E31=0,0,1000000*E31/TrRoad_act!E71)</f>
        <v>71783.694202247178</v>
      </c>
      <c r="F122" s="101">
        <f>IF(F31=0,0,1000000*F31/TrRoad_act!F71)</f>
        <v>96112.872999229003</v>
      </c>
      <c r="G122" s="101">
        <f>IF(G31=0,0,1000000*G31/TrRoad_act!G71)</f>
        <v>58730.070893757904</v>
      </c>
      <c r="H122" s="101">
        <f>IF(H31=0,0,1000000*H31/TrRoad_act!H71)</f>
        <v>70781.069926659024</v>
      </c>
      <c r="I122" s="101">
        <f>IF(I31=0,0,1000000*I31/TrRoad_act!I71)</f>
        <v>67056.07771210275</v>
      </c>
      <c r="J122" s="101">
        <f>IF(J31=0,0,1000000*J31/TrRoad_act!J71)</f>
        <v>54061.472523897981</v>
      </c>
      <c r="K122" s="101">
        <f>IF(K31=0,0,1000000*K31/TrRoad_act!K71)</f>
        <v>55253.439235223348</v>
      </c>
      <c r="L122" s="101">
        <f>IF(L31=0,0,1000000*L31/TrRoad_act!L71)</f>
        <v>45155.437630834371</v>
      </c>
      <c r="M122" s="101">
        <f>IF(M31=0,0,1000000*M31/TrRoad_act!M71)</f>
        <v>84372.046071026503</v>
      </c>
      <c r="N122" s="101">
        <f>IF(N31=0,0,1000000*N31/TrRoad_act!N71)</f>
        <v>103238.34838635792</v>
      </c>
      <c r="O122" s="101">
        <f>IF(O31=0,0,1000000*O31/TrRoad_act!O71)</f>
        <v>109156.19252686895</v>
      </c>
      <c r="P122" s="101">
        <f>IF(P31=0,0,1000000*P31/TrRoad_act!P71)</f>
        <v>116425.22658754706</v>
      </c>
      <c r="Q122" s="101">
        <f>IF(Q31=0,0,1000000*Q31/TrRoad_act!Q71)</f>
        <v>137637.79208968268</v>
      </c>
      <c r="R122" s="101">
        <f>IF(R31=0,0,1000000*R31/TrRoad_act!R71)</f>
        <v>132801.23828391693</v>
      </c>
      <c r="S122" s="101">
        <f>IF(S31=0,0,1000000*S31/TrRoad_act!S71)</f>
        <v>115448.75815187296</v>
      </c>
      <c r="T122" s="101">
        <f>IF(T31=0,0,1000000*T31/TrRoad_act!T71)</f>
        <v>83968.7935385413</v>
      </c>
      <c r="U122" s="101">
        <f>IF(U31=0,0,1000000*U31/TrRoad_act!U71)</f>
        <v>135612.27623115532</v>
      </c>
      <c r="V122" s="101">
        <f>IF(V31=0,0,1000000*V31/TrRoad_act!V71)</f>
        <v>164588.0749103142</v>
      </c>
      <c r="W122" s="101">
        <f>IF(W31=0,0,1000000*W31/TrRoad_act!W71)</f>
        <v>193523.32095069101</v>
      </c>
      <c r="DA122" s="175" t="s">
        <v>824</v>
      </c>
    </row>
    <row r="123" spans="1:105" ht="11.45" customHeight="1" x14ac:dyDescent="0.25">
      <c r="A123" s="111" t="s">
        <v>115</v>
      </c>
      <c r="B123" s="101">
        <f>IF(B32=0,0,1000000*B32/TrRoad_act!B72)</f>
        <v>0</v>
      </c>
      <c r="C123" s="101">
        <f>IF(C32=0,0,1000000*C32/TrRoad_act!C72)</f>
        <v>0</v>
      </c>
      <c r="D123" s="101">
        <f>IF(D32=0,0,1000000*D32/TrRoad_act!D72)</f>
        <v>0</v>
      </c>
      <c r="E123" s="101">
        <f>IF(E32=0,0,1000000*E32/TrRoad_act!E72)</f>
        <v>0</v>
      </c>
      <c r="F123" s="101">
        <f>IF(F32=0,0,1000000*F32/TrRoad_act!F72)</f>
        <v>0</v>
      </c>
      <c r="G123" s="101">
        <f>IF(G32=0,0,1000000*G32/TrRoad_act!G72)</f>
        <v>0</v>
      </c>
      <c r="H123" s="101">
        <f>IF(H32=0,0,1000000*H32/TrRoad_act!H72)</f>
        <v>0</v>
      </c>
      <c r="I123" s="101">
        <f>IF(I32=0,0,1000000*I32/TrRoad_act!I72)</f>
        <v>0</v>
      </c>
      <c r="J123" s="101">
        <f>IF(J32=0,0,1000000*J32/TrRoad_act!J72)</f>
        <v>0</v>
      </c>
      <c r="K123" s="101">
        <f>IF(K32=0,0,1000000*K32/TrRoad_act!K72)</f>
        <v>0</v>
      </c>
      <c r="L123" s="101">
        <f>IF(L32=0,0,1000000*L32/TrRoad_act!L72)</f>
        <v>0</v>
      </c>
      <c r="M123" s="101">
        <f>IF(M32=0,0,1000000*M32/TrRoad_act!M72)</f>
        <v>0</v>
      </c>
      <c r="N123" s="101">
        <f>IF(N32=0,0,1000000*N32/TrRoad_act!N72)</f>
        <v>0</v>
      </c>
      <c r="O123" s="101">
        <f>IF(O32=0,0,1000000*O32/TrRoad_act!O72)</f>
        <v>0</v>
      </c>
      <c r="P123" s="101">
        <f>IF(P32=0,0,1000000*P32/TrRoad_act!P72)</f>
        <v>0</v>
      </c>
      <c r="Q123" s="101">
        <f>IF(Q32=0,0,1000000*Q32/TrRoad_act!Q72)</f>
        <v>0</v>
      </c>
      <c r="R123" s="101">
        <f>IF(R32=0,0,1000000*R32/TrRoad_act!R72)</f>
        <v>0</v>
      </c>
      <c r="S123" s="101">
        <f>IF(S32=0,0,1000000*S32/TrRoad_act!S72)</f>
        <v>0</v>
      </c>
      <c r="T123" s="101">
        <f>IF(T32=0,0,1000000*T32/TrRoad_act!T72)</f>
        <v>0</v>
      </c>
      <c r="U123" s="101">
        <f>IF(U32=0,0,1000000*U32/TrRoad_act!U72)</f>
        <v>0</v>
      </c>
      <c r="V123" s="101">
        <f>IF(V32=0,0,1000000*V32/TrRoad_act!V72)</f>
        <v>0</v>
      </c>
      <c r="W123" s="101">
        <f>IF(W32=0,0,1000000*W32/TrRoad_act!W72)</f>
        <v>0</v>
      </c>
      <c r="DA123" s="175" t="s">
        <v>825</v>
      </c>
    </row>
    <row r="124" spans="1:105" ht="11.45" customHeight="1" x14ac:dyDescent="0.25">
      <c r="A124" s="27" t="s">
        <v>34</v>
      </c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DA124" s="173"/>
    </row>
    <row r="125" spans="1:105" ht="11.45" customHeight="1" x14ac:dyDescent="0.25">
      <c r="A125" s="136" t="s">
        <v>156</v>
      </c>
      <c r="B125" s="152">
        <f>IF(B34=0,0,1000000*B34/TrRoad_act!B74)</f>
        <v>5958.7910721797443</v>
      </c>
      <c r="C125" s="152">
        <f>IF(C34=0,0,1000000*C34/TrRoad_act!C74)</f>
        <v>6039.0070488456204</v>
      </c>
      <c r="D125" s="152">
        <f>IF(D34=0,0,1000000*D34/TrRoad_act!D74)</f>
        <v>5960.8611832885408</v>
      </c>
      <c r="E125" s="152">
        <f>IF(E34=0,0,1000000*E34/TrRoad_act!E74)</f>
        <v>5883.1388620638154</v>
      </c>
      <c r="F125" s="152">
        <f>IF(F34=0,0,1000000*F34/TrRoad_act!F74)</f>
        <v>5721.9407565422198</v>
      </c>
      <c r="G125" s="152">
        <f>IF(G34=0,0,1000000*G34/TrRoad_act!G74)</f>
        <v>5577.7964089376192</v>
      </c>
      <c r="H125" s="152">
        <f>IF(H34=0,0,1000000*H34/TrRoad_act!H74)</f>
        <v>5221.8619472879554</v>
      </c>
      <c r="I125" s="152">
        <f>IF(I34=0,0,1000000*I34/TrRoad_act!I74)</f>
        <v>4973.2755897320494</v>
      </c>
      <c r="J125" s="152">
        <f>IF(J34=0,0,1000000*J34/TrRoad_act!J74)</f>
        <v>4903.1706313465475</v>
      </c>
      <c r="K125" s="152">
        <f>IF(K34=0,0,1000000*K34/TrRoad_act!K74)</f>
        <v>4826.9749309661947</v>
      </c>
      <c r="L125" s="152">
        <f>IF(L34=0,0,1000000*L34/TrRoad_act!L74)</f>
        <v>4578.5026039519826</v>
      </c>
      <c r="M125" s="152">
        <f>IF(M34=0,0,1000000*M34/TrRoad_act!M74)</f>
        <v>4487.3784094336552</v>
      </c>
      <c r="N125" s="152">
        <f>IF(N34=0,0,1000000*N34/TrRoad_act!N74)</f>
        <v>4273.7860100481266</v>
      </c>
      <c r="O125" s="152">
        <f>IF(O34=0,0,1000000*O34/TrRoad_act!O74)</f>
        <v>4367.2862995056703</v>
      </c>
      <c r="P125" s="152">
        <f>IF(P34=0,0,1000000*P34/TrRoad_act!P74)</f>
        <v>4662.946098475285</v>
      </c>
      <c r="Q125" s="152">
        <f>IF(Q34=0,0,1000000*Q34/TrRoad_act!Q74)</f>
        <v>4664.460611951622</v>
      </c>
      <c r="R125" s="152">
        <f>IF(R34=0,0,1000000*R34/TrRoad_act!R74)</f>
        <v>4735.1864158756234</v>
      </c>
      <c r="S125" s="152">
        <f>IF(S34=0,0,1000000*S34/TrRoad_act!S74)</f>
        <v>4727.1993249246425</v>
      </c>
      <c r="T125" s="152">
        <f>IF(T34=0,0,1000000*T34/TrRoad_act!T74)</f>
        <v>4460.4823961217353</v>
      </c>
      <c r="U125" s="152">
        <f>IF(U34=0,0,1000000*U34/TrRoad_act!U74)</f>
        <v>4361.2733232516275</v>
      </c>
      <c r="V125" s="152">
        <f>IF(V34=0,0,1000000*V34/TrRoad_act!V74)</f>
        <v>3967.7720369244494</v>
      </c>
      <c r="W125" s="152">
        <f>IF(W34=0,0,1000000*W34/TrRoad_act!W74)</f>
        <v>4002.8479855779542</v>
      </c>
      <c r="DA125" s="174" t="s">
        <v>826</v>
      </c>
    </row>
    <row r="126" spans="1:105" ht="11.45" customHeight="1" x14ac:dyDescent="0.25">
      <c r="A126" s="111" t="s">
        <v>110</v>
      </c>
      <c r="B126" s="87">
        <f>IF(B35=0,0,1000000*B35/TrRoad_act!B75)</f>
        <v>4094.7404731792935</v>
      </c>
      <c r="C126" s="87">
        <f>IF(C35=0,0,1000000*C35/TrRoad_act!C75)</f>
        <v>4036.6964335935259</v>
      </c>
      <c r="D126" s="87">
        <f>IF(D35=0,0,1000000*D35/TrRoad_act!D75)</f>
        <v>4199.0878721333329</v>
      </c>
      <c r="E126" s="87">
        <f>IF(E35=0,0,1000000*E35/TrRoad_act!E75)</f>
        <v>4198.9832215672441</v>
      </c>
      <c r="F126" s="87">
        <f>IF(F35=0,0,1000000*F35/TrRoad_act!F75)</f>
        <v>4244.1066625062876</v>
      </c>
      <c r="G126" s="87">
        <f>IF(G35=0,0,1000000*G35/TrRoad_act!G75)</f>
        <v>4190.0750500143695</v>
      </c>
      <c r="H126" s="87">
        <f>IF(H35=0,0,1000000*H35/TrRoad_act!H75)</f>
        <v>3975.3398203700203</v>
      </c>
      <c r="I126" s="87">
        <f>IF(I35=0,0,1000000*I35/TrRoad_act!I75)</f>
        <v>3850.1002790729981</v>
      </c>
      <c r="J126" s="87">
        <f>IF(J35=0,0,1000000*J35/TrRoad_act!J75)</f>
        <v>3466.2199686144681</v>
      </c>
      <c r="K126" s="87">
        <f>IF(K35=0,0,1000000*K35/TrRoad_act!K75)</f>
        <v>3286.7166453407299</v>
      </c>
      <c r="L126" s="87">
        <f>IF(L35=0,0,1000000*L35/TrRoad_act!L75)</f>
        <v>3134.3617451623527</v>
      </c>
      <c r="M126" s="87">
        <f>IF(M35=0,0,1000000*M35/TrRoad_act!M75)</f>
        <v>3094.2471823303149</v>
      </c>
      <c r="N126" s="87">
        <f>IF(N35=0,0,1000000*N35/TrRoad_act!N75)</f>
        <v>2929.8503764875873</v>
      </c>
      <c r="O126" s="87">
        <f>IF(O35=0,0,1000000*O35/TrRoad_act!O75)</f>
        <v>2902.2016346479322</v>
      </c>
      <c r="P126" s="87">
        <f>IF(P35=0,0,1000000*P35/TrRoad_act!P75)</f>
        <v>2939.0200514369803</v>
      </c>
      <c r="Q126" s="87">
        <f>IF(Q35=0,0,1000000*Q35/TrRoad_act!Q75)</f>
        <v>2922.0672428573293</v>
      </c>
      <c r="R126" s="87">
        <f>IF(R35=0,0,1000000*R35/TrRoad_act!R75)</f>
        <v>3061.4792004277492</v>
      </c>
      <c r="S126" s="87">
        <f>IF(S35=0,0,1000000*S35/TrRoad_act!S75)</f>
        <v>3173.2182333510623</v>
      </c>
      <c r="T126" s="87">
        <f>IF(T35=0,0,1000000*T35/TrRoad_act!T75)</f>
        <v>3168.1572759646024</v>
      </c>
      <c r="U126" s="87">
        <f>IF(U35=0,0,1000000*U35/TrRoad_act!U75)</f>
        <v>3207.8167405917438</v>
      </c>
      <c r="V126" s="87">
        <f>IF(V35=0,0,1000000*V35/TrRoad_act!V75)</f>
        <v>3101.804099982774</v>
      </c>
      <c r="W126" s="87">
        <f>IF(W35=0,0,1000000*W35/TrRoad_act!W75)</f>
        <v>3440.7456709076273</v>
      </c>
      <c r="DA126" s="171" t="s">
        <v>827</v>
      </c>
    </row>
    <row r="127" spans="1:105" ht="11.45" customHeight="1" x14ac:dyDescent="0.25">
      <c r="A127" s="111" t="s">
        <v>111</v>
      </c>
      <c r="B127" s="87">
        <f>IF(B36=0,0,1000000*B36/TrRoad_act!B76)</f>
        <v>6268.2930458842975</v>
      </c>
      <c r="C127" s="87">
        <f>IF(C36=0,0,1000000*C36/TrRoad_act!C76)</f>
        <v>6348.4427695098911</v>
      </c>
      <c r="D127" s="87">
        <f>IF(D36=0,0,1000000*D36/TrRoad_act!D76)</f>
        <v>6206.2582362584153</v>
      </c>
      <c r="E127" s="87">
        <f>IF(E36=0,0,1000000*E36/TrRoad_act!E76)</f>
        <v>6094.0410329866972</v>
      </c>
      <c r="F127" s="87">
        <f>IF(F36=0,0,1000000*F36/TrRoad_act!F76)</f>
        <v>5887.76128469789</v>
      </c>
      <c r="G127" s="87">
        <f>IF(G36=0,0,1000000*G36/TrRoad_act!G76)</f>
        <v>5718.9819826369339</v>
      </c>
      <c r="H127" s="87">
        <f>IF(H36=0,0,1000000*H36/TrRoad_act!H76)</f>
        <v>5345.7616935941696</v>
      </c>
      <c r="I127" s="87">
        <f>IF(I36=0,0,1000000*I36/TrRoad_act!I76)</f>
        <v>5080.6021891190485</v>
      </c>
      <c r="J127" s="87">
        <f>IF(J36=0,0,1000000*J36/TrRoad_act!J76)</f>
        <v>5032.2233902318658</v>
      </c>
      <c r="K127" s="87">
        <f>IF(K36=0,0,1000000*K36/TrRoad_act!K76)</f>
        <v>4959.6210470496426</v>
      </c>
      <c r="L127" s="87">
        <f>IF(L36=0,0,1000000*L36/TrRoad_act!L76)</f>
        <v>4696.1648421986592</v>
      </c>
      <c r="M127" s="87">
        <f>IF(M36=0,0,1000000*M36/TrRoad_act!M76)</f>
        <v>4594.9896211320074</v>
      </c>
      <c r="N127" s="87">
        <f>IF(N36=0,0,1000000*N36/TrRoad_act!N76)</f>
        <v>4373.9565737348867</v>
      </c>
      <c r="O127" s="87">
        <f>IF(O36=0,0,1000000*O36/TrRoad_act!O76)</f>
        <v>4473.2639692015973</v>
      </c>
      <c r="P127" s="87">
        <f>IF(P36=0,0,1000000*P36/TrRoad_act!P76)</f>
        <v>4784.2628832593027</v>
      </c>
      <c r="Q127" s="87">
        <f>IF(Q36=0,0,1000000*Q36/TrRoad_act!Q76)</f>
        <v>4780.3846593614971</v>
      </c>
      <c r="R127" s="87">
        <f>IF(R36=0,0,1000000*R36/TrRoad_act!R76)</f>
        <v>4849.8764717662198</v>
      </c>
      <c r="S127" s="87">
        <f>IF(S36=0,0,1000000*S36/TrRoad_act!S76)</f>
        <v>4843.5472074913532</v>
      </c>
      <c r="T127" s="87">
        <f>IF(T36=0,0,1000000*T36/TrRoad_act!T76)</f>
        <v>4566.0134577112658</v>
      </c>
      <c r="U127" s="87">
        <f>IF(U36=0,0,1000000*U36/TrRoad_act!U76)</f>
        <v>4464.8231597152562</v>
      </c>
      <c r="V127" s="87">
        <f>IF(V36=0,0,1000000*V36/TrRoad_act!V76)</f>
        <v>4056.6959433441216</v>
      </c>
      <c r="W127" s="87">
        <f>IF(W36=0,0,1000000*W36/TrRoad_act!W76)</f>
        <v>4091.3475218259191</v>
      </c>
      <c r="DA127" s="171" t="s">
        <v>828</v>
      </c>
    </row>
    <row r="128" spans="1:105" ht="11.45" customHeight="1" x14ac:dyDescent="0.25">
      <c r="A128" s="111" t="s">
        <v>112</v>
      </c>
      <c r="B128" s="87">
        <f>IF(B37=0,0,1000000*B37/TrRoad_act!B77)</f>
        <v>0</v>
      </c>
      <c r="C128" s="87">
        <f>IF(C37=0,0,1000000*C37/TrRoad_act!C77)</f>
        <v>0</v>
      </c>
      <c r="D128" s="87">
        <f>IF(D37=0,0,1000000*D37/TrRoad_act!D77)</f>
        <v>0</v>
      </c>
      <c r="E128" s="87">
        <f>IF(E37=0,0,1000000*E37/TrRoad_act!E77)</f>
        <v>0</v>
      </c>
      <c r="F128" s="87">
        <f>IF(F37=0,0,1000000*F37/TrRoad_act!F77)</f>
        <v>0</v>
      </c>
      <c r="G128" s="87">
        <f>IF(G37=0,0,1000000*G37/TrRoad_act!G77)</f>
        <v>0</v>
      </c>
      <c r="H128" s="87">
        <f>IF(H37=0,0,1000000*H37/TrRoad_act!H77)</f>
        <v>6791.5208605270336</v>
      </c>
      <c r="I128" s="87">
        <f>IF(I37=0,0,1000000*I37/TrRoad_act!I77)</f>
        <v>6735.5636034131903</v>
      </c>
      <c r="J128" s="87">
        <f>IF(J37=0,0,1000000*J37/TrRoad_act!J77)</f>
        <v>6147.8267164377075</v>
      </c>
      <c r="K128" s="87">
        <f>IF(K37=0,0,1000000*K37/TrRoad_act!K77)</f>
        <v>5838.5709992456605</v>
      </c>
      <c r="L128" s="87">
        <f>IF(L37=0,0,1000000*L37/TrRoad_act!L77)</f>
        <v>5363.0890698099174</v>
      </c>
      <c r="M128" s="87">
        <f>IF(M37=0,0,1000000*M37/TrRoad_act!M77)</f>
        <v>5085.2024972429308</v>
      </c>
      <c r="N128" s="87">
        <f>IF(N37=0,0,1000000*N37/TrRoad_act!N77)</f>
        <v>4956.3324314309593</v>
      </c>
      <c r="O128" s="87">
        <f>IF(O37=0,0,1000000*O37/TrRoad_act!O77)</f>
        <v>5002.5246522043471</v>
      </c>
      <c r="P128" s="87">
        <f>IF(P37=0,0,1000000*P37/TrRoad_act!P77)</f>
        <v>4875.1146974574467</v>
      </c>
      <c r="Q128" s="87">
        <f>IF(Q37=0,0,1000000*Q37/TrRoad_act!Q77)</f>
        <v>4718.6413644780123</v>
      </c>
      <c r="R128" s="87">
        <f>IF(R37=0,0,1000000*R37/TrRoad_act!R77)</f>
        <v>4715.2534839122636</v>
      </c>
      <c r="S128" s="87">
        <f>IF(S37=0,0,1000000*S37/TrRoad_act!S77)</f>
        <v>4663.702068737196</v>
      </c>
      <c r="T128" s="87">
        <f>IF(T37=0,0,1000000*T37/TrRoad_act!T77)</f>
        <v>4372.9275531488011</v>
      </c>
      <c r="U128" s="87">
        <f>IF(U37=0,0,1000000*U37/TrRoad_act!U77)</f>
        <v>4164.052426638561</v>
      </c>
      <c r="V128" s="87">
        <f>IF(V37=0,0,1000000*V37/TrRoad_act!V77)</f>
        <v>3841.1176949044943</v>
      </c>
      <c r="W128" s="87">
        <f>IF(W37=0,0,1000000*W37/TrRoad_act!W77)</f>
        <v>4049.578667987857</v>
      </c>
      <c r="DA128" s="171" t="s">
        <v>829</v>
      </c>
    </row>
    <row r="129" spans="1:105" ht="11.45" customHeight="1" x14ac:dyDescent="0.25">
      <c r="A129" s="111" t="s">
        <v>113</v>
      </c>
      <c r="B129" s="87">
        <f>IF(B38=0,0,1000000*B38/TrRoad_act!B78)</f>
        <v>0</v>
      </c>
      <c r="C129" s="87">
        <f>IF(C38=0,0,1000000*C38/TrRoad_act!C78)</f>
        <v>0</v>
      </c>
      <c r="D129" s="87">
        <f>IF(D38=0,0,1000000*D38/TrRoad_act!D78)</f>
        <v>0</v>
      </c>
      <c r="E129" s="87">
        <f>IF(E38=0,0,1000000*E38/TrRoad_act!E78)</f>
        <v>0</v>
      </c>
      <c r="F129" s="87">
        <f>IF(F38=0,0,1000000*F38/TrRoad_act!F78)</f>
        <v>0</v>
      </c>
      <c r="G129" s="87">
        <f>IF(G38=0,0,1000000*G38/TrRoad_act!G78)</f>
        <v>0</v>
      </c>
      <c r="H129" s="87">
        <f>IF(H38=0,0,1000000*H38/TrRoad_act!H78)</f>
        <v>3539.0968481282584</v>
      </c>
      <c r="I129" s="87">
        <f>IF(I38=0,0,1000000*I38/TrRoad_act!I78)</f>
        <v>3668.8746702291382</v>
      </c>
      <c r="J129" s="87">
        <f>IF(J38=0,0,1000000*J38/TrRoad_act!J78)</f>
        <v>3560.7611240647211</v>
      </c>
      <c r="K129" s="87">
        <f>IF(K38=0,0,1000000*K38/TrRoad_act!K78)</f>
        <v>3424.9825094380139</v>
      </c>
      <c r="L129" s="87">
        <f>IF(L38=0,0,1000000*L38/TrRoad_act!L78)</f>
        <v>3193.9781152966593</v>
      </c>
      <c r="M129" s="87">
        <f>IF(M38=0,0,1000000*M38/TrRoad_act!M78)</f>
        <v>3032.4975685943418</v>
      </c>
      <c r="N129" s="87">
        <f>IF(N38=0,0,1000000*N38/TrRoad_act!N78)</f>
        <v>2565.4110885945724</v>
      </c>
      <c r="O129" s="87">
        <f>IF(O38=0,0,1000000*O38/TrRoad_act!O78)</f>
        <v>2344.4059292283146</v>
      </c>
      <c r="P129" s="87">
        <f>IF(P38=0,0,1000000*P38/TrRoad_act!P78)</f>
        <v>2367.3830476486792</v>
      </c>
      <c r="Q129" s="87">
        <f>IF(Q38=0,0,1000000*Q38/TrRoad_act!Q78)</f>
        <v>2392.6170470784637</v>
      </c>
      <c r="R129" s="87">
        <f>IF(R38=0,0,1000000*R38/TrRoad_act!R78)</f>
        <v>2263.5100026600326</v>
      </c>
      <c r="S129" s="87">
        <f>IF(S38=0,0,1000000*S38/TrRoad_act!S78)</f>
        <v>2198.2600926747041</v>
      </c>
      <c r="T129" s="87">
        <f>IF(T38=0,0,1000000*T38/TrRoad_act!T78)</f>
        <v>2108.2058640780019</v>
      </c>
      <c r="U129" s="87">
        <f>IF(U38=0,0,1000000*U38/TrRoad_act!U78)</f>
        <v>1899.1436997668382</v>
      </c>
      <c r="V129" s="87">
        <f>IF(V38=0,0,1000000*V38/TrRoad_act!V78)</f>
        <v>1581.8576590462458</v>
      </c>
      <c r="W129" s="87">
        <f>IF(W38=0,0,1000000*W38/TrRoad_act!W78)</f>
        <v>2645.7940181975468</v>
      </c>
      <c r="DA129" s="171" t="s">
        <v>830</v>
      </c>
    </row>
    <row r="130" spans="1:105" ht="11.45" customHeight="1" x14ac:dyDescent="0.25">
      <c r="A130" s="111" t="s">
        <v>115</v>
      </c>
      <c r="B130" s="87">
        <f>IF(B39=0,0,1000000*B39/TrRoad_act!B79)</f>
        <v>0</v>
      </c>
      <c r="C130" s="87">
        <f>IF(C39=0,0,1000000*C39/TrRoad_act!C79)</f>
        <v>0</v>
      </c>
      <c r="D130" s="87">
        <f>IF(D39=0,0,1000000*D39/TrRoad_act!D79)</f>
        <v>0</v>
      </c>
      <c r="E130" s="87">
        <f>IF(E39=0,0,1000000*E39/TrRoad_act!E79)</f>
        <v>0</v>
      </c>
      <c r="F130" s="87">
        <f>IF(F39=0,0,1000000*F39/TrRoad_act!F79)</f>
        <v>0</v>
      </c>
      <c r="G130" s="87">
        <f>IF(G39=0,0,1000000*G39/TrRoad_act!G79)</f>
        <v>0</v>
      </c>
      <c r="H130" s="87">
        <f>IF(H39=0,0,1000000*H39/TrRoad_act!H79)</f>
        <v>0</v>
      </c>
      <c r="I130" s="87">
        <f>IF(I39=0,0,1000000*I39/TrRoad_act!I79)</f>
        <v>0</v>
      </c>
      <c r="J130" s="87">
        <f>IF(J39=0,0,1000000*J39/TrRoad_act!J79)</f>
        <v>0</v>
      </c>
      <c r="K130" s="87">
        <f>IF(K39=0,0,1000000*K39/TrRoad_act!K79)</f>
        <v>0</v>
      </c>
      <c r="L130" s="87">
        <f>IF(L39=0,0,1000000*L39/TrRoad_act!L79)</f>
        <v>0</v>
      </c>
      <c r="M130" s="87">
        <f>IF(M39=0,0,1000000*M39/TrRoad_act!M79)</f>
        <v>0</v>
      </c>
      <c r="N130" s="87">
        <f>IF(N39=0,0,1000000*N39/TrRoad_act!N79)</f>
        <v>0</v>
      </c>
      <c r="O130" s="87">
        <f>IF(O39=0,0,1000000*O39/TrRoad_act!O79)</f>
        <v>0</v>
      </c>
      <c r="P130" s="87">
        <f>IF(P39=0,0,1000000*P39/TrRoad_act!P79)</f>
        <v>0</v>
      </c>
      <c r="Q130" s="87">
        <f>IF(Q39=0,0,1000000*Q39/TrRoad_act!Q79)</f>
        <v>0</v>
      </c>
      <c r="R130" s="87">
        <f>IF(R39=0,0,1000000*R39/TrRoad_act!R79)</f>
        <v>0</v>
      </c>
      <c r="S130" s="87">
        <f>IF(S39=0,0,1000000*S39/TrRoad_act!S79)</f>
        <v>0</v>
      </c>
      <c r="T130" s="87">
        <f>IF(T39=0,0,1000000*T39/TrRoad_act!T79)</f>
        <v>0</v>
      </c>
      <c r="U130" s="87">
        <f>IF(U39=0,0,1000000*U39/TrRoad_act!U79)</f>
        <v>0</v>
      </c>
      <c r="V130" s="87">
        <f>IF(V39=0,0,1000000*V39/TrRoad_act!V79)</f>
        <v>0</v>
      </c>
      <c r="W130" s="87">
        <f>IF(W39=0,0,1000000*W39/TrRoad_act!W79)</f>
        <v>0</v>
      </c>
      <c r="DA130" s="171" t="s">
        <v>831</v>
      </c>
    </row>
    <row r="131" spans="1:105" ht="11.45" customHeight="1" x14ac:dyDescent="0.25">
      <c r="A131" s="109" t="s">
        <v>158</v>
      </c>
      <c r="B131" s="116">
        <f>IF(B40=0,0,1000000*B40/TrRoad_act!B80)</f>
        <v>42370.961642912815</v>
      </c>
      <c r="C131" s="116">
        <f>IF(C40=0,0,1000000*C40/TrRoad_act!C80)</f>
        <v>39456.942398776722</v>
      </c>
      <c r="D131" s="116">
        <f>IF(D40=0,0,1000000*D40/TrRoad_act!D80)</f>
        <v>39249.71229136375</v>
      </c>
      <c r="E131" s="116">
        <f>IF(E40=0,0,1000000*E40/TrRoad_act!E80)</f>
        <v>38594.036783246993</v>
      </c>
      <c r="F131" s="116">
        <f>IF(F40=0,0,1000000*F40/TrRoad_act!F80)</f>
        <v>38092.209665974086</v>
      </c>
      <c r="G131" s="116">
        <f>IF(G40=0,0,1000000*G40/TrRoad_act!G80)</f>
        <v>35869.110191927095</v>
      </c>
      <c r="H131" s="116">
        <f>IF(H40=0,0,1000000*H40/TrRoad_act!H80)</f>
        <v>38931.742006925735</v>
      </c>
      <c r="I131" s="116">
        <f>IF(I40=0,0,1000000*I40/TrRoad_act!I80)</f>
        <v>43237.717941228897</v>
      </c>
      <c r="J131" s="116">
        <f>IF(J40=0,0,1000000*J40/TrRoad_act!J80)</f>
        <v>44623.655750470498</v>
      </c>
      <c r="K131" s="116">
        <f>IF(K40=0,0,1000000*K40/TrRoad_act!K80)</f>
        <v>44047.070544859045</v>
      </c>
      <c r="L131" s="116">
        <f>IF(L40=0,0,1000000*L40/TrRoad_act!L80)</f>
        <v>48199.820802009461</v>
      </c>
      <c r="M131" s="116">
        <f>IF(M40=0,0,1000000*M40/TrRoad_act!M80)</f>
        <v>46919.532511719182</v>
      </c>
      <c r="N131" s="116">
        <f>IF(N40=0,0,1000000*N40/TrRoad_act!N80)</f>
        <v>49429.993123240893</v>
      </c>
      <c r="O131" s="116">
        <f>IF(O40=0,0,1000000*O40/TrRoad_act!O80)</f>
        <v>49409.088483711734</v>
      </c>
      <c r="P131" s="116">
        <f>IF(P40=0,0,1000000*P40/TrRoad_act!P80)</f>
        <v>46547.769203155432</v>
      </c>
      <c r="Q131" s="116">
        <f>IF(Q40=0,0,1000000*Q40/TrRoad_act!Q80)</f>
        <v>46518.007017681026</v>
      </c>
      <c r="R131" s="116">
        <f>IF(R40=0,0,1000000*R40/TrRoad_act!R80)</f>
        <v>45805.138365197636</v>
      </c>
      <c r="S131" s="116">
        <f>IF(S40=0,0,1000000*S40/TrRoad_act!S80)</f>
        <v>44124.310805230147</v>
      </c>
      <c r="T131" s="116">
        <f>IF(T40=0,0,1000000*T40/TrRoad_act!T80)</f>
        <v>42019.029019138448</v>
      </c>
      <c r="U131" s="116">
        <f>IF(U40=0,0,1000000*U40/TrRoad_act!U80)</f>
        <v>41314.064240604072</v>
      </c>
      <c r="V131" s="116">
        <f>IF(V40=0,0,1000000*V40/TrRoad_act!V80)</f>
        <v>38607.674054184339</v>
      </c>
      <c r="W131" s="116">
        <f>IF(W40=0,0,1000000*W40/TrRoad_act!W80)</f>
        <v>34713.466262958987</v>
      </c>
      <c r="DA131" s="176" t="s">
        <v>832</v>
      </c>
    </row>
    <row r="132" spans="1:105" ht="11.45" customHeight="1" x14ac:dyDescent="0.25">
      <c r="A132" s="128" t="s">
        <v>27</v>
      </c>
      <c r="B132" s="101">
        <f>IF(B41=0,0,1000000*B41/TrRoad_act!B81)</f>
        <v>32251.295545692032</v>
      </c>
      <c r="C132" s="101">
        <f>IF(C41=0,0,1000000*C41/TrRoad_act!C81)</f>
        <v>32029.265751146966</v>
      </c>
      <c r="D132" s="101">
        <f>IF(D41=0,0,1000000*D41/TrRoad_act!D81)</f>
        <v>31894.597308868662</v>
      </c>
      <c r="E132" s="101">
        <f>IF(E41=0,0,1000000*E41/TrRoad_act!E81)</f>
        <v>32286.490683364103</v>
      </c>
      <c r="F132" s="101">
        <f>IF(F41=0,0,1000000*F41/TrRoad_act!F81)</f>
        <v>33132.972040872148</v>
      </c>
      <c r="G132" s="101">
        <f>IF(G41=0,0,1000000*G41/TrRoad_act!G81)</f>
        <v>32193.039407403445</v>
      </c>
      <c r="H132" s="101">
        <f>IF(H41=0,0,1000000*H41/TrRoad_act!H81)</f>
        <v>32520.837677089363</v>
      </c>
      <c r="I132" s="101">
        <f>IF(I41=0,0,1000000*I41/TrRoad_act!I81)</f>
        <v>38842.686683833279</v>
      </c>
      <c r="J132" s="101">
        <f>IF(J41=0,0,1000000*J41/TrRoad_act!J81)</f>
        <v>41741.219226040164</v>
      </c>
      <c r="K132" s="101">
        <f>IF(K41=0,0,1000000*K41/TrRoad_act!K81)</f>
        <v>39497.655737235749</v>
      </c>
      <c r="L132" s="101">
        <f>IF(L41=0,0,1000000*L41/TrRoad_act!L81)</f>
        <v>40636.314378641182</v>
      </c>
      <c r="M132" s="101">
        <f>IF(M41=0,0,1000000*M41/TrRoad_act!M81)</f>
        <v>41226.636243129105</v>
      </c>
      <c r="N132" s="101">
        <f>IF(N41=0,0,1000000*N41/TrRoad_act!N81)</f>
        <v>40400.04685613836</v>
      </c>
      <c r="O132" s="101">
        <f>IF(O41=0,0,1000000*O41/TrRoad_act!O81)</f>
        <v>40193.096779569976</v>
      </c>
      <c r="P132" s="101">
        <f>IF(P41=0,0,1000000*P41/TrRoad_act!P81)</f>
        <v>39865.072199259419</v>
      </c>
      <c r="Q132" s="101">
        <f>IF(Q41=0,0,1000000*Q41/TrRoad_act!Q81)</f>
        <v>39878.850032737253</v>
      </c>
      <c r="R132" s="101">
        <f>IF(R41=0,0,1000000*R41/TrRoad_act!R81)</f>
        <v>38842.981825138442</v>
      </c>
      <c r="S132" s="101">
        <f>IF(S41=0,0,1000000*S41/TrRoad_act!S81)</f>
        <v>37132.41830063516</v>
      </c>
      <c r="T132" s="101">
        <f>IF(T41=0,0,1000000*T41/TrRoad_act!T81)</f>
        <v>35772.58159411361</v>
      </c>
      <c r="U132" s="101">
        <f>IF(U41=0,0,1000000*U41/TrRoad_act!U81)</f>
        <v>34059.2109132845</v>
      </c>
      <c r="V132" s="101">
        <f>IF(V41=0,0,1000000*V41/TrRoad_act!V81)</f>
        <v>31172.792223669938</v>
      </c>
      <c r="W132" s="101">
        <f>IF(W41=0,0,1000000*W41/TrRoad_act!W81)</f>
        <v>29892.820811156871</v>
      </c>
      <c r="DA132" s="175" t="s">
        <v>833</v>
      </c>
    </row>
    <row r="133" spans="1:105" ht="11.45" customHeight="1" x14ac:dyDescent="0.25">
      <c r="A133" s="138" t="s">
        <v>116</v>
      </c>
      <c r="B133" s="88">
        <f>IF(B42=0,0,1000000*B42/TrRoad_act!B82)</f>
        <v>152068.63202027426</v>
      </c>
      <c r="C133" s="88">
        <f>IF(C42=0,0,1000000*C42/TrRoad_act!C82)</f>
        <v>113258.40883842978</v>
      </c>
      <c r="D133" s="88">
        <f>IF(D42=0,0,1000000*D42/TrRoad_act!D82)</f>
        <v>105307.30642171548</v>
      </c>
      <c r="E133" s="88">
        <f>IF(E42=0,0,1000000*E42/TrRoad_act!E82)</f>
        <v>91618.064023160492</v>
      </c>
      <c r="F133" s="88">
        <f>IF(F42=0,0,1000000*F42/TrRoad_act!F82)</f>
        <v>72319.113765833652</v>
      </c>
      <c r="G133" s="88">
        <f>IF(G42=0,0,1000000*G42/TrRoad_act!G82)</f>
        <v>60039.012835996793</v>
      </c>
      <c r="H133" s="88">
        <f>IF(H42=0,0,1000000*H42/TrRoad_act!H82)</f>
        <v>78484.673187248962</v>
      </c>
      <c r="I133" s="88">
        <f>IF(I42=0,0,1000000*I42/TrRoad_act!I82)</f>
        <v>64800.286124576116</v>
      </c>
      <c r="J133" s="88">
        <f>IF(J42=0,0,1000000*J42/TrRoad_act!J82)</f>
        <v>57917.309724892511</v>
      </c>
      <c r="K133" s="88">
        <f>IF(K42=0,0,1000000*K42/TrRoad_act!K82)</f>
        <v>67378.716453085523</v>
      </c>
      <c r="L133" s="88">
        <f>IF(L42=0,0,1000000*L42/TrRoad_act!L82)</f>
        <v>84661.482285153441</v>
      </c>
      <c r="M133" s="88">
        <f>IF(M42=0,0,1000000*M42/TrRoad_act!M82)</f>
        <v>74918.86399574425</v>
      </c>
      <c r="N133" s="88">
        <f>IF(N42=0,0,1000000*N42/TrRoad_act!N82)</f>
        <v>93151.138001291998</v>
      </c>
      <c r="O133" s="88">
        <f>IF(O42=0,0,1000000*O42/TrRoad_act!O82)</f>
        <v>93011.593461801531</v>
      </c>
      <c r="P133" s="88">
        <f>IF(P42=0,0,1000000*P42/TrRoad_act!P82)</f>
        <v>77997.781644201954</v>
      </c>
      <c r="Q133" s="88">
        <f>IF(Q42=0,0,1000000*Q42/TrRoad_act!Q82)</f>
        <v>78274.943643199571</v>
      </c>
      <c r="R133" s="88">
        <f>IF(R42=0,0,1000000*R42/TrRoad_act!R82)</f>
        <v>77495.841939233273</v>
      </c>
      <c r="S133" s="88">
        <f>IF(S42=0,0,1000000*S42/TrRoad_act!S82)</f>
        <v>74547.440906761403</v>
      </c>
      <c r="T133" s="88">
        <f>IF(T42=0,0,1000000*T42/TrRoad_act!T82)</f>
        <v>71629.96271644214</v>
      </c>
      <c r="U133" s="88">
        <f>IF(U42=0,0,1000000*U42/TrRoad_act!U82)</f>
        <v>74478.338164189816</v>
      </c>
      <c r="V133" s="88">
        <f>IF(V42=0,0,1000000*V42/TrRoad_act!V82)</f>
        <v>73083.175544310958</v>
      </c>
      <c r="W133" s="88">
        <f>IF(W42=0,0,1000000*W42/TrRoad_act!W82)</f>
        <v>56690.38122167236</v>
      </c>
      <c r="DA133" s="178" t="s">
        <v>834</v>
      </c>
    </row>
    <row r="134" spans="1:105" x14ac:dyDescent="0.25">
      <c r="A134" s="106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DA134" s="171"/>
    </row>
    <row r="135" spans="1:105" ht="11.45" customHeight="1" x14ac:dyDescent="0.25">
      <c r="A135" s="53" t="s">
        <v>41</v>
      </c>
      <c r="B135" s="76">
        <f t="shared" ref="B135:V147" si="40">IF(B17=0,0,B17/B$17)</f>
        <v>1</v>
      </c>
      <c r="C135" s="76">
        <f t="shared" si="40"/>
        <v>1</v>
      </c>
      <c r="D135" s="76">
        <f t="shared" si="40"/>
        <v>1</v>
      </c>
      <c r="E135" s="76">
        <f t="shared" si="40"/>
        <v>1</v>
      </c>
      <c r="F135" s="76">
        <f t="shared" si="40"/>
        <v>1</v>
      </c>
      <c r="G135" s="76">
        <f t="shared" si="40"/>
        <v>1</v>
      </c>
      <c r="H135" s="76">
        <f t="shared" si="40"/>
        <v>1</v>
      </c>
      <c r="I135" s="76">
        <f t="shared" si="40"/>
        <v>1</v>
      </c>
      <c r="J135" s="76">
        <f t="shared" si="40"/>
        <v>1</v>
      </c>
      <c r="K135" s="76">
        <f t="shared" si="40"/>
        <v>1</v>
      </c>
      <c r="L135" s="76">
        <f t="shared" ref="L135:L147" si="41">IF(L17=0,0,L17/L$17)</f>
        <v>1</v>
      </c>
      <c r="M135" s="76">
        <f t="shared" si="40"/>
        <v>1</v>
      </c>
      <c r="N135" s="76">
        <f t="shared" si="40"/>
        <v>1</v>
      </c>
      <c r="O135" s="76">
        <f t="shared" si="40"/>
        <v>1</v>
      </c>
      <c r="P135" s="76">
        <f t="shared" si="40"/>
        <v>1</v>
      </c>
      <c r="Q135" s="76">
        <f t="shared" si="40"/>
        <v>1</v>
      </c>
      <c r="R135" s="76">
        <f t="shared" si="40"/>
        <v>1</v>
      </c>
      <c r="S135" s="76">
        <f t="shared" si="40"/>
        <v>1</v>
      </c>
      <c r="T135" s="76">
        <f t="shared" si="40"/>
        <v>1</v>
      </c>
      <c r="U135" s="76">
        <f t="shared" si="40"/>
        <v>1</v>
      </c>
      <c r="V135" s="76">
        <f t="shared" si="40"/>
        <v>1</v>
      </c>
      <c r="W135" s="76">
        <f t="shared" ref="W135:W146" si="42">IF(W17=0,0,W17/W$17)</f>
        <v>1</v>
      </c>
      <c r="DA135" s="183"/>
    </row>
    <row r="136" spans="1:105" ht="11.45" customHeight="1" x14ac:dyDescent="0.25">
      <c r="A136" s="27" t="s">
        <v>33</v>
      </c>
      <c r="B136" s="46">
        <f t="shared" si="40"/>
        <v>0.70421507241847658</v>
      </c>
      <c r="C136" s="46">
        <f t="shared" si="40"/>
        <v>0.71509526046525895</v>
      </c>
      <c r="D136" s="46">
        <f t="shared" si="40"/>
        <v>0.72220520782022057</v>
      </c>
      <c r="E136" s="46">
        <f t="shared" si="40"/>
        <v>0.72337322955373939</v>
      </c>
      <c r="F136" s="46">
        <f t="shared" si="40"/>
        <v>0.72929459330139335</v>
      </c>
      <c r="G136" s="46">
        <f t="shared" si="40"/>
        <v>0.73046077519081554</v>
      </c>
      <c r="H136" s="46">
        <f t="shared" si="40"/>
        <v>0.71006490159296998</v>
      </c>
      <c r="I136" s="46">
        <f t="shared" si="40"/>
        <v>0.70943151748223998</v>
      </c>
      <c r="J136" s="46">
        <f t="shared" si="40"/>
        <v>0.70627967192603036</v>
      </c>
      <c r="K136" s="46">
        <f t="shared" si="40"/>
        <v>0.70789647386198229</v>
      </c>
      <c r="L136" s="46">
        <f t="shared" si="41"/>
        <v>0.68922357125168798</v>
      </c>
      <c r="M136" s="46">
        <f t="shared" si="40"/>
        <v>0.69396633480537995</v>
      </c>
      <c r="N136" s="46">
        <f t="shared" si="40"/>
        <v>0.67994452804072536</v>
      </c>
      <c r="O136" s="46">
        <f t="shared" si="40"/>
        <v>0.6818220135276708</v>
      </c>
      <c r="P136" s="46">
        <f t="shared" si="40"/>
        <v>0.69315747563884855</v>
      </c>
      <c r="Q136" s="46">
        <f t="shared" si="40"/>
        <v>0.68599541867631697</v>
      </c>
      <c r="R136" s="46">
        <f t="shared" si="40"/>
        <v>0.68486312052405929</v>
      </c>
      <c r="S136" s="46">
        <f t="shared" si="40"/>
        <v>0.68548825305525174</v>
      </c>
      <c r="T136" s="46">
        <f t="shared" si="40"/>
        <v>0.68223228261594271</v>
      </c>
      <c r="U136" s="46">
        <f t="shared" si="40"/>
        <v>0.67769335586508017</v>
      </c>
      <c r="V136" s="46">
        <f t="shared" si="40"/>
        <v>0.65455573048977289</v>
      </c>
      <c r="W136" s="46">
        <f t="shared" si="42"/>
        <v>0.66083772609286862</v>
      </c>
      <c r="DA136" s="211"/>
    </row>
    <row r="137" spans="1:105" ht="11.45" customHeight="1" x14ac:dyDescent="0.25">
      <c r="A137" s="153" t="s">
        <v>180</v>
      </c>
      <c r="B137" s="154">
        <f t="shared" si="40"/>
        <v>8.1525241701228997E-3</v>
      </c>
      <c r="C137" s="154">
        <f t="shared" si="40"/>
        <v>8.3254556070560103E-3</v>
      </c>
      <c r="D137" s="154">
        <f t="shared" si="40"/>
        <v>8.6503303849584292E-3</v>
      </c>
      <c r="E137" s="154">
        <f t="shared" si="40"/>
        <v>8.7883588714072897E-3</v>
      </c>
      <c r="F137" s="154">
        <f t="shared" si="40"/>
        <v>9.0145327008056397E-3</v>
      </c>
      <c r="G137" s="154">
        <f t="shared" si="40"/>
        <v>9.4608119976065178E-3</v>
      </c>
      <c r="H137" s="154">
        <f t="shared" si="40"/>
        <v>9.6001782144778617E-3</v>
      </c>
      <c r="I137" s="154">
        <f t="shared" si="40"/>
        <v>8.4373391900545228E-3</v>
      </c>
      <c r="J137" s="154">
        <f t="shared" si="40"/>
        <v>8.3777160302300098E-3</v>
      </c>
      <c r="K137" s="154">
        <f t="shared" si="40"/>
        <v>8.4501116070567778E-3</v>
      </c>
      <c r="L137" s="154">
        <f t="shared" si="41"/>
        <v>8.2123849324402202E-3</v>
      </c>
      <c r="M137" s="154">
        <f t="shared" si="40"/>
        <v>8.3637485752449201E-3</v>
      </c>
      <c r="N137" s="154">
        <f t="shared" si="40"/>
        <v>8.313148828621884E-3</v>
      </c>
      <c r="O137" s="154">
        <f t="shared" si="40"/>
        <v>8.2912487675991346E-3</v>
      </c>
      <c r="P137" s="154">
        <f t="shared" si="40"/>
        <v>8.2950780856101743E-3</v>
      </c>
      <c r="Q137" s="154">
        <f t="shared" si="40"/>
        <v>8.1905674353774487E-3</v>
      </c>
      <c r="R137" s="154">
        <f t="shared" si="40"/>
        <v>8.0948623828432462E-3</v>
      </c>
      <c r="S137" s="154">
        <f t="shared" si="40"/>
        <v>7.5881614637209145E-3</v>
      </c>
      <c r="T137" s="154">
        <f t="shared" si="40"/>
        <v>7.4142764762257785E-3</v>
      </c>
      <c r="U137" s="154">
        <f t="shared" si="40"/>
        <v>7.7060202258600399E-3</v>
      </c>
      <c r="V137" s="154">
        <f t="shared" si="40"/>
        <v>7.6464434528529229E-3</v>
      </c>
      <c r="W137" s="154">
        <f t="shared" si="42"/>
        <v>7.5528413071443779E-3</v>
      </c>
      <c r="DA137" s="212"/>
    </row>
    <row r="138" spans="1:105" ht="11.45" customHeight="1" x14ac:dyDescent="0.25">
      <c r="A138" s="155" t="s">
        <v>20</v>
      </c>
      <c r="B138" s="156">
        <f t="shared" si="40"/>
        <v>0.65627971772653015</v>
      </c>
      <c r="C138" s="156">
        <f t="shared" si="40"/>
        <v>0.66730426780365248</v>
      </c>
      <c r="D138" s="156">
        <f t="shared" si="40"/>
        <v>0.67502585718006813</v>
      </c>
      <c r="E138" s="156">
        <f t="shared" si="40"/>
        <v>0.67512104276535279</v>
      </c>
      <c r="F138" s="156">
        <f t="shared" si="40"/>
        <v>0.68102839861570241</v>
      </c>
      <c r="G138" s="156">
        <f t="shared" si="40"/>
        <v>0.68192232882442549</v>
      </c>
      <c r="H138" s="156">
        <f t="shared" si="40"/>
        <v>0.66228530668560059</v>
      </c>
      <c r="I138" s="156">
        <f t="shared" si="40"/>
        <v>0.66488869564163244</v>
      </c>
      <c r="J138" s="156">
        <f t="shared" si="40"/>
        <v>0.66210513095111467</v>
      </c>
      <c r="K138" s="156">
        <f t="shared" si="40"/>
        <v>0.66237369851673789</v>
      </c>
      <c r="L138" s="156">
        <f t="shared" si="41"/>
        <v>0.64256727588972795</v>
      </c>
      <c r="M138" s="156">
        <f t="shared" si="40"/>
        <v>0.64537627068416992</v>
      </c>
      <c r="N138" s="156">
        <f t="shared" si="40"/>
        <v>0.62881861868233857</v>
      </c>
      <c r="O138" s="156">
        <f t="shared" si="40"/>
        <v>0.62881311677967733</v>
      </c>
      <c r="P138" s="156">
        <f t="shared" si="40"/>
        <v>0.63986495830001</v>
      </c>
      <c r="Q138" s="156">
        <f t="shared" si="40"/>
        <v>0.63069515733327419</v>
      </c>
      <c r="R138" s="156">
        <f t="shared" si="40"/>
        <v>0.62951329895451846</v>
      </c>
      <c r="S138" s="156">
        <f t="shared" si="40"/>
        <v>0.63193461799541462</v>
      </c>
      <c r="T138" s="156">
        <f t="shared" si="40"/>
        <v>0.6271946320224091</v>
      </c>
      <c r="U138" s="156">
        <f t="shared" si="40"/>
        <v>0.62175268369804004</v>
      </c>
      <c r="V138" s="156">
        <f t="shared" si="40"/>
        <v>0.59861190433500622</v>
      </c>
      <c r="W138" s="156">
        <f t="shared" si="42"/>
        <v>0.60478722954689457</v>
      </c>
      <c r="DA138" s="213"/>
    </row>
    <row r="139" spans="1:105" ht="11.45" customHeight="1" x14ac:dyDescent="0.25">
      <c r="A139" s="157" t="s">
        <v>110</v>
      </c>
      <c r="B139" s="103">
        <f t="shared" si="40"/>
        <v>0.50400351724152792</v>
      </c>
      <c r="C139" s="103">
        <f t="shared" si="40"/>
        <v>0.49999616597719498</v>
      </c>
      <c r="D139" s="103">
        <f t="shared" si="40"/>
        <v>0.49248739453139984</v>
      </c>
      <c r="E139" s="103">
        <f t="shared" si="40"/>
        <v>0.47638124649070102</v>
      </c>
      <c r="F139" s="103">
        <f t="shared" si="40"/>
        <v>0.46046767219923052</v>
      </c>
      <c r="G139" s="103">
        <f t="shared" si="40"/>
        <v>0.4487671997416674</v>
      </c>
      <c r="H139" s="103">
        <f t="shared" si="40"/>
        <v>0.43193659844913762</v>
      </c>
      <c r="I139" s="103">
        <f t="shared" si="40"/>
        <v>0.42279826595769165</v>
      </c>
      <c r="J139" s="103">
        <f t="shared" si="40"/>
        <v>0.40934708472339471</v>
      </c>
      <c r="K139" s="103">
        <f t="shared" si="40"/>
        <v>0.39189320145598305</v>
      </c>
      <c r="L139" s="103">
        <f t="shared" si="41"/>
        <v>0.37154050819587503</v>
      </c>
      <c r="M139" s="103">
        <f t="shared" si="40"/>
        <v>0.36449105270647791</v>
      </c>
      <c r="N139" s="103">
        <f t="shared" si="40"/>
        <v>0.34466486722704287</v>
      </c>
      <c r="O139" s="103">
        <f t="shared" si="40"/>
        <v>0.33441585307464738</v>
      </c>
      <c r="P139" s="103">
        <f t="shared" si="40"/>
        <v>0.32849815277249317</v>
      </c>
      <c r="Q139" s="103">
        <f t="shared" si="40"/>
        <v>0.31403833428412525</v>
      </c>
      <c r="R139" s="103">
        <f t="shared" si="40"/>
        <v>0.30569001164471749</v>
      </c>
      <c r="S139" s="103">
        <f t="shared" si="40"/>
        <v>0.3057291360753524</v>
      </c>
      <c r="T139" s="103">
        <f t="shared" si="40"/>
        <v>0.30356789411376567</v>
      </c>
      <c r="U139" s="103">
        <f t="shared" si="40"/>
        <v>0.3029699724225548</v>
      </c>
      <c r="V139" s="103">
        <f t="shared" si="40"/>
        <v>0.30245174848711653</v>
      </c>
      <c r="W139" s="103">
        <f t="shared" si="42"/>
        <v>0.30598771881307085</v>
      </c>
      <c r="DA139" s="191"/>
    </row>
    <row r="140" spans="1:105" ht="11.45" customHeight="1" x14ac:dyDescent="0.25">
      <c r="A140" s="157" t="s">
        <v>111</v>
      </c>
      <c r="B140" s="103">
        <f t="shared" si="40"/>
        <v>0.15116642656381798</v>
      </c>
      <c r="C140" s="103">
        <f t="shared" si="40"/>
        <v>0.16619122649303059</v>
      </c>
      <c r="D140" s="103">
        <f t="shared" si="40"/>
        <v>0.18120614913290045</v>
      </c>
      <c r="E140" s="103">
        <f t="shared" si="40"/>
        <v>0.19734443656347228</v>
      </c>
      <c r="F140" s="103">
        <f t="shared" si="40"/>
        <v>0.21869178596965569</v>
      </c>
      <c r="G140" s="103">
        <f t="shared" si="40"/>
        <v>0.23031841828381236</v>
      </c>
      <c r="H140" s="103">
        <f t="shared" si="40"/>
        <v>0.22649590025449498</v>
      </c>
      <c r="I140" s="103">
        <f t="shared" si="40"/>
        <v>0.23626175470457311</v>
      </c>
      <c r="J140" s="103">
        <f t="shared" si="40"/>
        <v>0.24410114545549161</v>
      </c>
      <c r="K140" s="103">
        <f t="shared" si="40"/>
        <v>0.25742717300765799</v>
      </c>
      <c r="L140" s="103">
        <f t="shared" si="41"/>
        <v>0.25843476604818738</v>
      </c>
      <c r="M140" s="103">
        <f t="shared" si="40"/>
        <v>0.26819546996981236</v>
      </c>
      <c r="N140" s="103">
        <f t="shared" si="40"/>
        <v>0.27158876422430939</v>
      </c>
      <c r="O140" s="103">
        <f t="shared" si="40"/>
        <v>0.28250870282751217</v>
      </c>
      <c r="P140" s="103">
        <f t="shared" si="40"/>
        <v>0.29913983375473929</v>
      </c>
      <c r="Q140" s="103">
        <f t="shared" si="40"/>
        <v>0.30540598447701067</v>
      </c>
      <c r="R140" s="103">
        <f t="shared" si="40"/>
        <v>0.31387436220638559</v>
      </c>
      <c r="S140" s="103">
        <f t="shared" si="40"/>
        <v>0.31710113006284785</v>
      </c>
      <c r="T140" s="103">
        <f t="shared" si="40"/>
        <v>0.31312222907266757</v>
      </c>
      <c r="U140" s="103">
        <f t="shared" si="40"/>
        <v>0.30960166339909861</v>
      </c>
      <c r="V140" s="103">
        <f t="shared" si="40"/>
        <v>0.28815170495861503</v>
      </c>
      <c r="W140" s="103">
        <f t="shared" si="42"/>
        <v>0.28984763700576349</v>
      </c>
      <c r="DA140" s="191"/>
    </row>
    <row r="141" spans="1:105" ht="11.45" customHeight="1" x14ac:dyDescent="0.25">
      <c r="A141" s="157" t="s">
        <v>112</v>
      </c>
      <c r="B141" s="103">
        <f t="shared" si="40"/>
        <v>1.1097739211843002E-3</v>
      </c>
      <c r="C141" s="103">
        <f t="shared" si="40"/>
        <v>1.1168753334268886E-3</v>
      </c>
      <c r="D141" s="103">
        <f t="shared" si="40"/>
        <v>1.3323135157678847E-3</v>
      </c>
      <c r="E141" s="103">
        <f t="shared" si="40"/>
        <v>1.3953597111794284E-3</v>
      </c>
      <c r="F141" s="103">
        <f t="shared" si="40"/>
        <v>1.8689404468162029E-3</v>
      </c>
      <c r="G141" s="103">
        <f t="shared" si="40"/>
        <v>2.1641437388308093E-3</v>
      </c>
      <c r="H141" s="103">
        <f t="shared" si="40"/>
        <v>3.0828524709090636E-3</v>
      </c>
      <c r="I141" s="103">
        <f t="shared" si="40"/>
        <v>5.061327179408423E-3</v>
      </c>
      <c r="J141" s="103">
        <f t="shared" si="40"/>
        <v>7.9333247175940175E-3</v>
      </c>
      <c r="K141" s="103">
        <f t="shared" si="40"/>
        <v>1.1587546334300544E-2</v>
      </c>
      <c r="L141" s="103">
        <f t="shared" si="41"/>
        <v>1.1156246693767939E-2</v>
      </c>
      <c r="M141" s="103">
        <f t="shared" si="40"/>
        <v>1.1187756873720084E-2</v>
      </c>
      <c r="N141" s="103">
        <f t="shared" si="40"/>
        <v>1.1214554577689488E-2</v>
      </c>
      <c r="O141" s="103">
        <f t="shared" si="40"/>
        <v>1.0591414776479697E-2</v>
      </c>
      <c r="P141" s="103">
        <f t="shared" si="40"/>
        <v>1.0905515906601755E-2</v>
      </c>
      <c r="Q141" s="103">
        <f t="shared" si="40"/>
        <v>9.9736444529405759E-3</v>
      </c>
      <c r="R141" s="103">
        <f t="shared" si="40"/>
        <v>8.7120170249905399E-3</v>
      </c>
      <c r="S141" s="103">
        <f t="shared" si="40"/>
        <v>7.9052965864079127E-3</v>
      </c>
      <c r="T141" s="103">
        <f t="shared" si="40"/>
        <v>9.1716994172739031E-3</v>
      </c>
      <c r="U141" s="103">
        <f t="shared" si="40"/>
        <v>7.7955596565104845E-3</v>
      </c>
      <c r="V141" s="103">
        <f t="shared" si="40"/>
        <v>6.3521974506231642E-3</v>
      </c>
      <c r="W141" s="103">
        <f t="shared" si="42"/>
        <v>6.0409254352754207E-3</v>
      </c>
      <c r="DA141" s="191"/>
    </row>
    <row r="142" spans="1:105" ht="11.45" customHeight="1" x14ac:dyDescent="0.25">
      <c r="A142" s="157" t="s">
        <v>113</v>
      </c>
      <c r="B142" s="103">
        <f t="shared" si="40"/>
        <v>0</v>
      </c>
      <c r="C142" s="103">
        <f t="shared" si="40"/>
        <v>0</v>
      </c>
      <c r="D142" s="103">
        <f t="shared" si="40"/>
        <v>0</v>
      </c>
      <c r="E142" s="103">
        <f t="shared" si="40"/>
        <v>0</v>
      </c>
      <c r="F142" s="103">
        <f t="shared" si="40"/>
        <v>0</v>
      </c>
      <c r="G142" s="103">
        <f t="shared" si="40"/>
        <v>6.7256706011493245E-4</v>
      </c>
      <c r="H142" s="103">
        <f t="shared" si="40"/>
        <v>7.6995551105891915E-4</v>
      </c>
      <c r="I142" s="103">
        <f t="shared" si="40"/>
        <v>7.6734779995927844E-4</v>
      </c>
      <c r="J142" s="103">
        <f t="shared" si="40"/>
        <v>7.2357605463442944E-4</v>
      </c>
      <c r="K142" s="103">
        <f t="shared" si="40"/>
        <v>1.4657777187963028E-3</v>
      </c>
      <c r="L142" s="103">
        <f t="shared" si="41"/>
        <v>1.4357549518975098E-3</v>
      </c>
      <c r="M142" s="103">
        <f t="shared" si="40"/>
        <v>1.5009188187596518E-3</v>
      </c>
      <c r="N142" s="103">
        <f t="shared" si="40"/>
        <v>1.3465342506528484E-3</v>
      </c>
      <c r="O142" s="103">
        <f t="shared" si="40"/>
        <v>1.2876128158813614E-3</v>
      </c>
      <c r="P142" s="103">
        <f t="shared" si="40"/>
        <v>1.3012694188829638E-3</v>
      </c>
      <c r="Q142" s="103">
        <f t="shared" si="40"/>
        <v>1.2262756613808244E-3</v>
      </c>
      <c r="R142" s="103">
        <f t="shared" si="40"/>
        <v>1.1458969541117507E-3</v>
      </c>
      <c r="S142" s="103">
        <f t="shared" si="40"/>
        <v>1.0672233012448675E-3</v>
      </c>
      <c r="T142" s="103">
        <f t="shared" si="40"/>
        <v>1.1245925518709491E-3</v>
      </c>
      <c r="U142" s="103">
        <f t="shared" si="40"/>
        <v>1.0376978069096003E-3</v>
      </c>
      <c r="V142" s="103">
        <f t="shared" si="40"/>
        <v>8.8621697753518388E-4</v>
      </c>
      <c r="W142" s="103">
        <f t="shared" si="42"/>
        <v>1.3730078983801291E-3</v>
      </c>
      <c r="DA142" s="191"/>
    </row>
    <row r="143" spans="1:105" ht="11.45" customHeight="1" x14ac:dyDescent="0.25">
      <c r="A143" s="157" t="s">
        <v>114</v>
      </c>
      <c r="B143" s="103">
        <f t="shared" si="40"/>
        <v>0</v>
      </c>
      <c r="C143" s="103">
        <f t="shared" si="40"/>
        <v>0</v>
      </c>
      <c r="D143" s="103">
        <f t="shared" si="40"/>
        <v>0</v>
      </c>
      <c r="E143" s="103">
        <f t="shared" si="40"/>
        <v>0</v>
      </c>
      <c r="F143" s="103">
        <f t="shared" si="40"/>
        <v>0</v>
      </c>
      <c r="G143" s="103">
        <f t="shared" si="40"/>
        <v>0</v>
      </c>
      <c r="H143" s="103">
        <f t="shared" si="40"/>
        <v>0</v>
      </c>
      <c r="I143" s="103">
        <f t="shared" si="40"/>
        <v>0</v>
      </c>
      <c r="J143" s="103">
        <f t="shared" si="40"/>
        <v>0</v>
      </c>
      <c r="K143" s="103">
        <f t="shared" si="40"/>
        <v>0</v>
      </c>
      <c r="L143" s="103">
        <f t="shared" si="41"/>
        <v>0</v>
      </c>
      <c r="M143" s="103">
        <f t="shared" si="40"/>
        <v>1.0723153997888076E-6</v>
      </c>
      <c r="N143" s="103">
        <f t="shared" si="40"/>
        <v>3.8984026438775424E-6</v>
      </c>
      <c r="O143" s="103">
        <f t="shared" si="40"/>
        <v>9.5332851566507235E-6</v>
      </c>
      <c r="P143" s="103">
        <f t="shared" si="40"/>
        <v>2.0186447292960865E-5</v>
      </c>
      <c r="Q143" s="103">
        <f t="shared" si="40"/>
        <v>5.0918457816864676E-5</v>
      </c>
      <c r="R143" s="103">
        <f t="shared" si="40"/>
        <v>9.1011124313126565E-5</v>
      </c>
      <c r="S143" s="103">
        <f t="shared" si="40"/>
        <v>1.3183196956151582E-4</v>
      </c>
      <c r="T143" s="103">
        <f t="shared" si="40"/>
        <v>2.0821686683099574E-4</v>
      </c>
      <c r="U143" s="103">
        <f t="shared" si="40"/>
        <v>3.4779041296656329E-4</v>
      </c>
      <c r="V143" s="103">
        <f t="shared" si="40"/>
        <v>7.7003646111631981E-4</v>
      </c>
      <c r="W143" s="103">
        <f t="shared" si="42"/>
        <v>1.5379403944046687E-3</v>
      </c>
      <c r="DA143" s="191"/>
    </row>
    <row r="144" spans="1:105" ht="11.45" customHeight="1" x14ac:dyDescent="0.25">
      <c r="A144" s="157" t="s">
        <v>115</v>
      </c>
      <c r="B144" s="103">
        <f t="shared" si="40"/>
        <v>0</v>
      </c>
      <c r="C144" s="103">
        <f t="shared" si="40"/>
        <v>0</v>
      </c>
      <c r="D144" s="103">
        <f t="shared" si="40"/>
        <v>0</v>
      </c>
      <c r="E144" s="103">
        <f t="shared" si="40"/>
        <v>0</v>
      </c>
      <c r="F144" s="103">
        <f t="shared" si="40"/>
        <v>0</v>
      </c>
      <c r="G144" s="103">
        <f t="shared" si="40"/>
        <v>0</v>
      </c>
      <c r="H144" s="103">
        <f t="shared" si="40"/>
        <v>0</v>
      </c>
      <c r="I144" s="103">
        <f t="shared" si="40"/>
        <v>0</v>
      </c>
      <c r="J144" s="103">
        <f t="shared" si="40"/>
        <v>0</v>
      </c>
      <c r="K144" s="103">
        <f t="shared" si="40"/>
        <v>0</v>
      </c>
      <c r="L144" s="103">
        <f t="shared" si="41"/>
        <v>0</v>
      </c>
      <c r="M144" s="103">
        <f t="shared" si="40"/>
        <v>0</v>
      </c>
      <c r="N144" s="103">
        <f t="shared" si="40"/>
        <v>0</v>
      </c>
      <c r="O144" s="103">
        <f t="shared" si="40"/>
        <v>0</v>
      </c>
      <c r="P144" s="103">
        <f t="shared" si="40"/>
        <v>0</v>
      </c>
      <c r="Q144" s="103">
        <f t="shared" si="40"/>
        <v>0</v>
      </c>
      <c r="R144" s="103">
        <f t="shared" si="40"/>
        <v>0</v>
      </c>
      <c r="S144" s="103">
        <f t="shared" si="40"/>
        <v>0</v>
      </c>
      <c r="T144" s="103">
        <f t="shared" si="40"/>
        <v>0</v>
      </c>
      <c r="U144" s="103">
        <f t="shared" si="40"/>
        <v>0</v>
      </c>
      <c r="V144" s="103">
        <f t="shared" si="40"/>
        <v>0</v>
      </c>
      <c r="W144" s="103">
        <f t="shared" si="42"/>
        <v>0</v>
      </c>
      <c r="DA144" s="191"/>
    </row>
    <row r="145" spans="1:105" ht="11.45" customHeight="1" x14ac:dyDescent="0.25">
      <c r="A145" s="155" t="s">
        <v>21</v>
      </c>
      <c r="B145" s="156">
        <f t="shared" si="40"/>
        <v>3.9782830521823472E-2</v>
      </c>
      <c r="C145" s="156">
        <f t="shared" si="40"/>
        <v>3.9465537054550394E-2</v>
      </c>
      <c r="D145" s="156">
        <f t="shared" si="40"/>
        <v>3.8529020255194009E-2</v>
      </c>
      <c r="E145" s="156">
        <f t="shared" si="40"/>
        <v>3.9463827916979277E-2</v>
      </c>
      <c r="F145" s="156">
        <f t="shared" si="40"/>
        <v>3.925166198488534E-2</v>
      </c>
      <c r="G145" s="156">
        <f t="shared" si="40"/>
        <v>3.907763436878349E-2</v>
      </c>
      <c r="H145" s="156">
        <f t="shared" si="40"/>
        <v>3.8179416692891564E-2</v>
      </c>
      <c r="I145" s="156">
        <f t="shared" si="40"/>
        <v>3.6105482650553085E-2</v>
      </c>
      <c r="J145" s="156">
        <f t="shared" si="40"/>
        <v>3.5796824944685716E-2</v>
      </c>
      <c r="K145" s="156">
        <f t="shared" si="40"/>
        <v>3.7072663738187531E-2</v>
      </c>
      <c r="L145" s="156">
        <f t="shared" si="41"/>
        <v>3.8443910429519813E-2</v>
      </c>
      <c r="M145" s="156">
        <f t="shared" si="40"/>
        <v>4.0226315545965091E-2</v>
      </c>
      <c r="N145" s="156">
        <f t="shared" si="40"/>
        <v>4.2812760529764897E-2</v>
      </c>
      <c r="O145" s="156">
        <f t="shared" si="40"/>
        <v>4.4717647980394383E-2</v>
      </c>
      <c r="P145" s="156">
        <f t="shared" si="40"/>
        <v>4.4997439253228279E-2</v>
      </c>
      <c r="Q145" s="156">
        <f t="shared" si="40"/>
        <v>4.7109693907665326E-2</v>
      </c>
      <c r="R145" s="156">
        <f t="shared" si="40"/>
        <v>4.7254959186697643E-2</v>
      </c>
      <c r="S145" s="156">
        <f t="shared" si="40"/>
        <v>4.5965473596116246E-2</v>
      </c>
      <c r="T145" s="156">
        <f t="shared" si="40"/>
        <v>4.7623374117307868E-2</v>
      </c>
      <c r="U145" s="156">
        <f t="shared" si="40"/>
        <v>4.8234651941180089E-2</v>
      </c>
      <c r="V145" s="156">
        <f t="shared" si="40"/>
        <v>4.8297382701913777E-2</v>
      </c>
      <c r="W145" s="156">
        <f t="shared" si="42"/>
        <v>4.849765523882979E-2</v>
      </c>
      <c r="DA145" s="213"/>
    </row>
    <row r="146" spans="1:105" ht="11.45" customHeight="1" x14ac:dyDescent="0.25">
      <c r="A146" s="157" t="s">
        <v>110</v>
      </c>
      <c r="B146" s="103">
        <f t="shared" si="40"/>
        <v>0</v>
      </c>
      <c r="C146" s="103">
        <f t="shared" si="40"/>
        <v>0</v>
      </c>
      <c r="D146" s="103">
        <f t="shared" si="40"/>
        <v>0</v>
      </c>
      <c r="E146" s="103">
        <f t="shared" si="40"/>
        <v>0</v>
      </c>
      <c r="F146" s="103">
        <f t="shared" si="40"/>
        <v>0</v>
      </c>
      <c r="G146" s="103">
        <f t="shared" si="40"/>
        <v>0</v>
      </c>
      <c r="H146" s="103">
        <f t="shared" si="40"/>
        <v>0</v>
      </c>
      <c r="I146" s="103">
        <f t="shared" si="40"/>
        <v>0</v>
      </c>
      <c r="J146" s="103">
        <f t="shared" si="40"/>
        <v>0</v>
      </c>
      <c r="K146" s="103">
        <f t="shared" si="40"/>
        <v>0</v>
      </c>
      <c r="L146" s="103">
        <f t="shared" si="41"/>
        <v>0</v>
      </c>
      <c r="M146" s="103">
        <f t="shared" si="40"/>
        <v>0</v>
      </c>
      <c r="N146" s="103">
        <f t="shared" si="40"/>
        <v>0</v>
      </c>
      <c r="O146" s="103">
        <f t="shared" si="40"/>
        <v>0</v>
      </c>
      <c r="P146" s="103">
        <f t="shared" si="40"/>
        <v>0</v>
      </c>
      <c r="Q146" s="103">
        <f t="shared" si="40"/>
        <v>0</v>
      </c>
      <c r="R146" s="103">
        <f t="shared" si="40"/>
        <v>0</v>
      </c>
      <c r="S146" s="103">
        <f t="shared" si="40"/>
        <v>0</v>
      </c>
      <c r="T146" s="103">
        <f t="shared" si="40"/>
        <v>0</v>
      </c>
      <c r="U146" s="103">
        <f t="shared" si="40"/>
        <v>0</v>
      </c>
      <c r="V146" s="103">
        <f t="shared" si="40"/>
        <v>0</v>
      </c>
      <c r="W146" s="103">
        <f t="shared" si="42"/>
        <v>0</v>
      </c>
      <c r="DA146" s="191"/>
    </row>
    <row r="147" spans="1:105" ht="11.45" customHeight="1" x14ac:dyDescent="0.25">
      <c r="A147" s="157" t="s">
        <v>111</v>
      </c>
      <c r="B147" s="103">
        <f t="shared" si="40"/>
        <v>3.9525362925364418E-2</v>
      </c>
      <c r="C147" s="103">
        <f t="shared" si="40"/>
        <v>3.9108383027245862E-2</v>
      </c>
      <c r="D147" s="103">
        <f t="shared" si="40"/>
        <v>3.8056950823240052E-2</v>
      </c>
      <c r="E147" s="103">
        <f t="shared" si="40"/>
        <v>3.8852753688060952E-2</v>
      </c>
      <c r="F147" s="103">
        <f t="shared" si="40"/>
        <v>3.8454880324243636E-2</v>
      </c>
      <c r="G147" s="103">
        <f t="shared" si="40"/>
        <v>3.8571700986256001E-2</v>
      </c>
      <c r="H147" s="103">
        <f t="shared" si="40"/>
        <v>3.7493021785354526E-2</v>
      </c>
      <c r="I147" s="103">
        <f t="shared" si="40"/>
        <v>3.5406812873907109E-2</v>
      </c>
      <c r="J147" s="103">
        <f t="shared" si="40"/>
        <v>3.5269093194515128E-2</v>
      </c>
      <c r="K147" s="103">
        <f t="shared" si="40"/>
        <v>3.6471268547024427E-2</v>
      </c>
      <c r="L147" s="103">
        <f t="shared" si="41"/>
        <v>3.7955040389156633E-2</v>
      </c>
      <c r="M147" s="103">
        <f t="shared" si="40"/>
        <v>3.9348729675551447E-2</v>
      </c>
      <c r="N147" s="103">
        <f t="shared" si="40"/>
        <v>4.1637164012755877E-2</v>
      </c>
      <c r="O147" s="103">
        <f t="shared" si="40"/>
        <v>4.3425423381160948E-2</v>
      </c>
      <c r="P147" s="103">
        <f t="shared" si="40"/>
        <v>4.3744266005708313E-2</v>
      </c>
      <c r="Q147" s="103">
        <f t="shared" si="40"/>
        <v>4.5804881192517702E-2</v>
      </c>
      <c r="R147" s="103">
        <f t="shared" ref="R147:V147" si="43">IF(R29=0,0,R29/R$17)</f>
        <v>4.6141790927875286E-2</v>
      </c>
      <c r="S147" s="103">
        <f t="shared" si="43"/>
        <v>4.5098864160396435E-2</v>
      </c>
      <c r="T147" s="103">
        <f t="shared" si="43"/>
        <v>4.6995060980419605E-2</v>
      </c>
      <c r="U147" s="103">
        <f t="shared" si="43"/>
        <v>4.725683439595639E-2</v>
      </c>
      <c r="V147" s="103">
        <f t="shared" si="43"/>
        <v>4.7057730177807129E-2</v>
      </c>
      <c r="W147" s="103">
        <f t="shared" ref="W147" si="44">IF(W29=0,0,W29/W$17)</f>
        <v>4.7058861213435298E-2</v>
      </c>
      <c r="DA147" s="191"/>
    </row>
    <row r="148" spans="1:105" ht="11.45" customHeight="1" x14ac:dyDescent="0.25">
      <c r="A148" s="157" t="s">
        <v>112</v>
      </c>
      <c r="B148" s="103">
        <f t="shared" ref="B148:K148" si="45">IF(B30=0,0,B30/B$17)</f>
        <v>0</v>
      </c>
      <c r="C148" s="103">
        <f t="shared" si="45"/>
        <v>0</v>
      </c>
      <c r="D148" s="103">
        <f t="shared" si="45"/>
        <v>0</v>
      </c>
      <c r="E148" s="103">
        <f t="shared" si="45"/>
        <v>0</v>
      </c>
      <c r="F148" s="103">
        <f t="shared" si="45"/>
        <v>1.6602811640614324E-6</v>
      </c>
      <c r="G148" s="103">
        <f t="shared" si="45"/>
        <v>1.777319468461241E-6</v>
      </c>
      <c r="H148" s="103">
        <f t="shared" si="45"/>
        <v>1.8622108651877991E-6</v>
      </c>
      <c r="I148" s="103">
        <f t="shared" si="45"/>
        <v>2.4582261126933891E-6</v>
      </c>
      <c r="J148" s="103">
        <f t="shared" si="45"/>
        <v>3.3653431194340981E-6</v>
      </c>
      <c r="K148" s="103">
        <f t="shared" si="45"/>
        <v>4.4317031782615644E-6</v>
      </c>
      <c r="L148" s="103">
        <f t="shared" ref="L148:L150" si="46">IF(L30=0,0,L30/L$17)</f>
        <v>4.7896550310138093E-6</v>
      </c>
      <c r="M148" s="103">
        <f t="shared" ref="M148:V148" si="47">IF(M30=0,0,M30/M$17)</f>
        <v>4.5750612376515432E-6</v>
      </c>
      <c r="N148" s="103">
        <f t="shared" si="47"/>
        <v>4.4978777268704513E-6</v>
      </c>
      <c r="O148" s="103">
        <f t="shared" si="47"/>
        <v>4.2700676832887956E-6</v>
      </c>
      <c r="P148" s="103">
        <f t="shared" si="47"/>
        <v>4.1136133861716546E-6</v>
      </c>
      <c r="Q148" s="103">
        <f t="shared" si="47"/>
        <v>4.1140992390209222E-6</v>
      </c>
      <c r="R148" s="103">
        <f t="shared" si="47"/>
        <v>4.0778752455216624E-6</v>
      </c>
      <c r="S148" s="103">
        <f t="shared" si="47"/>
        <v>3.7287597739318297E-6</v>
      </c>
      <c r="T148" s="103">
        <f t="shared" si="47"/>
        <v>3.8064134759678062E-6</v>
      </c>
      <c r="U148" s="103">
        <f t="shared" si="47"/>
        <v>3.9439731035761198E-6</v>
      </c>
      <c r="V148" s="103">
        <f t="shared" si="47"/>
        <v>3.6920109580853988E-6</v>
      </c>
      <c r="W148" s="103">
        <f t="shared" ref="W148" si="48">IF(W30=0,0,W30/W$17)</f>
        <v>3.7847393903611781E-6</v>
      </c>
      <c r="DA148" s="191"/>
    </row>
    <row r="149" spans="1:105" ht="11.45" customHeight="1" x14ac:dyDescent="0.25">
      <c r="A149" s="157" t="s">
        <v>113</v>
      </c>
      <c r="B149" s="103">
        <f t="shared" ref="B149:K149" si="49">IF(B31=0,0,B31/B$17)</f>
        <v>2.5746759645905613E-4</v>
      </c>
      <c r="C149" s="103">
        <f t="shared" si="49"/>
        <v>3.5715402730453384E-4</v>
      </c>
      <c r="D149" s="103">
        <f t="shared" si="49"/>
        <v>4.7206943195396097E-4</v>
      </c>
      <c r="E149" s="103">
        <f t="shared" si="49"/>
        <v>6.110742289183234E-4</v>
      </c>
      <c r="F149" s="103">
        <f t="shared" si="49"/>
        <v>7.951213794776472E-4</v>
      </c>
      <c r="G149" s="103">
        <f t="shared" si="49"/>
        <v>5.041560630590279E-4</v>
      </c>
      <c r="H149" s="103">
        <f t="shared" si="49"/>
        <v>6.8453269667184701E-4</v>
      </c>
      <c r="I149" s="103">
        <f t="shared" si="49"/>
        <v>6.9621155053328158E-4</v>
      </c>
      <c r="J149" s="103">
        <f t="shared" si="49"/>
        <v>5.2436640705115511E-4</v>
      </c>
      <c r="K149" s="103">
        <f t="shared" si="49"/>
        <v>5.9696348798483868E-4</v>
      </c>
      <c r="L149" s="103">
        <f t="shared" si="46"/>
        <v>4.8408038533216604E-4</v>
      </c>
      <c r="M149" s="103">
        <f t="shared" ref="M149:V149" si="50">IF(M31=0,0,M31/M$17)</f>
        <v>8.7301080917599283E-4</v>
      </c>
      <c r="N149" s="103">
        <f t="shared" si="50"/>
        <v>1.1710986392821495E-3</v>
      </c>
      <c r="O149" s="103">
        <f t="shared" si="50"/>
        <v>1.2879545315501496E-3</v>
      </c>
      <c r="P149" s="103">
        <f t="shared" si="50"/>
        <v>1.2490596341337989E-3</v>
      </c>
      <c r="Q149" s="103">
        <f t="shared" si="50"/>
        <v>1.3006986159086011E-3</v>
      </c>
      <c r="R149" s="103">
        <f t="shared" si="50"/>
        <v>1.1090903835768342E-3</v>
      </c>
      <c r="S149" s="103">
        <f t="shared" si="50"/>
        <v>8.6288067594587545E-4</v>
      </c>
      <c r="T149" s="103">
        <f t="shared" si="50"/>
        <v>6.2450672341229419E-4</v>
      </c>
      <c r="U149" s="103">
        <f t="shared" si="50"/>
        <v>9.7387357212012611E-4</v>
      </c>
      <c r="V149" s="103">
        <f t="shared" si="50"/>
        <v>1.2359605131485652E-3</v>
      </c>
      <c r="W149" s="103">
        <f t="shared" ref="W149" si="51">IF(W31=0,0,W31/W$17)</f>
        <v>1.4350092860041309E-3</v>
      </c>
      <c r="DA149" s="191"/>
    </row>
    <row r="150" spans="1:105" ht="11.45" customHeight="1" x14ac:dyDescent="0.25">
      <c r="A150" s="157" t="s">
        <v>115</v>
      </c>
      <c r="B150" s="103">
        <f t="shared" ref="B150:K150" si="52">IF(B32=0,0,B32/B$17)</f>
        <v>0</v>
      </c>
      <c r="C150" s="103">
        <f t="shared" si="52"/>
        <v>0</v>
      </c>
      <c r="D150" s="103">
        <f t="shared" si="52"/>
        <v>0</v>
      </c>
      <c r="E150" s="103">
        <f t="shared" si="52"/>
        <v>0</v>
      </c>
      <c r="F150" s="103">
        <f t="shared" si="52"/>
        <v>0</v>
      </c>
      <c r="G150" s="103">
        <f t="shared" si="52"/>
        <v>0</v>
      </c>
      <c r="H150" s="103">
        <f t="shared" si="52"/>
        <v>0</v>
      </c>
      <c r="I150" s="103">
        <f t="shared" si="52"/>
        <v>0</v>
      </c>
      <c r="J150" s="103">
        <f t="shared" si="52"/>
        <v>0</v>
      </c>
      <c r="K150" s="103">
        <f t="shared" si="52"/>
        <v>0</v>
      </c>
      <c r="L150" s="103">
        <f t="shared" si="46"/>
        <v>0</v>
      </c>
      <c r="M150" s="103">
        <f t="shared" ref="M150:V150" si="53">IF(M32=0,0,M32/M$17)</f>
        <v>0</v>
      </c>
      <c r="N150" s="103">
        <f t="shared" si="53"/>
        <v>0</v>
      </c>
      <c r="O150" s="103">
        <f t="shared" si="53"/>
        <v>0</v>
      </c>
      <c r="P150" s="103">
        <f t="shared" si="53"/>
        <v>0</v>
      </c>
      <c r="Q150" s="103">
        <f t="shared" si="53"/>
        <v>0</v>
      </c>
      <c r="R150" s="103">
        <f t="shared" si="53"/>
        <v>0</v>
      </c>
      <c r="S150" s="103">
        <f t="shared" si="53"/>
        <v>0</v>
      </c>
      <c r="T150" s="103">
        <f t="shared" si="53"/>
        <v>0</v>
      </c>
      <c r="U150" s="103">
        <f t="shared" si="53"/>
        <v>0</v>
      </c>
      <c r="V150" s="103">
        <f t="shared" si="53"/>
        <v>0</v>
      </c>
      <c r="W150" s="103">
        <f t="shared" ref="W150" si="54">IF(W32=0,0,W32/W$17)</f>
        <v>0</v>
      </c>
      <c r="DA150" s="191"/>
    </row>
    <row r="151" spans="1:105" ht="11.45" customHeight="1" x14ac:dyDescent="0.25">
      <c r="A151" s="27" t="s">
        <v>34</v>
      </c>
      <c r="B151" s="46">
        <f t="shared" ref="B151:K151" si="55">IF(B33=0,0,B33/B$17)</f>
        <v>0.29578492758152336</v>
      </c>
      <c r="C151" s="46">
        <f t="shared" si="55"/>
        <v>0.28490473953474116</v>
      </c>
      <c r="D151" s="46">
        <f t="shared" si="55"/>
        <v>0.27779479217977954</v>
      </c>
      <c r="E151" s="46">
        <f t="shared" si="55"/>
        <v>0.27662677044626072</v>
      </c>
      <c r="F151" s="46">
        <f t="shared" si="55"/>
        <v>0.27070540669860677</v>
      </c>
      <c r="G151" s="46">
        <f t="shared" si="55"/>
        <v>0.26953922480918446</v>
      </c>
      <c r="H151" s="46">
        <f t="shared" si="55"/>
        <v>0.28993509840702986</v>
      </c>
      <c r="I151" s="46">
        <f t="shared" si="55"/>
        <v>0.29056848251776007</v>
      </c>
      <c r="J151" s="46">
        <f t="shared" si="55"/>
        <v>0.29372032807396958</v>
      </c>
      <c r="K151" s="46">
        <f t="shared" si="55"/>
        <v>0.29210352613801777</v>
      </c>
      <c r="L151" s="46">
        <f t="shared" ref="L151" si="56">IF(L33=0,0,L33/L$17)</f>
        <v>0.31077642874831202</v>
      </c>
      <c r="M151" s="46">
        <f t="shared" ref="M151:V151" si="57">IF(M33=0,0,M33/M$17)</f>
        <v>0.30603366519462016</v>
      </c>
      <c r="N151" s="46">
        <f t="shared" si="57"/>
        <v>0.3200554719592747</v>
      </c>
      <c r="O151" s="46">
        <f t="shared" si="57"/>
        <v>0.31817798647232909</v>
      </c>
      <c r="P151" s="46">
        <f t="shared" si="57"/>
        <v>0.3068425243611515</v>
      </c>
      <c r="Q151" s="46">
        <f t="shared" si="57"/>
        <v>0.31400458132368309</v>
      </c>
      <c r="R151" s="46">
        <f t="shared" si="57"/>
        <v>0.3151368794759406</v>
      </c>
      <c r="S151" s="46">
        <f t="shared" si="57"/>
        <v>0.31451174694474837</v>
      </c>
      <c r="T151" s="46">
        <f t="shared" si="57"/>
        <v>0.31776771738405735</v>
      </c>
      <c r="U151" s="46">
        <f t="shared" si="57"/>
        <v>0.32230664413491983</v>
      </c>
      <c r="V151" s="46">
        <f t="shared" si="57"/>
        <v>0.34544426951022705</v>
      </c>
      <c r="W151" s="46">
        <f t="shared" ref="W151" si="58">IF(W33=0,0,W33/W$17)</f>
        <v>0.3391622739071315</v>
      </c>
      <c r="DA151" s="211"/>
    </row>
    <row r="152" spans="1:105" ht="11.45" customHeight="1" x14ac:dyDescent="0.25">
      <c r="A152" s="153" t="s">
        <v>156</v>
      </c>
      <c r="B152" s="154">
        <f t="shared" ref="B152:K152" si="59">IF(B34=0,0,B34/B$17)</f>
        <v>6.0913671563991523E-2</v>
      </c>
      <c r="C152" s="154">
        <f t="shared" si="59"/>
        <v>6.3417577482343182E-2</v>
      </c>
      <c r="D152" s="154">
        <f t="shared" si="59"/>
        <v>6.3466741321374295E-2</v>
      </c>
      <c r="E152" s="154">
        <f t="shared" si="59"/>
        <v>6.4935963306344643E-2</v>
      </c>
      <c r="F152" s="154">
        <f t="shared" si="59"/>
        <v>6.3132013240527793E-2</v>
      </c>
      <c r="G152" s="154">
        <f t="shared" si="59"/>
        <v>6.5120621870675216E-2</v>
      </c>
      <c r="H152" s="154">
        <f t="shared" si="59"/>
        <v>6.3276695054753973E-2</v>
      </c>
      <c r="I152" s="154">
        <f t="shared" si="59"/>
        <v>6.3417503036963765E-2</v>
      </c>
      <c r="J152" s="154">
        <f t="shared" si="59"/>
        <v>6.3420060440704099E-2</v>
      </c>
      <c r="K152" s="154">
        <f t="shared" si="59"/>
        <v>6.4210568781390767E-2</v>
      </c>
      <c r="L152" s="154">
        <f t="shared" ref="L152" si="60">IF(L34=0,0,L34/L$17)</f>
        <v>6.2589408355253534E-2</v>
      </c>
      <c r="M152" s="154">
        <f t="shared" ref="M152:V152" si="61">IF(M34=0,0,M34/M$17)</f>
        <v>6.2970603848381379E-2</v>
      </c>
      <c r="N152" s="154">
        <f t="shared" si="61"/>
        <v>6.2167692622520941E-2</v>
      </c>
      <c r="O152" s="154">
        <f t="shared" si="61"/>
        <v>6.2879386864214848E-2</v>
      </c>
      <c r="P152" s="154">
        <f t="shared" si="61"/>
        <v>6.7419868085691337E-2</v>
      </c>
      <c r="Q152" s="154">
        <f t="shared" si="61"/>
        <v>6.9911184070031357E-2</v>
      </c>
      <c r="R152" s="154">
        <f t="shared" si="61"/>
        <v>7.2614448870693002E-2</v>
      </c>
      <c r="S152" s="154">
        <f t="shared" si="61"/>
        <v>7.487101446259925E-2</v>
      </c>
      <c r="T152" s="154">
        <f t="shared" si="61"/>
        <v>7.6871334712077147E-2</v>
      </c>
      <c r="U152" s="154">
        <f t="shared" si="61"/>
        <v>7.7972993449822919E-2</v>
      </c>
      <c r="V152" s="154">
        <f t="shared" si="61"/>
        <v>8.2854642634495407E-2</v>
      </c>
      <c r="W152" s="154">
        <f t="shared" ref="W152" si="62">IF(W34=0,0,W34/W$17)</f>
        <v>8.9597477052522537E-2</v>
      </c>
      <c r="DA152" s="212"/>
    </row>
    <row r="153" spans="1:105" ht="11.45" customHeight="1" x14ac:dyDescent="0.25">
      <c r="A153" s="157" t="s">
        <v>110</v>
      </c>
      <c r="B153" s="103">
        <f t="shared" ref="B153:K153" si="63">IF(B35=0,0,B35/B$17)</f>
        <v>5.8963611182632214E-3</v>
      </c>
      <c r="C153" s="103">
        <f t="shared" si="63"/>
        <v>5.613393404851048E-3</v>
      </c>
      <c r="D153" s="103">
        <f t="shared" si="63"/>
        <v>5.3968635795052537E-3</v>
      </c>
      <c r="E153" s="103">
        <f t="shared" si="63"/>
        <v>5.0878840755122189E-3</v>
      </c>
      <c r="F153" s="103">
        <f t="shared" si="63"/>
        <v>4.6488644622526224E-3</v>
      </c>
      <c r="G153" s="103">
        <f t="shared" si="63"/>
        <v>4.4420515122019838E-3</v>
      </c>
      <c r="H153" s="103">
        <f t="shared" si="63"/>
        <v>3.9794732711963543E-3</v>
      </c>
      <c r="I153" s="103">
        <f t="shared" si="63"/>
        <v>3.9399892669244631E-3</v>
      </c>
      <c r="J153" s="103">
        <f t="shared" si="63"/>
        <v>3.4145585556326782E-3</v>
      </c>
      <c r="K153" s="103">
        <f t="shared" si="63"/>
        <v>3.1770095688460386E-3</v>
      </c>
      <c r="L153" s="103">
        <f t="shared" ref="L153" si="64">IF(L35=0,0,L35/L$17)</f>
        <v>2.9048168841420527E-3</v>
      </c>
      <c r="M153" s="103">
        <f t="shared" ref="M153:V153" si="65">IF(M35=0,0,M35/M$17)</f>
        <v>2.7544567368664357E-3</v>
      </c>
      <c r="N153" s="103">
        <f t="shared" si="65"/>
        <v>2.5376099723047564E-3</v>
      </c>
      <c r="O153" s="103">
        <f t="shared" si="65"/>
        <v>2.3910488657481873E-3</v>
      </c>
      <c r="P153" s="103">
        <f t="shared" si="65"/>
        <v>2.3188834500596617E-3</v>
      </c>
      <c r="Q153" s="103">
        <f t="shared" si="65"/>
        <v>2.2699859627280574E-3</v>
      </c>
      <c r="R153" s="103">
        <f t="shared" si="65"/>
        <v>2.3368487805149598E-3</v>
      </c>
      <c r="S153" s="103">
        <f t="shared" si="65"/>
        <v>2.4089529648133839E-3</v>
      </c>
      <c r="T153" s="103">
        <f t="shared" si="65"/>
        <v>2.5260559794504488E-3</v>
      </c>
      <c r="U153" s="103">
        <f t="shared" si="65"/>
        <v>2.5595401405639384E-3</v>
      </c>
      <c r="V153" s="103">
        <f t="shared" si="65"/>
        <v>2.8039873463944578E-3</v>
      </c>
      <c r="W153" s="103">
        <f t="shared" ref="W153" si="66">IF(W35=0,0,W35/W$17)</f>
        <v>3.2438668101698962E-3</v>
      </c>
      <c r="DA153" s="191"/>
    </row>
    <row r="154" spans="1:105" ht="11.45" customHeight="1" x14ac:dyDescent="0.25">
      <c r="A154" s="157" t="s">
        <v>111</v>
      </c>
      <c r="B154" s="103">
        <f t="shared" ref="B154:K154" si="67">IF(B36=0,0,B36/B$17)</f>
        <v>5.5017310445728308E-2</v>
      </c>
      <c r="C154" s="103">
        <f t="shared" si="67"/>
        <v>5.7804184077492132E-2</v>
      </c>
      <c r="D154" s="103">
        <f t="shared" si="67"/>
        <v>5.8069877741869044E-2</v>
      </c>
      <c r="E154" s="103">
        <f t="shared" si="67"/>
        <v>5.9848079230832414E-2</v>
      </c>
      <c r="F154" s="103">
        <f t="shared" si="67"/>
        <v>5.8483148778275165E-2</v>
      </c>
      <c r="G154" s="103">
        <f t="shared" si="67"/>
        <v>6.0678570358473231E-2</v>
      </c>
      <c r="H154" s="103">
        <f t="shared" si="67"/>
        <v>5.8991244608923764E-2</v>
      </c>
      <c r="I154" s="103">
        <f t="shared" si="67"/>
        <v>5.9072031456840125E-2</v>
      </c>
      <c r="J154" s="103">
        <f t="shared" si="67"/>
        <v>5.9468631683860712E-2</v>
      </c>
      <c r="K154" s="103">
        <f t="shared" si="67"/>
        <v>6.0423453023574429E-2</v>
      </c>
      <c r="L154" s="103">
        <f t="shared" ref="L154" si="68">IF(L36=0,0,L36/L$17)</f>
        <v>5.9054746934855032E-2</v>
      </c>
      <c r="M154" s="103">
        <f t="shared" ref="M154:V154" si="69">IF(M36=0,0,M36/M$17)</f>
        <v>5.9594129840306452E-2</v>
      </c>
      <c r="N154" s="103">
        <f t="shared" si="69"/>
        <v>5.9036803672735193E-2</v>
      </c>
      <c r="O154" s="103">
        <f t="shared" si="69"/>
        <v>5.9925512886500325E-2</v>
      </c>
      <c r="P154" s="103">
        <f t="shared" si="69"/>
        <v>6.4520745939575561E-2</v>
      </c>
      <c r="Q154" s="103">
        <f t="shared" si="69"/>
        <v>6.7040455083584999E-2</v>
      </c>
      <c r="R154" s="103">
        <f t="shared" si="69"/>
        <v>6.9681625768283101E-2</v>
      </c>
      <c r="S154" s="103">
        <f t="shared" si="69"/>
        <v>7.1858156163845222E-2</v>
      </c>
      <c r="T154" s="103">
        <f t="shared" si="69"/>
        <v>7.3731830795469286E-2</v>
      </c>
      <c r="U154" s="103">
        <f t="shared" si="69"/>
        <v>7.4810130631886448E-2</v>
      </c>
      <c r="V154" s="103">
        <f t="shared" si="69"/>
        <v>7.940476222811528E-2</v>
      </c>
      <c r="W154" s="103">
        <f t="shared" ref="W154" si="70">IF(W36=0,0,W36/W$17)</f>
        <v>8.5523045460493358E-2</v>
      </c>
      <c r="DA154" s="191"/>
    </row>
    <row r="155" spans="1:105" ht="11.45" customHeight="1" x14ac:dyDescent="0.25">
      <c r="A155" s="157" t="s">
        <v>112</v>
      </c>
      <c r="B155" s="103">
        <f t="shared" ref="B155:K155" si="71">IF(B37=0,0,B37/B$17)</f>
        <v>0</v>
      </c>
      <c r="C155" s="103">
        <f t="shared" si="71"/>
        <v>0</v>
      </c>
      <c r="D155" s="103">
        <f t="shared" si="71"/>
        <v>0</v>
      </c>
      <c r="E155" s="103">
        <f t="shared" si="71"/>
        <v>0</v>
      </c>
      <c r="F155" s="103">
        <f t="shared" si="71"/>
        <v>0</v>
      </c>
      <c r="G155" s="103">
        <f t="shared" si="71"/>
        <v>0</v>
      </c>
      <c r="H155" s="103">
        <f t="shared" si="71"/>
        <v>6.9466547150204568E-5</v>
      </c>
      <c r="I155" s="103">
        <f t="shared" si="71"/>
        <v>1.0603536693641662E-4</v>
      </c>
      <c r="J155" s="103">
        <f t="shared" si="71"/>
        <v>1.9481024669746173E-4</v>
      </c>
      <c r="K155" s="103">
        <f t="shared" si="71"/>
        <v>2.4762795877081398E-4</v>
      </c>
      <c r="L155" s="103">
        <f t="shared" ref="L155" si="72">IF(L37=0,0,L37/L$17)</f>
        <v>2.7441847080114954E-4</v>
      </c>
      <c r="M155" s="103">
        <f t="shared" ref="M155:V155" si="73">IF(M37=0,0,M37/M$17)</f>
        <v>3.0063073007171155E-4</v>
      </c>
      <c r="N155" s="103">
        <f t="shared" si="73"/>
        <v>3.3606165773895761E-4</v>
      </c>
      <c r="O155" s="103">
        <f t="shared" si="73"/>
        <v>3.4366845220933312E-4</v>
      </c>
      <c r="P155" s="103">
        <f t="shared" si="73"/>
        <v>3.6711520813120351E-4</v>
      </c>
      <c r="Q155" s="103">
        <f t="shared" si="73"/>
        <v>3.8900973358355951E-4</v>
      </c>
      <c r="R155" s="103">
        <f t="shared" si="73"/>
        <v>3.9503857523155662E-4</v>
      </c>
      <c r="S155" s="103">
        <f t="shared" si="73"/>
        <v>4.0614525217781748E-4</v>
      </c>
      <c r="T155" s="103">
        <f t="shared" si="73"/>
        <v>4.2147474425840677E-4</v>
      </c>
      <c r="U155" s="103">
        <f t="shared" si="73"/>
        <v>4.3655626671448437E-4</v>
      </c>
      <c r="V155" s="103">
        <f t="shared" si="73"/>
        <v>5.0010221900795347E-4</v>
      </c>
      <c r="W155" s="103">
        <f t="shared" ref="W155" si="74">IF(W37=0,0,W37/W$17)</f>
        <v>6.0618198624708022E-4</v>
      </c>
      <c r="DA155" s="191"/>
    </row>
    <row r="156" spans="1:105" ht="11.45" customHeight="1" x14ac:dyDescent="0.25">
      <c r="A156" s="157" t="s">
        <v>113</v>
      </c>
      <c r="B156" s="103">
        <f t="shared" ref="B156:K156" si="75">IF(B38=0,0,B38/B$17)</f>
        <v>0</v>
      </c>
      <c r="C156" s="103">
        <f t="shared" si="75"/>
        <v>0</v>
      </c>
      <c r="D156" s="103">
        <f t="shared" si="75"/>
        <v>0</v>
      </c>
      <c r="E156" s="103">
        <f t="shared" si="75"/>
        <v>0</v>
      </c>
      <c r="F156" s="103">
        <f t="shared" si="75"/>
        <v>0</v>
      </c>
      <c r="G156" s="103">
        <f t="shared" si="75"/>
        <v>0</v>
      </c>
      <c r="H156" s="103">
        <f t="shared" si="75"/>
        <v>2.3651062748365105E-4</v>
      </c>
      <c r="I156" s="103">
        <f t="shared" si="75"/>
        <v>2.9944694626276441E-4</v>
      </c>
      <c r="J156" s="103">
        <f t="shared" si="75"/>
        <v>3.4205995451323877E-4</v>
      </c>
      <c r="K156" s="103">
        <f t="shared" si="75"/>
        <v>3.6247823019948942E-4</v>
      </c>
      <c r="L156" s="103">
        <f t="shared" ref="L156" si="76">IF(L38=0,0,L38/L$17)</f>
        <v>3.5542606545530014E-4</v>
      </c>
      <c r="M156" s="103">
        <f t="shared" ref="M156:V156" si="77">IF(M38=0,0,M38/M$17)</f>
        <v>3.213865411367661E-4</v>
      </c>
      <c r="N156" s="103">
        <f t="shared" si="77"/>
        <v>2.5721731974203489E-4</v>
      </c>
      <c r="O156" s="103">
        <f t="shared" si="77"/>
        <v>2.19156659757005E-4</v>
      </c>
      <c r="P156" s="103">
        <f t="shared" si="77"/>
        <v>2.1312348792491202E-4</v>
      </c>
      <c r="Q156" s="103">
        <f t="shared" si="77"/>
        <v>2.1173329013475495E-4</v>
      </c>
      <c r="R156" s="103">
        <f t="shared" si="77"/>
        <v>2.0093574666338096E-4</v>
      </c>
      <c r="S156" s="103">
        <f t="shared" si="77"/>
        <v>1.9776008176282286E-4</v>
      </c>
      <c r="T156" s="103">
        <f t="shared" si="77"/>
        <v>1.9197319289900383E-4</v>
      </c>
      <c r="U156" s="103">
        <f t="shared" si="77"/>
        <v>1.6676641065804232E-4</v>
      </c>
      <c r="V156" s="103">
        <f t="shared" si="77"/>
        <v>1.4579084097770769E-4</v>
      </c>
      <c r="W156" s="103">
        <f t="shared" ref="W156" si="78">IF(W38=0,0,W38/W$17)</f>
        <v>2.2438279561221068E-4</v>
      </c>
      <c r="DA156" s="191"/>
    </row>
    <row r="157" spans="1:105" ht="11.45" customHeight="1" x14ac:dyDescent="0.25">
      <c r="A157" s="157" t="s">
        <v>115</v>
      </c>
      <c r="B157" s="103">
        <f t="shared" ref="B157:K157" si="79">IF(B39=0,0,B39/B$17)</f>
        <v>0</v>
      </c>
      <c r="C157" s="103">
        <f t="shared" si="79"/>
        <v>0</v>
      </c>
      <c r="D157" s="103">
        <f t="shared" si="79"/>
        <v>0</v>
      </c>
      <c r="E157" s="103">
        <f t="shared" si="79"/>
        <v>0</v>
      </c>
      <c r="F157" s="103">
        <f t="shared" si="79"/>
        <v>0</v>
      </c>
      <c r="G157" s="103">
        <f t="shared" si="79"/>
        <v>0</v>
      </c>
      <c r="H157" s="103">
        <f t="shared" si="79"/>
        <v>0</v>
      </c>
      <c r="I157" s="103">
        <f t="shared" si="79"/>
        <v>0</v>
      </c>
      <c r="J157" s="103">
        <f t="shared" si="79"/>
        <v>0</v>
      </c>
      <c r="K157" s="103">
        <f t="shared" si="79"/>
        <v>0</v>
      </c>
      <c r="L157" s="103">
        <f t="shared" ref="L157" si="80">IF(L39=0,0,L39/L$17)</f>
        <v>0</v>
      </c>
      <c r="M157" s="103">
        <f t="shared" ref="M157:V157" si="81">IF(M39=0,0,M39/M$17)</f>
        <v>0</v>
      </c>
      <c r="N157" s="103">
        <f t="shared" si="81"/>
        <v>0</v>
      </c>
      <c r="O157" s="103">
        <f t="shared" si="81"/>
        <v>0</v>
      </c>
      <c r="P157" s="103">
        <f t="shared" si="81"/>
        <v>0</v>
      </c>
      <c r="Q157" s="103">
        <f t="shared" si="81"/>
        <v>0</v>
      </c>
      <c r="R157" s="103">
        <f t="shared" si="81"/>
        <v>0</v>
      </c>
      <c r="S157" s="103">
        <f t="shared" si="81"/>
        <v>0</v>
      </c>
      <c r="T157" s="103">
        <f t="shared" si="81"/>
        <v>0</v>
      </c>
      <c r="U157" s="103">
        <f t="shared" si="81"/>
        <v>0</v>
      </c>
      <c r="V157" s="103">
        <f t="shared" si="81"/>
        <v>0</v>
      </c>
      <c r="W157" s="103">
        <f t="shared" ref="W157" si="82">IF(W39=0,0,W39/W$17)</f>
        <v>0</v>
      </c>
      <c r="DA157" s="191"/>
    </row>
    <row r="158" spans="1:105" ht="11.45" customHeight="1" x14ac:dyDescent="0.25">
      <c r="A158" s="155" t="s">
        <v>158</v>
      </c>
      <c r="B158" s="156">
        <f t="shared" ref="B158:K158" si="83">IF(B40=0,0,B40/B$17)</f>
        <v>0.23487125601753184</v>
      </c>
      <c r="C158" s="156">
        <f t="shared" si="83"/>
        <v>0.22148716205239796</v>
      </c>
      <c r="D158" s="156">
        <f t="shared" si="83"/>
        <v>0.2143280508584052</v>
      </c>
      <c r="E158" s="156">
        <f t="shared" si="83"/>
        <v>0.21169080713991606</v>
      </c>
      <c r="F158" s="156">
        <f t="shared" si="83"/>
        <v>0.20757339345807899</v>
      </c>
      <c r="G158" s="156">
        <f t="shared" si="83"/>
        <v>0.20441860293850925</v>
      </c>
      <c r="H158" s="156">
        <f t="shared" si="83"/>
        <v>0.22665840335227588</v>
      </c>
      <c r="I158" s="156">
        <f t="shared" si="83"/>
        <v>0.22715097948079629</v>
      </c>
      <c r="J158" s="156">
        <f t="shared" si="83"/>
        <v>0.23030026763326553</v>
      </c>
      <c r="K158" s="156">
        <f t="shared" si="83"/>
        <v>0.22789295735662696</v>
      </c>
      <c r="L158" s="156">
        <f t="shared" ref="L158" si="84">IF(L40=0,0,L40/L$17)</f>
        <v>0.24818702039305848</v>
      </c>
      <c r="M158" s="156">
        <f t="shared" ref="M158:V158" si="85">IF(M40=0,0,M40/M$17)</f>
        <v>0.24306306134623878</v>
      </c>
      <c r="N158" s="156">
        <f t="shared" si="85"/>
        <v>0.25788777933675372</v>
      </c>
      <c r="O158" s="156">
        <f t="shared" si="85"/>
        <v>0.25529859960811424</v>
      </c>
      <c r="P158" s="156">
        <f t="shared" si="85"/>
        <v>0.23942265627546017</v>
      </c>
      <c r="Q158" s="156">
        <f t="shared" si="85"/>
        <v>0.24409339725365173</v>
      </c>
      <c r="R158" s="156">
        <f t="shared" si="85"/>
        <v>0.24252243060524759</v>
      </c>
      <c r="S158" s="156">
        <f t="shared" si="85"/>
        <v>0.23964073248214915</v>
      </c>
      <c r="T158" s="156">
        <f t="shared" si="85"/>
        <v>0.24089638267198021</v>
      </c>
      <c r="U158" s="156">
        <f t="shared" si="85"/>
        <v>0.24433365068509691</v>
      </c>
      <c r="V158" s="156">
        <f t="shared" si="85"/>
        <v>0.26258962687573162</v>
      </c>
      <c r="W158" s="156">
        <f t="shared" ref="W158" si="86">IF(W40=0,0,W40/W$17)</f>
        <v>0.24956479685460894</v>
      </c>
      <c r="DA158" s="213"/>
    </row>
    <row r="159" spans="1:105" ht="11.45" customHeight="1" x14ac:dyDescent="0.25">
      <c r="A159" s="157" t="s">
        <v>27</v>
      </c>
      <c r="B159" s="103">
        <f t="shared" ref="B159:K159" si="87">IF(B41=0,0,B41/B$17)</f>
        <v>0.16367654843649329</v>
      </c>
      <c r="C159" s="103">
        <f t="shared" si="87"/>
        <v>0.16335229226953432</v>
      </c>
      <c r="D159" s="103">
        <f t="shared" si="87"/>
        <v>0.1567152144914632</v>
      </c>
      <c r="E159" s="103">
        <f t="shared" si="87"/>
        <v>0.15826667558045079</v>
      </c>
      <c r="F159" s="103">
        <f t="shared" si="87"/>
        <v>0.15769975782373974</v>
      </c>
      <c r="G159" s="103">
        <f t="shared" si="87"/>
        <v>0.15924811139879266</v>
      </c>
      <c r="H159" s="103">
        <f t="shared" si="87"/>
        <v>0.16292664852308922</v>
      </c>
      <c r="I159" s="103">
        <f t="shared" si="87"/>
        <v>0.16951068181541515</v>
      </c>
      <c r="J159" s="103">
        <f t="shared" si="87"/>
        <v>0.17703748387204257</v>
      </c>
      <c r="K159" s="103">
        <f t="shared" si="87"/>
        <v>0.17100991025917661</v>
      </c>
      <c r="L159" s="103">
        <f t="shared" ref="L159" si="88">IF(L41=0,0,L41/L$17)</f>
        <v>0.17329394432964232</v>
      </c>
      <c r="M159" s="103">
        <f t="shared" ref="M159:V159" si="89">IF(M41=0,0,M41/M$17)</f>
        <v>0.17748478260343489</v>
      </c>
      <c r="N159" s="103">
        <f t="shared" si="89"/>
        <v>0.17469567764795513</v>
      </c>
      <c r="O159" s="103">
        <f t="shared" si="89"/>
        <v>0.17144248917314919</v>
      </c>
      <c r="P159" s="103">
        <f t="shared" si="89"/>
        <v>0.16911498239026415</v>
      </c>
      <c r="Q159" s="103">
        <f t="shared" si="89"/>
        <v>0.17307291915421363</v>
      </c>
      <c r="R159" s="103">
        <f t="shared" si="89"/>
        <v>0.16861667481220044</v>
      </c>
      <c r="S159" s="103">
        <f t="shared" si="89"/>
        <v>0.16398110938337854</v>
      </c>
      <c r="T159" s="103">
        <f t="shared" si="89"/>
        <v>0.16935892318438509</v>
      </c>
      <c r="U159" s="103">
        <f t="shared" si="89"/>
        <v>0.16527360771406394</v>
      </c>
      <c r="V159" s="103">
        <f t="shared" si="89"/>
        <v>0.17440887958018689</v>
      </c>
      <c r="W159" s="103">
        <f t="shared" ref="W159" si="90">IF(W41=0,0,W41/W$17)</f>
        <v>0.17624780245462759</v>
      </c>
      <c r="DA159" s="191"/>
    </row>
    <row r="160" spans="1:105" ht="11.45" customHeight="1" x14ac:dyDescent="0.25">
      <c r="A160" s="158" t="s">
        <v>116</v>
      </c>
      <c r="B160" s="105">
        <f t="shared" ref="B160:K160" si="91">IF(B42=0,0,B42/B$17)</f>
        <v>7.1194707581038574E-2</v>
      </c>
      <c r="C160" s="105">
        <f t="shared" si="91"/>
        <v>5.8134869782863641E-2</v>
      </c>
      <c r="D160" s="105">
        <f t="shared" si="91"/>
        <v>5.7612836366942005E-2</v>
      </c>
      <c r="E160" s="105">
        <f t="shared" si="91"/>
        <v>5.3424131559465293E-2</v>
      </c>
      <c r="F160" s="105">
        <f t="shared" si="91"/>
        <v>4.9873635634339247E-2</v>
      </c>
      <c r="G160" s="105">
        <f t="shared" si="91"/>
        <v>4.517049153971657E-2</v>
      </c>
      <c r="H160" s="105">
        <f t="shared" si="91"/>
        <v>6.3731754829186665E-2</v>
      </c>
      <c r="I160" s="105">
        <f t="shared" si="91"/>
        <v>5.7640297665381167E-2</v>
      </c>
      <c r="J160" s="105">
        <f t="shared" si="91"/>
        <v>5.3262783761222947E-2</v>
      </c>
      <c r="K160" s="105">
        <f t="shared" si="91"/>
        <v>5.6883047097450373E-2</v>
      </c>
      <c r="L160" s="105">
        <f t="shared" ref="L160" si="92">IF(L42=0,0,L42/L$17)</f>
        <v>7.4893076063416178E-2</v>
      </c>
      <c r="M160" s="105">
        <f t="shared" ref="M160:V160" si="93">IF(M42=0,0,M42/M$17)</f>
        <v>6.5578278742803892E-2</v>
      </c>
      <c r="N160" s="105">
        <f t="shared" si="93"/>
        <v>8.319210168879862E-2</v>
      </c>
      <c r="O160" s="105">
        <f t="shared" si="93"/>
        <v>8.3856110434965034E-2</v>
      </c>
      <c r="P160" s="105">
        <f t="shared" si="93"/>
        <v>7.0307673885196029E-2</v>
      </c>
      <c r="Q160" s="105">
        <f t="shared" si="93"/>
        <v>7.1020478099438095E-2</v>
      </c>
      <c r="R160" s="105">
        <f t="shared" si="93"/>
        <v>7.3905755793047145E-2</v>
      </c>
      <c r="S160" s="105">
        <f t="shared" si="93"/>
        <v>7.5659623098770626E-2</v>
      </c>
      <c r="T160" s="105">
        <f t="shared" si="93"/>
        <v>7.1537459487595143E-2</v>
      </c>
      <c r="U160" s="105">
        <f t="shared" si="93"/>
        <v>7.9060042971032973E-2</v>
      </c>
      <c r="V160" s="105">
        <f t="shared" si="93"/>
        <v>8.8180747295544717E-2</v>
      </c>
      <c r="W160" s="105">
        <f t="shared" ref="W160" si="94">IF(W42=0,0,W42/W$17)</f>
        <v>7.3316994399981364E-2</v>
      </c>
      <c r="DA160" s="192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  <ignoredErrors>
    <ignoredError sqref="B5:W5 B10:W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DA248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25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835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DA1" s="170" t="s">
        <v>155</v>
      </c>
    </row>
    <row r="2" spans="1:105" x14ac:dyDescent="0.2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DA2" s="171"/>
    </row>
    <row r="3" spans="1:105" ht="11.45" customHeight="1" x14ac:dyDescent="0.25">
      <c r="A3" s="53" t="s">
        <v>109</v>
      </c>
      <c r="B3" s="54">
        <f>TrRoad_act!B57</f>
        <v>45226814</v>
      </c>
      <c r="C3" s="54">
        <f>TrRoad_act!C57</f>
        <v>45701783</v>
      </c>
      <c r="D3" s="54">
        <f>TrRoad_act!D57</f>
        <v>46098042</v>
      </c>
      <c r="E3" s="54">
        <f>TrRoad_act!E57</f>
        <v>46440122</v>
      </c>
      <c r="F3" s="54">
        <f>TrRoad_act!F57</f>
        <v>46677105</v>
      </c>
      <c r="G3" s="54">
        <f>TrRoad_act!G57</f>
        <v>47230960</v>
      </c>
      <c r="H3" s="54">
        <f>TrRoad_act!H57</f>
        <v>47711863</v>
      </c>
      <c r="I3" s="54">
        <f>TrRoad_act!I57</f>
        <v>47632110</v>
      </c>
      <c r="J3" s="54">
        <f>TrRoad_act!J57</f>
        <v>47640775</v>
      </c>
      <c r="K3" s="54">
        <f>TrRoad_act!K57</f>
        <v>48196524</v>
      </c>
      <c r="L3" s="54">
        <f>TrRoad_act!L57</f>
        <v>48897087</v>
      </c>
      <c r="M3" s="54">
        <f>TrRoad_act!M57</f>
        <v>49699211</v>
      </c>
      <c r="N3" s="54">
        <f>TrRoad_act!N57</f>
        <v>50331619</v>
      </c>
      <c r="O3" s="54">
        <f>TrRoad_act!O57</f>
        <v>50876446</v>
      </c>
      <c r="P3" s="54">
        <f>TrRoad_act!P57</f>
        <v>51591449</v>
      </c>
      <c r="Q3" s="54">
        <f>TrRoad_act!Q57</f>
        <v>52439809</v>
      </c>
      <c r="R3" s="54">
        <f>TrRoad_act!R57</f>
        <v>53403297</v>
      </c>
      <c r="S3" s="54">
        <f>TrRoad_act!S57</f>
        <v>54284989</v>
      </c>
      <c r="T3" s="54">
        <f>TrRoad_act!T57</f>
        <v>55101345</v>
      </c>
      <c r="U3" s="54">
        <f>TrRoad_act!U57</f>
        <v>55940778</v>
      </c>
      <c r="V3" s="54">
        <f>TrRoad_act!V57</f>
        <v>56787381</v>
      </c>
      <c r="W3" s="54">
        <f>TrRoad_act!W57</f>
        <v>57367524</v>
      </c>
      <c r="DA3" s="172" t="s">
        <v>499</v>
      </c>
    </row>
    <row r="4" spans="1:105" ht="11.45" customHeight="1" x14ac:dyDescent="0.25">
      <c r="A4" s="27" t="s">
        <v>33</v>
      </c>
      <c r="B4" s="28">
        <f>TrRoad_act!B58</f>
        <v>42555593</v>
      </c>
      <c r="C4" s="28">
        <f>TrRoad_act!C58</f>
        <v>43031852</v>
      </c>
      <c r="D4" s="28">
        <f>TrRoad_act!D58</f>
        <v>43463864</v>
      </c>
      <c r="E4" s="28">
        <f>TrRoad_act!E58</f>
        <v>43848962</v>
      </c>
      <c r="F4" s="28">
        <f>TrRoad_act!F58</f>
        <v>44092985</v>
      </c>
      <c r="G4" s="28">
        <f>TrRoad_act!G58</f>
        <v>44646404</v>
      </c>
      <c r="H4" s="28">
        <f>TrRoad_act!H58</f>
        <v>45072249</v>
      </c>
      <c r="I4" s="28">
        <f>TrRoad_act!I58</f>
        <v>45072457</v>
      </c>
      <c r="J4" s="28">
        <f>TrRoad_act!J58</f>
        <v>45055031</v>
      </c>
      <c r="K4" s="28">
        <f>TrRoad_act!K58</f>
        <v>45576621</v>
      </c>
      <c r="L4" s="28">
        <f>TrRoad_act!L58</f>
        <v>46205920</v>
      </c>
      <c r="M4" s="28">
        <f>TrRoad_act!M58</f>
        <v>46912060</v>
      </c>
      <c r="N4" s="28">
        <f>TrRoad_act!N58</f>
        <v>47490001</v>
      </c>
      <c r="O4" s="28">
        <f>TrRoad_act!O58</f>
        <v>47982970</v>
      </c>
      <c r="P4" s="28">
        <f>TrRoad_act!P58</f>
        <v>48626017</v>
      </c>
      <c r="Q4" s="28">
        <f>TrRoad_act!Q58</f>
        <v>49377792</v>
      </c>
      <c r="R4" s="28">
        <f>TrRoad_act!R58</f>
        <v>50197002</v>
      </c>
      <c r="S4" s="28">
        <f>TrRoad_act!S58</f>
        <v>50927030</v>
      </c>
      <c r="T4" s="28">
        <f>TrRoad_act!T58</f>
        <v>51614947</v>
      </c>
      <c r="U4" s="28">
        <f>TrRoad_act!U58</f>
        <v>52289718</v>
      </c>
      <c r="V4" s="28">
        <f>TrRoad_act!V58</f>
        <v>52968177</v>
      </c>
      <c r="W4" s="28">
        <f>TrRoad_act!W58</f>
        <v>53379390</v>
      </c>
      <c r="DA4" s="173" t="s">
        <v>500</v>
      </c>
    </row>
    <row r="5" spans="1:105" ht="11.45" customHeight="1" x14ac:dyDescent="0.25">
      <c r="A5" s="136" t="s">
        <v>180</v>
      </c>
      <c r="B5" s="137">
        <f>TrRoad_act!B59</f>
        <v>3410000</v>
      </c>
      <c r="C5" s="137">
        <f>TrRoad_act!C59</f>
        <v>3557000</v>
      </c>
      <c r="D5" s="137">
        <f>TrRoad_act!D59</f>
        <v>3657000</v>
      </c>
      <c r="E5" s="137">
        <f>TrRoad_act!E59</f>
        <v>3745000</v>
      </c>
      <c r="F5" s="137">
        <f>TrRoad_act!F59</f>
        <v>3828000</v>
      </c>
      <c r="G5" s="137">
        <f>TrRoad_act!G59</f>
        <v>3903000</v>
      </c>
      <c r="H5" s="137">
        <f>TrRoad_act!H59</f>
        <v>3969000</v>
      </c>
      <c r="I5" s="137">
        <f>TrRoad_act!I59</f>
        <v>3813795</v>
      </c>
      <c r="J5" s="137">
        <f>TrRoad_act!J59</f>
        <v>3658590</v>
      </c>
      <c r="K5" s="137">
        <f>TrRoad_act!K59</f>
        <v>3762561</v>
      </c>
      <c r="L5" s="137">
        <f>TrRoad_act!L59</f>
        <v>3827894</v>
      </c>
      <c r="M5" s="137">
        <f>TrRoad_act!M59</f>
        <v>3908072</v>
      </c>
      <c r="N5" s="137">
        <f>TrRoad_act!N59</f>
        <v>3982978</v>
      </c>
      <c r="O5" s="137">
        <f>TrRoad_act!O59</f>
        <v>4054946</v>
      </c>
      <c r="P5" s="137">
        <f>TrRoad_act!P59</f>
        <v>4145392</v>
      </c>
      <c r="Q5" s="137">
        <f>TrRoad_act!Q59</f>
        <v>4228238</v>
      </c>
      <c r="R5" s="137">
        <f>TrRoad_act!R59</f>
        <v>4314493</v>
      </c>
      <c r="S5" s="137">
        <f>TrRoad_act!S59</f>
        <v>4372978</v>
      </c>
      <c r="T5" s="137">
        <f>TrRoad_act!T59</f>
        <v>4438600</v>
      </c>
      <c r="U5" s="137">
        <f>TrRoad_act!U59</f>
        <v>4492340</v>
      </c>
      <c r="V5" s="137">
        <f>TrRoad_act!V59</f>
        <v>4643984</v>
      </c>
      <c r="W5" s="137">
        <f>TrRoad_act!W59</f>
        <v>4758169</v>
      </c>
      <c r="DA5" s="174" t="s">
        <v>501</v>
      </c>
    </row>
    <row r="6" spans="1:105" ht="11.45" customHeight="1" x14ac:dyDescent="0.25">
      <c r="A6" s="109" t="s">
        <v>20</v>
      </c>
      <c r="B6" s="110">
        <f>TrRoad_act!B60</f>
        <v>39058937</v>
      </c>
      <c r="C6" s="110">
        <f>TrRoad_act!C60</f>
        <v>39388319</v>
      </c>
      <c r="D6" s="110">
        <f>TrRoad_act!D60</f>
        <v>39720951</v>
      </c>
      <c r="E6" s="110">
        <f>TrRoad_act!E60</f>
        <v>40017482</v>
      </c>
      <c r="F6" s="110">
        <f>TrRoad_act!F60</f>
        <v>40179477</v>
      </c>
      <c r="G6" s="110">
        <f>TrRoad_act!G60</f>
        <v>40659500</v>
      </c>
      <c r="H6" s="110">
        <f>TrRoad_act!H60</f>
        <v>41019700</v>
      </c>
      <c r="I6" s="110">
        <f>TrRoad_act!I60</f>
        <v>41183594</v>
      </c>
      <c r="J6" s="110">
        <f>TrRoad_act!J60</f>
        <v>41321171</v>
      </c>
      <c r="K6" s="110">
        <f>TrRoad_act!K60</f>
        <v>41737627</v>
      </c>
      <c r="L6" s="110">
        <f>TrRoad_act!L60</f>
        <v>42301563</v>
      </c>
      <c r="M6" s="110">
        <f>TrRoad_act!M60</f>
        <v>42928000</v>
      </c>
      <c r="N6" s="110">
        <f>TrRoad_act!N60</f>
        <v>43431000</v>
      </c>
      <c r="O6" s="110">
        <f>TrRoad_act!O60</f>
        <v>43851230</v>
      </c>
      <c r="P6" s="110">
        <f>TrRoad_act!P60</f>
        <v>44403124</v>
      </c>
      <c r="Q6" s="110">
        <f>TrRoad_act!Q60</f>
        <v>45071209</v>
      </c>
      <c r="R6" s="110">
        <f>TrRoad_act!R60</f>
        <v>45803560</v>
      </c>
      <c r="S6" s="110">
        <f>TrRoad_act!S60</f>
        <v>46474594</v>
      </c>
      <c r="T6" s="110">
        <f>TrRoad_act!T60</f>
        <v>47095784</v>
      </c>
      <c r="U6" s="110">
        <f>TrRoad_act!U60</f>
        <v>47715977</v>
      </c>
      <c r="V6" s="110">
        <f>TrRoad_act!V60</f>
        <v>48248584</v>
      </c>
      <c r="W6" s="110">
        <f>TrRoad_act!W60</f>
        <v>48540878</v>
      </c>
      <c r="DA6" s="176" t="s">
        <v>502</v>
      </c>
    </row>
    <row r="7" spans="1:105" ht="11.45" customHeight="1" x14ac:dyDescent="0.25">
      <c r="A7" s="111" t="s">
        <v>110</v>
      </c>
      <c r="B7" s="84">
        <f>TrRoad_act!B61</f>
        <v>33333963</v>
      </c>
      <c r="C7" s="84">
        <f>TrRoad_act!C61</f>
        <v>33146912</v>
      </c>
      <c r="D7" s="84">
        <f>TrRoad_act!D61</f>
        <v>32891503</v>
      </c>
      <c r="E7" s="84">
        <f>TrRoad_act!E61</f>
        <v>32578129</v>
      </c>
      <c r="F7" s="84">
        <f>TrRoad_act!F61</f>
        <v>32060673</v>
      </c>
      <c r="G7" s="84">
        <f>TrRoad_act!G61</f>
        <v>31634147</v>
      </c>
      <c r="H7" s="84">
        <f>TrRoad_act!H61</f>
        <v>31306000</v>
      </c>
      <c r="I7" s="84">
        <f>TrRoad_act!I61</f>
        <v>30974469</v>
      </c>
      <c r="J7" s="84">
        <f>TrRoad_act!J61</f>
        <v>30677679</v>
      </c>
      <c r="K7" s="84">
        <f>TrRoad_act!K61</f>
        <v>30472205</v>
      </c>
      <c r="L7" s="84">
        <f>TrRoad_act!L61</f>
        <v>30527857</v>
      </c>
      <c r="M7" s="84">
        <f>TrRoad_act!M61</f>
        <v>30488391</v>
      </c>
      <c r="N7" s="84">
        <f>TrRoad_act!N61</f>
        <v>30254900</v>
      </c>
      <c r="O7" s="84">
        <f>TrRoad_act!O61</f>
        <v>30016983</v>
      </c>
      <c r="P7" s="84">
        <f>TrRoad_act!P61</f>
        <v>29909768</v>
      </c>
      <c r="Q7" s="84">
        <f>TrRoad_act!Q61</f>
        <v>29904014</v>
      </c>
      <c r="R7" s="84">
        <f>TrRoad_act!R61</f>
        <v>30075467</v>
      </c>
      <c r="S7" s="84">
        <f>TrRoad_act!S61</f>
        <v>30640319</v>
      </c>
      <c r="T7" s="84">
        <f>TrRoad_act!T61</f>
        <v>31287107</v>
      </c>
      <c r="U7" s="84">
        <f>TrRoad_act!U61</f>
        <v>31811896</v>
      </c>
      <c r="V7" s="84">
        <f>TrRoad_act!V61</f>
        <v>31953019</v>
      </c>
      <c r="W7" s="84">
        <f>TrRoad_act!W61</f>
        <v>31705097</v>
      </c>
      <c r="DA7" s="171" t="s">
        <v>503</v>
      </c>
    </row>
    <row r="8" spans="1:105" ht="11.45" customHeight="1" x14ac:dyDescent="0.25">
      <c r="A8" s="111" t="s">
        <v>111</v>
      </c>
      <c r="B8" s="84">
        <f>TrRoad_act!B62</f>
        <v>5664974</v>
      </c>
      <c r="C8" s="84">
        <f>TrRoad_act!C62</f>
        <v>6182472</v>
      </c>
      <c r="D8" s="84">
        <f>TrRoad_act!D62</f>
        <v>6757907</v>
      </c>
      <c r="E8" s="84">
        <f>TrRoad_act!E62</f>
        <v>7362078</v>
      </c>
      <c r="F8" s="84">
        <f>TrRoad_act!F62</f>
        <v>8019368</v>
      </c>
      <c r="G8" s="84">
        <f>TrRoad_act!G62</f>
        <v>8887223</v>
      </c>
      <c r="H8" s="84">
        <f>TrRoad_act!H62</f>
        <v>9516517</v>
      </c>
      <c r="I8" s="84">
        <f>TrRoad_act!I62</f>
        <v>9903245</v>
      </c>
      <c r="J8" s="84">
        <f>TrRoad_act!J62</f>
        <v>10302990</v>
      </c>
      <c r="K8" s="84">
        <f>TrRoad_act!K62</f>
        <v>10825889</v>
      </c>
      <c r="L8" s="84">
        <f>TrRoad_act!L62</f>
        <v>11281221</v>
      </c>
      <c r="M8" s="84">
        <f>TrRoad_act!M62</f>
        <v>11903697</v>
      </c>
      <c r="N8" s="84">
        <f>TrRoad_act!N62</f>
        <v>12596593</v>
      </c>
      <c r="O8" s="84">
        <f>TrRoad_act!O62</f>
        <v>13239227</v>
      </c>
      <c r="P8" s="84">
        <f>TrRoad_act!P62</f>
        <v>13891881</v>
      </c>
      <c r="Q8" s="84">
        <f>TrRoad_act!Q62</f>
        <v>14568243</v>
      </c>
      <c r="R8" s="84">
        <f>TrRoad_act!R62</f>
        <v>15136810</v>
      </c>
      <c r="S8" s="84">
        <f>TrRoad_act!S62</f>
        <v>15239253</v>
      </c>
      <c r="T8" s="84">
        <f>TrRoad_act!T62</f>
        <v>15182137</v>
      </c>
      <c r="U8" s="84">
        <f>TrRoad_act!U62</f>
        <v>15203498</v>
      </c>
      <c r="V8" s="84">
        <f>TrRoad_act!V62</f>
        <v>15257836</v>
      </c>
      <c r="W8" s="84">
        <f>TrRoad_act!W62</f>
        <v>15138655</v>
      </c>
      <c r="DA8" s="171" t="s">
        <v>504</v>
      </c>
    </row>
    <row r="9" spans="1:105" ht="11.45" customHeight="1" x14ac:dyDescent="0.25">
      <c r="A9" s="111" t="s">
        <v>112</v>
      </c>
      <c r="B9" s="84">
        <f>TrRoad_act!B63</f>
        <v>60000</v>
      </c>
      <c r="C9" s="84">
        <f>TrRoad_act!C63</f>
        <v>58935</v>
      </c>
      <c r="D9" s="84">
        <f>TrRoad_act!D63</f>
        <v>71541</v>
      </c>
      <c r="E9" s="84">
        <f>TrRoad_act!E63</f>
        <v>77275</v>
      </c>
      <c r="F9" s="84">
        <f>TrRoad_act!F63</f>
        <v>99436</v>
      </c>
      <c r="G9" s="84">
        <f>TrRoad_act!G63</f>
        <v>110277</v>
      </c>
      <c r="H9" s="84">
        <f>TrRoad_act!H63</f>
        <v>164772</v>
      </c>
      <c r="I9" s="84">
        <f>TrRoad_act!I63</f>
        <v>273182</v>
      </c>
      <c r="J9" s="84">
        <f>TrRoad_act!J63</f>
        <v>306402</v>
      </c>
      <c r="K9" s="84">
        <f>TrRoad_act!K63</f>
        <v>369430</v>
      </c>
      <c r="L9" s="84">
        <f>TrRoad_act!L63</f>
        <v>418659</v>
      </c>
      <c r="M9" s="84">
        <f>TrRoad_act!M63</f>
        <v>456252</v>
      </c>
      <c r="N9" s="84">
        <f>TrRoad_act!N63</f>
        <v>494777</v>
      </c>
      <c r="O9" s="84">
        <f>TrRoad_act!O63</f>
        <v>500867</v>
      </c>
      <c r="P9" s="84">
        <f>TrRoad_act!P63</f>
        <v>494148</v>
      </c>
      <c r="Q9" s="84">
        <f>TrRoad_act!Q63</f>
        <v>475711</v>
      </c>
      <c r="R9" s="84">
        <f>TrRoad_act!R63</f>
        <v>448025</v>
      </c>
      <c r="S9" s="84">
        <f>TrRoad_act!S63</f>
        <v>421283</v>
      </c>
      <c r="T9" s="84">
        <f>TrRoad_act!T63</f>
        <v>395592</v>
      </c>
      <c r="U9" s="84">
        <f>TrRoad_act!U63</f>
        <v>371472</v>
      </c>
      <c r="V9" s="84">
        <f>TrRoad_act!V63</f>
        <v>359441</v>
      </c>
      <c r="W9" s="84">
        <f>TrRoad_act!W63</f>
        <v>345098</v>
      </c>
      <c r="DA9" s="171" t="s">
        <v>505</v>
      </c>
    </row>
    <row r="10" spans="1:105" ht="11.45" customHeight="1" x14ac:dyDescent="0.25">
      <c r="A10" s="111" t="s">
        <v>113</v>
      </c>
      <c r="B10" s="84">
        <f>TrRoad_act!B64</f>
        <v>0</v>
      </c>
      <c r="C10" s="84">
        <f>TrRoad_act!C64</f>
        <v>0</v>
      </c>
      <c r="D10" s="84">
        <f>TrRoad_act!D64</f>
        <v>0</v>
      </c>
      <c r="E10" s="84">
        <f>TrRoad_act!E64</f>
        <v>0</v>
      </c>
      <c r="F10" s="84">
        <f>TrRoad_act!F64</f>
        <v>0</v>
      </c>
      <c r="G10" s="84">
        <f>TrRoad_act!G64</f>
        <v>27853</v>
      </c>
      <c r="H10" s="84">
        <f>TrRoad_act!H64</f>
        <v>32392</v>
      </c>
      <c r="I10" s="84">
        <f>TrRoad_act!I64</f>
        <v>32672</v>
      </c>
      <c r="J10" s="84">
        <f>TrRoad_act!J64</f>
        <v>32800</v>
      </c>
      <c r="K10" s="84">
        <f>TrRoad_act!K64</f>
        <v>68515</v>
      </c>
      <c r="L10" s="84">
        <f>TrRoad_act!L64</f>
        <v>71519</v>
      </c>
      <c r="M10" s="84">
        <f>TrRoad_act!M64</f>
        <v>74853</v>
      </c>
      <c r="N10" s="84">
        <f>TrRoad_act!N64</f>
        <v>76284</v>
      </c>
      <c r="O10" s="84">
        <f>TrRoad_act!O64</f>
        <v>79065</v>
      </c>
      <c r="P10" s="84">
        <f>TrRoad_act!P64</f>
        <v>81423</v>
      </c>
      <c r="Q10" s="84">
        <f>TrRoad_act!Q64</f>
        <v>80300</v>
      </c>
      <c r="R10" s="84">
        <f>TrRoad_act!R64</f>
        <v>77187</v>
      </c>
      <c r="S10" s="84">
        <f>TrRoad_act!S64</f>
        <v>75459</v>
      </c>
      <c r="T10" s="84">
        <f>TrRoad_act!T64</f>
        <v>80776</v>
      </c>
      <c r="U10" s="84">
        <f>TrRoad_act!U64</f>
        <v>83716</v>
      </c>
      <c r="V10" s="84">
        <f>TrRoad_act!V64</f>
        <v>83112</v>
      </c>
      <c r="W10" s="84">
        <f>TrRoad_act!W64</f>
        <v>83207</v>
      </c>
      <c r="DA10" s="171" t="s">
        <v>506</v>
      </c>
    </row>
    <row r="11" spans="1:105" ht="11.45" customHeight="1" x14ac:dyDescent="0.25">
      <c r="A11" s="111" t="s">
        <v>114</v>
      </c>
      <c r="B11" s="84">
        <f>TrRoad_act!B65</f>
        <v>0</v>
      </c>
      <c r="C11" s="84">
        <f>TrRoad_act!C65</f>
        <v>0</v>
      </c>
      <c r="D11" s="84">
        <f>TrRoad_act!D65</f>
        <v>0</v>
      </c>
      <c r="E11" s="84">
        <f>TrRoad_act!E65</f>
        <v>0</v>
      </c>
      <c r="F11" s="84">
        <f>TrRoad_act!F65</f>
        <v>0</v>
      </c>
      <c r="G11" s="84">
        <f>TrRoad_act!G65</f>
        <v>0</v>
      </c>
      <c r="H11" s="84">
        <f>TrRoad_act!H65</f>
        <v>0</v>
      </c>
      <c r="I11" s="84">
        <f>TrRoad_act!I65</f>
        <v>0</v>
      </c>
      <c r="J11" s="84">
        <f>TrRoad_act!J65</f>
        <v>0</v>
      </c>
      <c r="K11" s="84">
        <f>TrRoad_act!K65</f>
        <v>0</v>
      </c>
      <c r="L11" s="84">
        <f>TrRoad_act!L65</f>
        <v>0</v>
      </c>
      <c r="M11" s="84">
        <f>TrRoad_act!M65</f>
        <v>266</v>
      </c>
      <c r="N11" s="84">
        <f>TrRoad_act!N65</f>
        <v>1332</v>
      </c>
      <c r="O11" s="84">
        <f>TrRoad_act!O65</f>
        <v>2932</v>
      </c>
      <c r="P11" s="84">
        <f>TrRoad_act!P65</f>
        <v>6956</v>
      </c>
      <c r="Q11" s="84">
        <f>TrRoad_act!Q65</f>
        <v>17439</v>
      </c>
      <c r="R11" s="84">
        <f>TrRoad_act!R65</f>
        <v>32049</v>
      </c>
      <c r="S11" s="84">
        <f>TrRoad_act!S65</f>
        <v>44419</v>
      </c>
      <c r="T11" s="84">
        <f>TrRoad_act!T65</f>
        <v>66997</v>
      </c>
      <c r="U11" s="84">
        <f>TrRoad_act!U65</f>
        <v>111509</v>
      </c>
      <c r="V11" s="84">
        <f>TrRoad_act!V65</f>
        <v>287037</v>
      </c>
      <c r="W11" s="84">
        <f>TrRoad_act!W65</f>
        <v>609849</v>
      </c>
      <c r="DA11" s="171" t="s">
        <v>507</v>
      </c>
    </row>
    <row r="12" spans="1:105" ht="11.45" customHeight="1" x14ac:dyDescent="0.25">
      <c r="A12" s="111" t="s">
        <v>115</v>
      </c>
      <c r="B12" s="84">
        <f>TrRoad_act!B66</f>
        <v>0</v>
      </c>
      <c r="C12" s="84">
        <f>TrRoad_act!C66</f>
        <v>0</v>
      </c>
      <c r="D12" s="84">
        <f>TrRoad_act!D66</f>
        <v>0</v>
      </c>
      <c r="E12" s="84">
        <f>TrRoad_act!E66</f>
        <v>0</v>
      </c>
      <c r="F12" s="84">
        <f>TrRoad_act!F66</f>
        <v>0</v>
      </c>
      <c r="G12" s="84">
        <f>TrRoad_act!G66</f>
        <v>0</v>
      </c>
      <c r="H12" s="84">
        <f>TrRoad_act!H66</f>
        <v>19</v>
      </c>
      <c r="I12" s="84">
        <f>TrRoad_act!I66</f>
        <v>26</v>
      </c>
      <c r="J12" s="84">
        <f>TrRoad_act!J66</f>
        <v>1300</v>
      </c>
      <c r="K12" s="84">
        <f>TrRoad_act!K66</f>
        <v>1588</v>
      </c>
      <c r="L12" s="84">
        <f>TrRoad_act!L66</f>
        <v>2307</v>
      </c>
      <c r="M12" s="84">
        <f>TrRoad_act!M66</f>
        <v>4541</v>
      </c>
      <c r="N12" s="84">
        <f>TrRoad_act!N66</f>
        <v>7114</v>
      </c>
      <c r="O12" s="84">
        <f>TrRoad_act!O66</f>
        <v>12156</v>
      </c>
      <c r="P12" s="84">
        <f>TrRoad_act!P66</f>
        <v>18948</v>
      </c>
      <c r="Q12" s="84">
        <f>TrRoad_act!Q66</f>
        <v>25502</v>
      </c>
      <c r="R12" s="84">
        <f>TrRoad_act!R66</f>
        <v>34022</v>
      </c>
      <c r="S12" s="84">
        <f>TrRoad_act!S66</f>
        <v>53861</v>
      </c>
      <c r="T12" s="84">
        <f>TrRoad_act!T66</f>
        <v>83175</v>
      </c>
      <c r="U12" s="84">
        <f>TrRoad_act!U66</f>
        <v>133886</v>
      </c>
      <c r="V12" s="84">
        <f>TrRoad_act!V66</f>
        <v>308139</v>
      </c>
      <c r="W12" s="84">
        <f>TrRoad_act!W66</f>
        <v>658972</v>
      </c>
      <c r="DA12" s="171" t="s">
        <v>508</v>
      </c>
    </row>
    <row r="13" spans="1:105" ht="11.45" customHeight="1" x14ac:dyDescent="0.25">
      <c r="A13" s="109" t="s">
        <v>21</v>
      </c>
      <c r="B13" s="110">
        <f>TrRoad_act!B67</f>
        <v>86656</v>
      </c>
      <c r="C13" s="110">
        <f>TrRoad_act!C67</f>
        <v>86533</v>
      </c>
      <c r="D13" s="110">
        <f>TrRoad_act!D67</f>
        <v>85913</v>
      </c>
      <c r="E13" s="110">
        <f>TrRoad_act!E67</f>
        <v>86480</v>
      </c>
      <c r="F13" s="110">
        <f>TrRoad_act!F67</f>
        <v>85508</v>
      </c>
      <c r="G13" s="110">
        <f>TrRoad_act!G67</f>
        <v>83904</v>
      </c>
      <c r="H13" s="110">
        <f>TrRoad_act!H67</f>
        <v>83549</v>
      </c>
      <c r="I13" s="110">
        <f>TrRoad_act!I67</f>
        <v>75068</v>
      </c>
      <c r="J13" s="110">
        <f>TrRoad_act!J67</f>
        <v>75270</v>
      </c>
      <c r="K13" s="110">
        <f>TrRoad_act!K67</f>
        <v>76433</v>
      </c>
      <c r="L13" s="110">
        <f>TrRoad_act!L67</f>
        <v>76463</v>
      </c>
      <c r="M13" s="110">
        <f>TrRoad_act!M67</f>
        <v>75988</v>
      </c>
      <c r="N13" s="110">
        <f>TrRoad_act!N67</f>
        <v>76023</v>
      </c>
      <c r="O13" s="110">
        <f>TrRoad_act!O67</f>
        <v>76794</v>
      </c>
      <c r="P13" s="110">
        <f>TrRoad_act!P67</f>
        <v>77501</v>
      </c>
      <c r="Q13" s="110">
        <f>TrRoad_act!Q67</f>
        <v>78345</v>
      </c>
      <c r="R13" s="110">
        <f>TrRoad_act!R67</f>
        <v>78949</v>
      </c>
      <c r="S13" s="110">
        <f>TrRoad_act!S67</f>
        <v>79458</v>
      </c>
      <c r="T13" s="110">
        <f>TrRoad_act!T67</f>
        <v>80563</v>
      </c>
      <c r="U13" s="110">
        <f>TrRoad_act!U67</f>
        <v>81401</v>
      </c>
      <c r="V13" s="110">
        <f>TrRoad_act!V67</f>
        <v>75609</v>
      </c>
      <c r="W13" s="110">
        <f>TrRoad_act!W67</f>
        <v>80343</v>
      </c>
      <c r="DA13" s="176" t="s">
        <v>509</v>
      </c>
    </row>
    <row r="14" spans="1:105" ht="11.45" customHeight="1" x14ac:dyDescent="0.25">
      <c r="A14" s="111" t="s">
        <v>110</v>
      </c>
      <c r="B14" s="102">
        <f>TrRoad_act!B68</f>
        <v>0</v>
      </c>
      <c r="C14" s="102">
        <f>TrRoad_act!C68</f>
        <v>0</v>
      </c>
      <c r="D14" s="102">
        <f>TrRoad_act!D68</f>
        <v>0</v>
      </c>
      <c r="E14" s="102">
        <f>TrRoad_act!E68</f>
        <v>0</v>
      </c>
      <c r="F14" s="102">
        <f>TrRoad_act!F68</f>
        <v>0</v>
      </c>
      <c r="G14" s="102">
        <f>TrRoad_act!G68</f>
        <v>0</v>
      </c>
      <c r="H14" s="102">
        <f>TrRoad_act!H68</f>
        <v>0</v>
      </c>
      <c r="I14" s="102">
        <f>TrRoad_act!I68</f>
        <v>0</v>
      </c>
      <c r="J14" s="102">
        <f>TrRoad_act!J68</f>
        <v>0</v>
      </c>
      <c r="K14" s="102">
        <f>TrRoad_act!K68</f>
        <v>0</v>
      </c>
      <c r="L14" s="102">
        <f>TrRoad_act!L68</f>
        <v>0</v>
      </c>
      <c r="M14" s="102">
        <f>TrRoad_act!M68</f>
        <v>0</v>
      </c>
      <c r="N14" s="102">
        <f>TrRoad_act!N68</f>
        <v>0</v>
      </c>
      <c r="O14" s="102">
        <f>TrRoad_act!O68</f>
        <v>0</v>
      </c>
      <c r="P14" s="102">
        <f>TrRoad_act!P68</f>
        <v>0</v>
      </c>
      <c r="Q14" s="102">
        <f>TrRoad_act!Q68</f>
        <v>0</v>
      </c>
      <c r="R14" s="102">
        <f>TrRoad_act!R68</f>
        <v>0</v>
      </c>
      <c r="S14" s="102">
        <f>TrRoad_act!S68</f>
        <v>0</v>
      </c>
      <c r="T14" s="102">
        <f>TrRoad_act!T68</f>
        <v>0</v>
      </c>
      <c r="U14" s="102">
        <f>TrRoad_act!U68</f>
        <v>0</v>
      </c>
      <c r="V14" s="102">
        <f>TrRoad_act!V68</f>
        <v>0</v>
      </c>
      <c r="W14" s="102">
        <f>TrRoad_act!W68</f>
        <v>0</v>
      </c>
      <c r="DA14" s="175" t="s">
        <v>510</v>
      </c>
    </row>
    <row r="15" spans="1:105" ht="11.45" customHeight="1" x14ac:dyDescent="0.25">
      <c r="A15" s="111" t="s">
        <v>111</v>
      </c>
      <c r="B15" s="102">
        <f>TrRoad_act!B69</f>
        <v>85549</v>
      </c>
      <c r="C15" s="102">
        <f>TrRoad_act!C69</f>
        <v>85213</v>
      </c>
      <c r="D15" s="102">
        <f>TrRoad_act!D69</f>
        <v>84456</v>
      </c>
      <c r="E15" s="102">
        <f>TrRoad_act!E69</f>
        <v>85016</v>
      </c>
      <c r="F15" s="102">
        <f>TrRoad_act!F69</f>
        <v>84083</v>
      </c>
      <c r="G15" s="102">
        <f>TrRoad_act!G69</f>
        <v>82508</v>
      </c>
      <c r="H15" s="102">
        <f>TrRoad_act!H69</f>
        <v>82016</v>
      </c>
      <c r="I15" s="102">
        <f>TrRoad_act!I69</f>
        <v>73488</v>
      </c>
      <c r="J15" s="102">
        <f>TrRoad_act!J69</f>
        <v>73775</v>
      </c>
      <c r="K15" s="102">
        <f>TrRoad_act!K69</f>
        <v>74784</v>
      </c>
      <c r="L15" s="102">
        <f>TrRoad_act!L69</f>
        <v>74815</v>
      </c>
      <c r="M15" s="102">
        <f>TrRoad_act!M69</f>
        <v>74368</v>
      </c>
      <c r="N15" s="102">
        <f>TrRoad_act!N69</f>
        <v>74272</v>
      </c>
      <c r="O15" s="102">
        <f>TrRoad_act!O69</f>
        <v>74927</v>
      </c>
      <c r="P15" s="102">
        <f>TrRoad_act!P69</f>
        <v>75740</v>
      </c>
      <c r="Q15" s="102">
        <f>TrRoad_act!Q69</f>
        <v>76757</v>
      </c>
      <c r="R15" s="102">
        <f>TrRoad_act!R69</f>
        <v>77462</v>
      </c>
      <c r="S15" s="102">
        <f>TrRoad_act!S69</f>
        <v>78075</v>
      </c>
      <c r="T15" s="102">
        <f>TrRoad_act!T69</f>
        <v>79186</v>
      </c>
      <c r="U15" s="102">
        <f>TrRoad_act!U69</f>
        <v>79893</v>
      </c>
      <c r="V15" s="102">
        <f>TrRoad_act!V69</f>
        <v>73823</v>
      </c>
      <c r="W15" s="102">
        <f>TrRoad_act!W69</f>
        <v>78036</v>
      </c>
      <c r="DA15" s="175" t="s">
        <v>511</v>
      </c>
    </row>
    <row r="16" spans="1:105" ht="11.45" customHeight="1" x14ac:dyDescent="0.25">
      <c r="A16" s="111" t="s">
        <v>112</v>
      </c>
      <c r="B16" s="102">
        <f>TrRoad_act!B70</f>
        <v>0</v>
      </c>
      <c r="C16" s="102">
        <f>TrRoad_act!C70</f>
        <v>0</v>
      </c>
      <c r="D16" s="102">
        <f>TrRoad_act!D70</f>
        <v>0</v>
      </c>
      <c r="E16" s="102">
        <f>TrRoad_act!E70</f>
        <v>0</v>
      </c>
      <c r="F16" s="102">
        <f>TrRoad_act!F70</f>
        <v>10</v>
      </c>
      <c r="G16" s="102">
        <f>TrRoad_act!G70</f>
        <v>10</v>
      </c>
      <c r="H16" s="102">
        <f>TrRoad_act!H70</f>
        <v>10</v>
      </c>
      <c r="I16" s="102">
        <f>TrRoad_act!I70</f>
        <v>12</v>
      </c>
      <c r="J16" s="102">
        <f>TrRoad_act!J70</f>
        <v>17</v>
      </c>
      <c r="K16" s="102">
        <f>TrRoad_act!K70</f>
        <v>23</v>
      </c>
      <c r="L16" s="102">
        <f>TrRoad_act!L70</f>
        <v>25</v>
      </c>
      <c r="M16" s="102">
        <f>TrRoad_act!M70</f>
        <v>24</v>
      </c>
      <c r="N16" s="102">
        <f>TrRoad_act!N70</f>
        <v>24</v>
      </c>
      <c r="O16" s="102">
        <f>TrRoad_act!O70</f>
        <v>23</v>
      </c>
      <c r="P16" s="102">
        <f>TrRoad_act!P70</f>
        <v>22</v>
      </c>
      <c r="Q16" s="102">
        <f>TrRoad_act!Q70</f>
        <v>21</v>
      </c>
      <c r="R16" s="102">
        <f>TrRoad_act!R70</f>
        <v>21</v>
      </c>
      <c r="S16" s="102">
        <f>TrRoad_act!S70</f>
        <v>20</v>
      </c>
      <c r="T16" s="102">
        <f>TrRoad_act!T70</f>
        <v>20</v>
      </c>
      <c r="U16" s="102">
        <f>TrRoad_act!U70</f>
        <v>21</v>
      </c>
      <c r="V16" s="102">
        <f>TrRoad_act!V70</f>
        <v>18</v>
      </c>
      <c r="W16" s="102">
        <f>TrRoad_act!W70</f>
        <v>20</v>
      </c>
      <c r="DA16" s="175" t="s">
        <v>512</v>
      </c>
    </row>
    <row r="17" spans="1:105" ht="11.45" customHeight="1" x14ac:dyDescent="0.25">
      <c r="A17" s="111" t="s">
        <v>113</v>
      </c>
      <c r="B17" s="102">
        <f>TrRoad_act!B71</f>
        <v>1002</v>
      </c>
      <c r="C17" s="102">
        <f>TrRoad_act!C71</f>
        <v>1202</v>
      </c>
      <c r="D17" s="102">
        <f>TrRoad_act!D71</f>
        <v>1320</v>
      </c>
      <c r="E17" s="102">
        <f>TrRoad_act!E71</f>
        <v>1335</v>
      </c>
      <c r="F17" s="102">
        <f>TrRoad_act!F71</f>
        <v>1297</v>
      </c>
      <c r="G17" s="102">
        <f>TrRoad_act!G71</f>
        <v>1277</v>
      </c>
      <c r="H17" s="102">
        <f>TrRoad_act!H71</f>
        <v>1423</v>
      </c>
      <c r="I17" s="102">
        <f>TrRoad_act!I71</f>
        <v>1476</v>
      </c>
      <c r="J17" s="102">
        <f>TrRoad_act!J71</f>
        <v>1386</v>
      </c>
      <c r="K17" s="102">
        <f>TrRoad_act!K71</f>
        <v>1532</v>
      </c>
      <c r="L17" s="102">
        <f>TrRoad_act!L71</f>
        <v>1533</v>
      </c>
      <c r="M17" s="102">
        <f>TrRoad_act!M71</f>
        <v>1501</v>
      </c>
      <c r="N17" s="102">
        <f>TrRoad_act!N71</f>
        <v>1631</v>
      </c>
      <c r="O17" s="102">
        <f>TrRoad_act!O71</f>
        <v>1745</v>
      </c>
      <c r="P17" s="102">
        <f>TrRoad_act!P71</f>
        <v>1623</v>
      </c>
      <c r="Q17" s="102">
        <f>TrRoad_act!Q71</f>
        <v>1430</v>
      </c>
      <c r="R17" s="102">
        <f>TrRoad_act!R71</f>
        <v>1298</v>
      </c>
      <c r="S17" s="102">
        <f>TrRoad_act!S71</f>
        <v>1180</v>
      </c>
      <c r="T17" s="102">
        <f>TrRoad_act!T71</f>
        <v>1129</v>
      </c>
      <c r="U17" s="102">
        <f>TrRoad_act!U71</f>
        <v>1102</v>
      </c>
      <c r="V17" s="102">
        <f>TrRoad_act!V71</f>
        <v>1036</v>
      </c>
      <c r="W17" s="102">
        <f>TrRoad_act!W71</f>
        <v>1000</v>
      </c>
      <c r="DA17" s="175" t="s">
        <v>513</v>
      </c>
    </row>
    <row r="18" spans="1:105" ht="11.45" customHeight="1" x14ac:dyDescent="0.25">
      <c r="A18" s="111" t="s">
        <v>115</v>
      </c>
      <c r="B18" s="102">
        <f>TrRoad_act!B72</f>
        <v>105</v>
      </c>
      <c r="C18" s="102">
        <f>TrRoad_act!C72</f>
        <v>118</v>
      </c>
      <c r="D18" s="102">
        <f>TrRoad_act!D72</f>
        <v>137</v>
      </c>
      <c r="E18" s="102">
        <f>TrRoad_act!E72</f>
        <v>129</v>
      </c>
      <c r="F18" s="102">
        <f>TrRoad_act!F72</f>
        <v>118</v>
      </c>
      <c r="G18" s="102">
        <f>TrRoad_act!G72</f>
        <v>109</v>
      </c>
      <c r="H18" s="102">
        <f>TrRoad_act!H72</f>
        <v>100</v>
      </c>
      <c r="I18" s="102">
        <f>TrRoad_act!I72</f>
        <v>92</v>
      </c>
      <c r="J18" s="102">
        <f>TrRoad_act!J72</f>
        <v>92</v>
      </c>
      <c r="K18" s="102">
        <f>TrRoad_act!K72</f>
        <v>94</v>
      </c>
      <c r="L18" s="102">
        <f>TrRoad_act!L72</f>
        <v>90</v>
      </c>
      <c r="M18" s="102">
        <f>TrRoad_act!M72</f>
        <v>95</v>
      </c>
      <c r="N18" s="102">
        <f>TrRoad_act!N72</f>
        <v>96</v>
      </c>
      <c r="O18" s="102">
        <f>TrRoad_act!O72</f>
        <v>99</v>
      </c>
      <c r="P18" s="102">
        <f>TrRoad_act!P72</f>
        <v>116</v>
      </c>
      <c r="Q18" s="102">
        <f>TrRoad_act!Q72</f>
        <v>137</v>
      </c>
      <c r="R18" s="102">
        <f>TrRoad_act!R72</f>
        <v>168</v>
      </c>
      <c r="S18" s="102">
        <f>TrRoad_act!S72</f>
        <v>183</v>
      </c>
      <c r="T18" s="102">
        <f>TrRoad_act!T72</f>
        <v>228</v>
      </c>
      <c r="U18" s="102">
        <f>TrRoad_act!U72</f>
        <v>385</v>
      </c>
      <c r="V18" s="102">
        <f>TrRoad_act!V72</f>
        <v>732</v>
      </c>
      <c r="W18" s="102">
        <f>TrRoad_act!W72</f>
        <v>1287</v>
      </c>
      <c r="DA18" s="175" t="s">
        <v>514</v>
      </c>
    </row>
    <row r="19" spans="1:105" ht="11.45" customHeight="1" x14ac:dyDescent="0.25">
      <c r="A19" s="27" t="s">
        <v>34</v>
      </c>
      <c r="B19" s="28">
        <f>TrRoad_act!B73</f>
        <v>2671221</v>
      </c>
      <c r="C19" s="28">
        <f>TrRoad_act!C73</f>
        <v>2669931</v>
      </c>
      <c r="D19" s="28">
        <f>TrRoad_act!D73</f>
        <v>2634178</v>
      </c>
      <c r="E19" s="28">
        <f>TrRoad_act!E73</f>
        <v>2591160</v>
      </c>
      <c r="F19" s="28">
        <f>TrRoad_act!F73</f>
        <v>2584120</v>
      </c>
      <c r="G19" s="28">
        <f>TrRoad_act!G73</f>
        <v>2584556</v>
      </c>
      <c r="H19" s="28">
        <f>TrRoad_act!H73</f>
        <v>2639614</v>
      </c>
      <c r="I19" s="28">
        <f>TrRoad_act!I73</f>
        <v>2559653</v>
      </c>
      <c r="J19" s="28">
        <f>TrRoad_act!J73</f>
        <v>2585744</v>
      </c>
      <c r="K19" s="28">
        <f>TrRoad_act!K73</f>
        <v>2619903</v>
      </c>
      <c r="L19" s="28">
        <f>TrRoad_act!L73</f>
        <v>2691167</v>
      </c>
      <c r="M19" s="28">
        <f>TrRoad_act!M73</f>
        <v>2787151</v>
      </c>
      <c r="N19" s="28">
        <f>TrRoad_act!N73</f>
        <v>2841618</v>
      </c>
      <c r="O19" s="28">
        <f>TrRoad_act!O73</f>
        <v>2893476</v>
      </c>
      <c r="P19" s="28">
        <f>TrRoad_act!P73</f>
        <v>2965432</v>
      </c>
      <c r="Q19" s="28">
        <f>TrRoad_act!Q73</f>
        <v>3062017</v>
      </c>
      <c r="R19" s="28">
        <f>TrRoad_act!R73</f>
        <v>3206295</v>
      </c>
      <c r="S19" s="28">
        <f>TrRoad_act!S73</f>
        <v>3357959</v>
      </c>
      <c r="T19" s="28">
        <f>TrRoad_act!T73</f>
        <v>3486398</v>
      </c>
      <c r="U19" s="28">
        <f>TrRoad_act!U73</f>
        <v>3651060</v>
      </c>
      <c r="V19" s="28">
        <f>TrRoad_act!V73</f>
        <v>3819204</v>
      </c>
      <c r="W19" s="28">
        <f>TrRoad_act!W73</f>
        <v>3988134</v>
      </c>
      <c r="DA19" s="173" t="s">
        <v>515</v>
      </c>
    </row>
    <row r="20" spans="1:105" ht="11.45" customHeight="1" x14ac:dyDescent="0.25">
      <c r="A20" s="136" t="s">
        <v>156</v>
      </c>
      <c r="B20" s="137">
        <f>TrRoad_act!B74</f>
        <v>1732021</v>
      </c>
      <c r="C20" s="137">
        <f>TrRoad_act!C74</f>
        <v>1739889</v>
      </c>
      <c r="D20" s="137">
        <f>TrRoad_act!D74</f>
        <v>1741182</v>
      </c>
      <c r="E20" s="137">
        <f>TrRoad_act!E74</f>
        <v>1730969</v>
      </c>
      <c r="F20" s="137">
        <f>TrRoad_act!F74</f>
        <v>1729794</v>
      </c>
      <c r="G20" s="137">
        <f>TrRoad_act!G74</f>
        <v>1736770</v>
      </c>
      <c r="H20" s="137">
        <f>TrRoad_act!H74</f>
        <v>1782979</v>
      </c>
      <c r="I20" s="137">
        <f>TrRoad_act!I74</f>
        <v>1812800</v>
      </c>
      <c r="J20" s="137">
        <f>TrRoad_act!J74</f>
        <v>1848272</v>
      </c>
      <c r="K20" s="137">
        <f>TrRoad_act!K74</f>
        <v>1886261</v>
      </c>
      <c r="L20" s="137">
        <f>TrRoad_act!L74</f>
        <v>1954844</v>
      </c>
      <c r="M20" s="137">
        <f>TrRoad_act!M74</f>
        <v>2035658</v>
      </c>
      <c r="N20" s="137">
        <f>TrRoad_act!N74</f>
        <v>2091479</v>
      </c>
      <c r="O20" s="137">
        <f>TrRoad_act!O74</f>
        <v>2129315</v>
      </c>
      <c r="P20" s="137">
        <f>TrRoad_act!P74</f>
        <v>2187308</v>
      </c>
      <c r="Q20" s="137">
        <f>TrRoad_act!Q74</f>
        <v>2267996</v>
      </c>
      <c r="R20" s="137">
        <f>TrRoad_act!R74</f>
        <v>2383394</v>
      </c>
      <c r="S20" s="137">
        <f>TrRoad_act!S74</f>
        <v>2500520</v>
      </c>
      <c r="T20" s="137">
        <f>TrRoad_act!T74</f>
        <v>2616118</v>
      </c>
      <c r="U20" s="137">
        <f>TrRoad_act!U74</f>
        <v>2743525</v>
      </c>
      <c r="V20" s="137">
        <f>TrRoad_act!V74</f>
        <v>2880870</v>
      </c>
      <c r="W20" s="137">
        <f>TrRoad_act!W74</f>
        <v>3018598</v>
      </c>
      <c r="DA20" s="174" t="s">
        <v>516</v>
      </c>
    </row>
    <row r="21" spans="1:105" ht="11.45" customHeight="1" x14ac:dyDescent="0.25">
      <c r="A21" s="111" t="s">
        <v>110</v>
      </c>
      <c r="B21" s="84">
        <f>TrRoad_act!B75</f>
        <v>243980</v>
      </c>
      <c r="C21" s="84">
        <f>TrRoad_act!C75</f>
        <v>230397</v>
      </c>
      <c r="D21" s="84">
        <f>TrRoad_act!D75</f>
        <v>210181</v>
      </c>
      <c r="E21" s="84">
        <f>TrRoad_act!E75</f>
        <v>190023</v>
      </c>
      <c r="F21" s="84">
        <f>TrRoad_act!F75</f>
        <v>171731</v>
      </c>
      <c r="G21" s="84">
        <f>TrRoad_act!G75</f>
        <v>157706</v>
      </c>
      <c r="H21" s="84">
        <f>TrRoad_act!H75</f>
        <v>147292</v>
      </c>
      <c r="I21" s="84">
        <f>TrRoad_act!I75</f>
        <v>145481</v>
      </c>
      <c r="J21" s="84">
        <f>TrRoad_act!J75</f>
        <v>140765</v>
      </c>
      <c r="K21" s="84">
        <f>TrRoad_act!K75</f>
        <v>137065</v>
      </c>
      <c r="L21" s="84">
        <f>TrRoad_act!L75</f>
        <v>132527</v>
      </c>
      <c r="M21" s="84">
        <f>TrRoad_act!M75</f>
        <v>129134</v>
      </c>
      <c r="N21" s="84">
        <f>TrRoad_act!N75</f>
        <v>124532</v>
      </c>
      <c r="O21" s="84">
        <f>TrRoad_act!O75</f>
        <v>121844</v>
      </c>
      <c r="P21" s="84">
        <f>TrRoad_act!P75</f>
        <v>119360</v>
      </c>
      <c r="Q21" s="84">
        <f>TrRoad_act!Q75</f>
        <v>117552</v>
      </c>
      <c r="R21" s="84">
        <f>TrRoad_act!R75</f>
        <v>118634</v>
      </c>
      <c r="S21" s="84">
        <f>TrRoad_act!S75</f>
        <v>119853</v>
      </c>
      <c r="T21" s="84">
        <f>TrRoad_act!T75</f>
        <v>121035</v>
      </c>
      <c r="U21" s="84">
        <f>TrRoad_act!U75</f>
        <v>122442</v>
      </c>
      <c r="V21" s="84">
        <f>TrRoad_act!V75</f>
        <v>124714</v>
      </c>
      <c r="W21" s="84">
        <f>TrRoad_act!W75</f>
        <v>127142</v>
      </c>
      <c r="DA21" s="171" t="s">
        <v>517</v>
      </c>
    </row>
    <row r="22" spans="1:105" ht="11.45" customHeight="1" x14ac:dyDescent="0.25">
      <c r="A22" s="111" t="s">
        <v>111</v>
      </c>
      <c r="B22" s="84">
        <f>TrRoad_act!B76</f>
        <v>1487122</v>
      </c>
      <c r="C22" s="84">
        <f>TrRoad_act!C76</f>
        <v>1508584</v>
      </c>
      <c r="D22" s="84">
        <f>TrRoad_act!D76</f>
        <v>1530129</v>
      </c>
      <c r="E22" s="84">
        <f>TrRoad_act!E76</f>
        <v>1540132</v>
      </c>
      <c r="F22" s="84">
        <f>TrRoad_act!F76</f>
        <v>1557287</v>
      </c>
      <c r="G22" s="84">
        <f>TrRoad_act!G76</f>
        <v>1578349</v>
      </c>
      <c r="H22" s="84">
        <f>TrRoad_act!H76</f>
        <v>1623700</v>
      </c>
      <c r="I22" s="84">
        <f>TrRoad_act!I76</f>
        <v>1652913</v>
      </c>
      <c r="J22" s="84">
        <f>TrRoad_act!J76</f>
        <v>1688668</v>
      </c>
      <c r="K22" s="84">
        <f>TrRoad_act!K76</f>
        <v>1727537</v>
      </c>
      <c r="L22" s="84">
        <f>TrRoad_act!L76</f>
        <v>1798234</v>
      </c>
      <c r="M22" s="84">
        <f>TrRoad_act!M76</f>
        <v>1881389</v>
      </c>
      <c r="N22" s="84">
        <f>TrRoad_act!N76</f>
        <v>1940662</v>
      </c>
      <c r="O22" s="84">
        <f>TrRoad_act!O76</f>
        <v>1981210</v>
      </c>
      <c r="P22" s="84">
        <f>TrRoad_act!P76</f>
        <v>2040172</v>
      </c>
      <c r="Q22" s="84">
        <f>TrRoad_act!Q76</f>
        <v>2122126</v>
      </c>
      <c r="R22" s="84">
        <f>TrRoad_act!R76</f>
        <v>2233045</v>
      </c>
      <c r="S22" s="84">
        <f>TrRoad_act!S76</f>
        <v>2342249</v>
      </c>
      <c r="T22" s="84">
        <f>TrRoad_act!T76</f>
        <v>2451278</v>
      </c>
      <c r="U22" s="84">
        <f>TrRoad_act!U76</f>
        <v>2571190</v>
      </c>
      <c r="V22" s="84">
        <f>TrRoad_act!V76</f>
        <v>2700397</v>
      </c>
      <c r="W22" s="84">
        <f>TrRoad_act!W76</f>
        <v>2819002</v>
      </c>
      <c r="DA22" s="171" t="s">
        <v>518</v>
      </c>
    </row>
    <row r="23" spans="1:105" ht="11.45" customHeight="1" x14ac:dyDescent="0.25">
      <c r="A23" s="111" t="s">
        <v>112</v>
      </c>
      <c r="B23" s="84">
        <f>TrRoad_act!B77</f>
        <v>0</v>
      </c>
      <c r="C23" s="84">
        <f>TrRoad_act!C77</f>
        <v>0</v>
      </c>
      <c r="D23" s="84">
        <f>TrRoad_act!D77</f>
        <v>0</v>
      </c>
      <c r="E23" s="84">
        <f>TrRoad_act!E77</f>
        <v>0</v>
      </c>
      <c r="F23" s="84">
        <f>TrRoad_act!F77</f>
        <v>0</v>
      </c>
      <c r="G23" s="84">
        <f>TrRoad_act!G77</f>
        <v>0</v>
      </c>
      <c r="H23" s="84">
        <f>TrRoad_act!H77</f>
        <v>1505</v>
      </c>
      <c r="I23" s="84">
        <f>TrRoad_act!I77</f>
        <v>2238</v>
      </c>
      <c r="J23" s="84">
        <f>TrRoad_act!J77</f>
        <v>4528</v>
      </c>
      <c r="K23" s="84">
        <f>TrRoad_act!K77</f>
        <v>6014</v>
      </c>
      <c r="L23" s="84">
        <f>TrRoad_act!L77</f>
        <v>7317</v>
      </c>
      <c r="M23" s="84">
        <f>TrRoad_act!M77</f>
        <v>8576</v>
      </c>
      <c r="N23" s="84">
        <f>TrRoad_act!N77</f>
        <v>9749</v>
      </c>
      <c r="O23" s="84">
        <f>TrRoad_act!O77</f>
        <v>10160</v>
      </c>
      <c r="P23" s="84">
        <f>TrRoad_act!P77</f>
        <v>11392</v>
      </c>
      <c r="Q23" s="84">
        <f>TrRoad_act!Q77</f>
        <v>12475</v>
      </c>
      <c r="R23" s="84">
        <f>TrRoad_act!R77</f>
        <v>13021</v>
      </c>
      <c r="S23" s="84">
        <f>TrRoad_act!S77</f>
        <v>13749</v>
      </c>
      <c r="T23" s="84">
        <f>TrRoad_act!T77</f>
        <v>14631</v>
      </c>
      <c r="U23" s="84">
        <f>TrRoad_act!U77</f>
        <v>16088</v>
      </c>
      <c r="V23" s="84">
        <f>TrRoad_act!V77</f>
        <v>17962</v>
      </c>
      <c r="W23" s="84">
        <f>TrRoad_act!W77</f>
        <v>20187</v>
      </c>
      <c r="DA23" s="171" t="s">
        <v>519</v>
      </c>
    </row>
    <row r="24" spans="1:105" ht="11.45" customHeight="1" x14ac:dyDescent="0.25">
      <c r="A24" s="111" t="s">
        <v>113</v>
      </c>
      <c r="B24" s="84">
        <f>TrRoad_act!B78</f>
        <v>0</v>
      </c>
      <c r="C24" s="84">
        <f>TrRoad_act!C78</f>
        <v>0</v>
      </c>
      <c r="D24" s="84">
        <f>TrRoad_act!D78</f>
        <v>0</v>
      </c>
      <c r="E24" s="84">
        <f>TrRoad_act!E78</f>
        <v>0</v>
      </c>
      <c r="F24" s="84">
        <f>TrRoad_act!F78</f>
        <v>0</v>
      </c>
      <c r="G24" s="84">
        <f>TrRoad_act!G78</f>
        <v>0</v>
      </c>
      <c r="H24" s="84">
        <f>TrRoad_act!H78</f>
        <v>9833</v>
      </c>
      <c r="I24" s="84">
        <f>TrRoad_act!I78</f>
        <v>11603</v>
      </c>
      <c r="J24" s="84">
        <f>TrRoad_act!J78</f>
        <v>13727</v>
      </c>
      <c r="K24" s="84">
        <f>TrRoad_act!K78</f>
        <v>15007</v>
      </c>
      <c r="L24" s="84">
        <f>TrRoad_act!L78</f>
        <v>15913</v>
      </c>
      <c r="M24" s="84">
        <f>TrRoad_act!M78</f>
        <v>15374</v>
      </c>
      <c r="N24" s="84">
        <f>TrRoad_act!N78</f>
        <v>14416</v>
      </c>
      <c r="O24" s="84">
        <f>TrRoad_act!O78</f>
        <v>13825</v>
      </c>
      <c r="P24" s="84">
        <f>TrRoad_act!P78</f>
        <v>13619</v>
      </c>
      <c r="Q24" s="84">
        <f>TrRoad_act!Q78</f>
        <v>13391</v>
      </c>
      <c r="R24" s="84">
        <f>TrRoad_act!R78</f>
        <v>13797</v>
      </c>
      <c r="S24" s="84">
        <f>TrRoad_act!S78</f>
        <v>14203</v>
      </c>
      <c r="T24" s="84">
        <f>TrRoad_act!T78</f>
        <v>13823</v>
      </c>
      <c r="U24" s="84">
        <f>TrRoad_act!U78</f>
        <v>13475</v>
      </c>
      <c r="V24" s="84">
        <f>TrRoad_act!V78</f>
        <v>12715</v>
      </c>
      <c r="W24" s="84">
        <f>TrRoad_act!W78</f>
        <v>11437</v>
      </c>
      <c r="DA24" s="171" t="s">
        <v>520</v>
      </c>
    </row>
    <row r="25" spans="1:105" ht="11.45" customHeight="1" x14ac:dyDescent="0.25">
      <c r="A25" s="111" t="s">
        <v>115</v>
      </c>
      <c r="B25" s="84">
        <f>TrRoad_act!B79</f>
        <v>919</v>
      </c>
      <c r="C25" s="84">
        <f>TrRoad_act!C79</f>
        <v>908</v>
      </c>
      <c r="D25" s="84">
        <f>TrRoad_act!D79</f>
        <v>872</v>
      </c>
      <c r="E25" s="84">
        <f>TrRoad_act!E79</f>
        <v>814</v>
      </c>
      <c r="F25" s="84">
        <f>TrRoad_act!F79</f>
        <v>776</v>
      </c>
      <c r="G25" s="84">
        <f>TrRoad_act!G79</f>
        <v>715</v>
      </c>
      <c r="H25" s="84">
        <f>TrRoad_act!H79</f>
        <v>649</v>
      </c>
      <c r="I25" s="84">
        <f>TrRoad_act!I79</f>
        <v>565</v>
      </c>
      <c r="J25" s="84">
        <f>TrRoad_act!J79</f>
        <v>584</v>
      </c>
      <c r="K25" s="84">
        <f>TrRoad_act!K79</f>
        <v>638</v>
      </c>
      <c r="L25" s="84">
        <f>TrRoad_act!L79</f>
        <v>853</v>
      </c>
      <c r="M25" s="84">
        <f>TrRoad_act!M79</f>
        <v>1185</v>
      </c>
      <c r="N25" s="84">
        <f>TrRoad_act!N79</f>
        <v>2120</v>
      </c>
      <c r="O25" s="84">
        <f>TrRoad_act!O79</f>
        <v>2276</v>
      </c>
      <c r="P25" s="84">
        <f>TrRoad_act!P79</f>
        <v>2765</v>
      </c>
      <c r="Q25" s="84">
        <f>TrRoad_act!Q79</f>
        <v>2452</v>
      </c>
      <c r="R25" s="84">
        <f>TrRoad_act!R79</f>
        <v>4897</v>
      </c>
      <c r="S25" s="84">
        <f>TrRoad_act!S79</f>
        <v>10466</v>
      </c>
      <c r="T25" s="84">
        <f>TrRoad_act!T79</f>
        <v>15351</v>
      </c>
      <c r="U25" s="84">
        <f>TrRoad_act!U79</f>
        <v>20330</v>
      </c>
      <c r="V25" s="84">
        <f>TrRoad_act!V79</f>
        <v>25082</v>
      </c>
      <c r="W25" s="84">
        <f>TrRoad_act!W79</f>
        <v>40830</v>
      </c>
      <c r="DA25" s="171" t="s">
        <v>521</v>
      </c>
    </row>
    <row r="26" spans="1:105" ht="11.45" customHeight="1" x14ac:dyDescent="0.25">
      <c r="A26" s="109" t="s">
        <v>158</v>
      </c>
      <c r="B26" s="110">
        <f>TrRoad_act!B80</f>
        <v>939200</v>
      </c>
      <c r="C26" s="110">
        <f>TrRoad_act!C80</f>
        <v>930042</v>
      </c>
      <c r="D26" s="110">
        <f>TrRoad_act!D80</f>
        <v>892996</v>
      </c>
      <c r="E26" s="110">
        <f>TrRoad_act!E80</f>
        <v>860191</v>
      </c>
      <c r="F26" s="110">
        <f>TrRoad_act!F80</f>
        <v>854326</v>
      </c>
      <c r="G26" s="110">
        <f>TrRoad_act!G80</f>
        <v>847786</v>
      </c>
      <c r="H26" s="110">
        <f>TrRoad_act!H80</f>
        <v>856635</v>
      </c>
      <c r="I26" s="110">
        <f>TrRoad_act!I80</f>
        <v>746853</v>
      </c>
      <c r="J26" s="110">
        <f>TrRoad_act!J80</f>
        <v>737472</v>
      </c>
      <c r="K26" s="110">
        <f>TrRoad_act!K80</f>
        <v>733642</v>
      </c>
      <c r="L26" s="110">
        <f>TrRoad_act!L80</f>
        <v>736323</v>
      </c>
      <c r="M26" s="110">
        <f>TrRoad_act!M80</f>
        <v>751493</v>
      </c>
      <c r="N26" s="110">
        <f>TrRoad_act!N80</f>
        <v>750139</v>
      </c>
      <c r="O26" s="110">
        <f>TrRoad_act!O80</f>
        <v>764161</v>
      </c>
      <c r="P26" s="110">
        <f>TrRoad_act!P80</f>
        <v>778124</v>
      </c>
      <c r="Q26" s="110">
        <f>TrRoad_act!Q80</f>
        <v>794021</v>
      </c>
      <c r="R26" s="110">
        <f>TrRoad_act!R80</f>
        <v>822901</v>
      </c>
      <c r="S26" s="110">
        <f>TrRoad_act!S80</f>
        <v>857439</v>
      </c>
      <c r="T26" s="110">
        <f>TrRoad_act!T80</f>
        <v>870280</v>
      </c>
      <c r="U26" s="110">
        <f>TrRoad_act!U80</f>
        <v>907535</v>
      </c>
      <c r="V26" s="110">
        <f>TrRoad_act!V80</f>
        <v>938334</v>
      </c>
      <c r="W26" s="110">
        <f>TrRoad_act!W80</f>
        <v>969536</v>
      </c>
      <c r="DA26" s="176" t="s">
        <v>522</v>
      </c>
    </row>
    <row r="27" spans="1:105" ht="11.45" customHeight="1" x14ac:dyDescent="0.25">
      <c r="A27" s="128" t="s">
        <v>27</v>
      </c>
      <c r="B27" s="102">
        <f>TrRoad_act!B81</f>
        <v>859876</v>
      </c>
      <c r="C27" s="102">
        <f>TrRoad_act!C81</f>
        <v>844998</v>
      </c>
      <c r="D27" s="102">
        <f>TrRoad_act!D81</f>
        <v>803528</v>
      </c>
      <c r="E27" s="102">
        <f>TrRoad_act!E81</f>
        <v>768744</v>
      </c>
      <c r="F27" s="102">
        <f>TrRoad_act!F81</f>
        <v>746206</v>
      </c>
      <c r="G27" s="102">
        <f>TrRoad_act!G81</f>
        <v>735866</v>
      </c>
      <c r="H27" s="102">
        <f>TrRoad_act!H81</f>
        <v>737154</v>
      </c>
      <c r="I27" s="102">
        <f>TrRoad_act!I81</f>
        <v>620399</v>
      </c>
      <c r="J27" s="102">
        <f>TrRoad_act!J81</f>
        <v>606061</v>
      </c>
      <c r="K27" s="102">
        <f>TrRoad_act!K81</f>
        <v>613932</v>
      </c>
      <c r="L27" s="102">
        <f>TrRoad_act!L81</f>
        <v>609823</v>
      </c>
      <c r="M27" s="102">
        <f>TrRoad_act!M81</f>
        <v>624515</v>
      </c>
      <c r="N27" s="102">
        <f>TrRoad_act!N81</f>
        <v>621730</v>
      </c>
      <c r="O27" s="102">
        <f>TrRoad_act!O81</f>
        <v>630827</v>
      </c>
      <c r="P27" s="102">
        <f>TrRoad_act!P81</f>
        <v>641759</v>
      </c>
      <c r="Q27" s="102">
        <f>TrRoad_act!Q81</f>
        <v>656725</v>
      </c>
      <c r="R27" s="102">
        <f>TrRoad_act!R81</f>
        <v>674680</v>
      </c>
      <c r="S27" s="102">
        <f>TrRoad_act!S81</f>
        <v>697206</v>
      </c>
      <c r="T27" s="102">
        <f>TrRoad_act!T81</f>
        <v>718675</v>
      </c>
      <c r="U27" s="102">
        <f>TrRoad_act!U81</f>
        <v>744641</v>
      </c>
      <c r="V27" s="102">
        <f>TrRoad_act!V81</f>
        <v>771874</v>
      </c>
      <c r="W27" s="102">
        <f>TrRoad_act!W81</f>
        <v>795125</v>
      </c>
      <c r="DA27" s="175" t="s">
        <v>523</v>
      </c>
    </row>
    <row r="28" spans="1:105" ht="11.45" customHeight="1" x14ac:dyDescent="0.25">
      <c r="A28" s="138" t="s">
        <v>116</v>
      </c>
      <c r="B28" s="86">
        <f>TrRoad_act!B82</f>
        <v>79324</v>
      </c>
      <c r="C28" s="86">
        <f>TrRoad_act!C82</f>
        <v>85044</v>
      </c>
      <c r="D28" s="86">
        <f>TrRoad_act!D82</f>
        <v>89468</v>
      </c>
      <c r="E28" s="86">
        <f>TrRoad_act!E82</f>
        <v>91447</v>
      </c>
      <c r="F28" s="86">
        <f>TrRoad_act!F82</f>
        <v>108120</v>
      </c>
      <c r="G28" s="86">
        <f>TrRoad_act!G82</f>
        <v>111920</v>
      </c>
      <c r="H28" s="86">
        <f>TrRoad_act!H82</f>
        <v>119481</v>
      </c>
      <c r="I28" s="86">
        <f>TrRoad_act!I82</f>
        <v>126454</v>
      </c>
      <c r="J28" s="86">
        <f>TrRoad_act!J82</f>
        <v>131411</v>
      </c>
      <c r="K28" s="86">
        <f>TrRoad_act!K82</f>
        <v>119710</v>
      </c>
      <c r="L28" s="86">
        <f>TrRoad_act!L82</f>
        <v>126500</v>
      </c>
      <c r="M28" s="86">
        <f>TrRoad_act!M82</f>
        <v>126978</v>
      </c>
      <c r="N28" s="86">
        <f>TrRoad_act!N82</f>
        <v>128409</v>
      </c>
      <c r="O28" s="86">
        <f>TrRoad_act!O82</f>
        <v>133334</v>
      </c>
      <c r="P28" s="86">
        <f>TrRoad_act!P82</f>
        <v>136365</v>
      </c>
      <c r="Q28" s="86">
        <f>TrRoad_act!Q82</f>
        <v>137296</v>
      </c>
      <c r="R28" s="86">
        <f>TrRoad_act!R82</f>
        <v>148221</v>
      </c>
      <c r="S28" s="86">
        <f>TrRoad_act!S82</f>
        <v>160233</v>
      </c>
      <c r="T28" s="86">
        <f>TrRoad_act!T82</f>
        <v>151605</v>
      </c>
      <c r="U28" s="86">
        <f>TrRoad_act!U82</f>
        <v>162894</v>
      </c>
      <c r="V28" s="86">
        <f>TrRoad_act!V82</f>
        <v>166460</v>
      </c>
      <c r="W28" s="86">
        <f>TrRoad_act!W82</f>
        <v>174411</v>
      </c>
      <c r="DA28" s="178" t="s">
        <v>524</v>
      </c>
    </row>
    <row r="29" spans="1:105" ht="11.45" customHeight="1" x14ac:dyDescent="0.25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DA29" s="171"/>
    </row>
    <row r="30" spans="1:105" ht="11.45" customHeight="1" x14ac:dyDescent="0.25">
      <c r="A30" s="53" t="s">
        <v>117</v>
      </c>
      <c r="B30" s="54">
        <f>TrRoad_act!B111</f>
        <v>4009329</v>
      </c>
      <c r="C30" s="54">
        <f>TrRoad_act!C111</f>
        <v>3976951</v>
      </c>
      <c r="D30" s="54">
        <f>TrRoad_act!D111</f>
        <v>3865422</v>
      </c>
      <c r="E30" s="54">
        <f>TrRoad_act!E111</f>
        <v>3837474</v>
      </c>
      <c r="F30" s="54">
        <f>TrRoad_act!F111</f>
        <v>3923637</v>
      </c>
      <c r="G30" s="54">
        <f>TrRoad_act!G111</f>
        <v>3845366</v>
      </c>
      <c r="H30" s="54">
        <f>TrRoad_act!H111</f>
        <v>4166556</v>
      </c>
      <c r="I30" s="54">
        <f>TrRoad_act!I111</f>
        <v>3737137</v>
      </c>
      <c r="J30" s="54">
        <f>TrRoad_act!J111</f>
        <v>3658637</v>
      </c>
      <c r="K30" s="54">
        <f>TrRoad_act!K111</f>
        <v>4413954</v>
      </c>
      <c r="L30" s="54">
        <f>TrRoad_act!L111</f>
        <v>3476732</v>
      </c>
      <c r="M30" s="54">
        <f>TrRoad_act!M111</f>
        <v>3790725</v>
      </c>
      <c r="N30" s="54">
        <f>TrRoad_act!N111</f>
        <v>3675118</v>
      </c>
      <c r="O30" s="54">
        <f>TrRoad_act!O111</f>
        <v>3520444</v>
      </c>
      <c r="P30" s="54">
        <f>TrRoad_act!P111</f>
        <v>3654268</v>
      </c>
      <c r="Q30" s="54">
        <f>TrRoad_act!Q111</f>
        <v>3833014</v>
      </c>
      <c r="R30" s="54">
        <f>TrRoad_act!R111</f>
        <v>4073724</v>
      </c>
      <c r="S30" s="54">
        <f>TrRoad_act!S111</f>
        <v>4272694</v>
      </c>
      <c r="T30" s="54">
        <f>TrRoad_act!T111</f>
        <v>4185117</v>
      </c>
      <c r="U30" s="54">
        <f>TrRoad_act!U111</f>
        <v>4451436</v>
      </c>
      <c r="V30" s="54">
        <f>TrRoad_act!V111</f>
        <v>3855007</v>
      </c>
      <c r="W30" s="54">
        <f>TrRoad_act!W111</f>
        <v>3667530</v>
      </c>
      <c r="DA30" s="172" t="s">
        <v>525</v>
      </c>
    </row>
    <row r="31" spans="1:105" ht="11.45" customHeight="1" x14ac:dyDescent="0.25">
      <c r="A31" s="27" t="s">
        <v>33</v>
      </c>
      <c r="B31" s="28">
        <f>TrRoad_act!B112</f>
        <v>3815333</v>
      </c>
      <c r="C31" s="28">
        <f>TrRoad_act!C112</f>
        <v>3762783</v>
      </c>
      <c r="D31" s="28">
        <f>TrRoad_act!D112</f>
        <v>3679332</v>
      </c>
      <c r="E31" s="28">
        <f>TrRoad_act!E112</f>
        <v>3660008</v>
      </c>
      <c r="F31" s="28">
        <f>TrRoad_act!F112</f>
        <v>3694133</v>
      </c>
      <c r="G31" s="28">
        <f>TrRoad_act!G112</f>
        <v>3759129</v>
      </c>
      <c r="H31" s="28">
        <f>TrRoad_act!H112</f>
        <v>3881527</v>
      </c>
      <c r="I31" s="28">
        <f>TrRoad_act!I112</f>
        <v>3491368</v>
      </c>
      <c r="J31" s="28">
        <f>TrRoad_act!J112</f>
        <v>3411860</v>
      </c>
      <c r="K31" s="28">
        <f>TrRoad_act!K112</f>
        <v>4185413</v>
      </c>
      <c r="L31" s="28">
        <f>TrRoad_act!L112</f>
        <v>3200482</v>
      </c>
      <c r="M31" s="28">
        <f>TrRoad_act!M112</f>
        <v>3465059</v>
      </c>
      <c r="N31" s="28">
        <f>TrRoad_act!N112</f>
        <v>3385252</v>
      </c>
      <c r="O31" s="28">
        <f>TrRoad_act!O112</f>
        <v>3226130</v>
      </c>
      <c r="P31" s="28">
        <f>TrRoad_act!P112</f>
        <v>3345615</v>
      </c>
      <c r="Q31" s="28">
        <f>TrRoad_act!Q112</f>
        <v>3514995</v>
      </c>
      <c r="R31" s="28">
        <f>TrRoad_act!R112</f>
        <v>3719945</v>
      </c>
      <c r="S31" s="28">
        <f>TrRoad_act!S112</f>
        <v>3903101</v>
      </c>
      <c r="T31" s="28">
        <f>TrRoad_act!T112</f>
        <v>3821195</v>
      </c>
      <c r="U31" s="28">
        <f>TrRoad_act!U112</f>
        <v>4046590</v>
      </c>
      <c r="V31" s="28">
        <f>TrRoad_act!V112</f>
        <v>3498214</v>
      </c>
      <c r="W31" s="28">
        <f>TrRoad_act!W112</f>
        <v>3307455</v>
      </c>
      <c r="DA31" s="173" t="s">
        <v>526</v>
      </c>
    </row>
    <row r="32" spans="1:105" ht="11.45" customHeight="1" x14ac:dyDescent="0.25">
      <c r="A32" s="136" t="s">
        <v>180</v>
      </c>
      <c r="B32" s="137">
        <f>TrRoad_act!B113</f>
        <v>429447</v>
      </c>
      <c r="C32" s="137">
        <f>TrRoad_act!C113</f>
        <v>413893</v>
      </c>
      <c r="D32" s="137">
        <f>TrRoad_act!D113</f>
        <v>408258</v>
      </c>
      <c r="E32" s="137">
        <f>TrRoad_act!E113</f>
        <v>409744</v>
      </c>
      <c r="F32" s="137">
        <f>TrRoad_act!F113</f>
        <v>401985</v>
      </c>
      <c r="G32" s="137">
        <f>TrRoad_act!G113</f>
        <v>382069</v>
      </c>
      <c r="H32" s="137">
        <f>TrRoad_act!H113</f>
        <v>365356</v>
      </c>
      <c r="I32" s="137">
        <f>TrRoad_act!I113</f>
        <v>337734</v>
      </c>
      <c r="J32" s="137">
        <f>TrRoad_act!J113</f>
        <v>315934</v>
      </c>
      <c r="K32" s="137">
        <f>TrRoad_act!K113</f>
        <v>301815</v>
      </c>
      <c r="L32" s="137">
        <f>TrRoad_act!L113</f>
        <v>244586</v>
      </c>
      <c r="M32" s="137">
        <f>TrRoad_act!M113</f>
        <v>261432</v>
      </c>
      <c r="N32" s="137">
        <f>TrRoad_act!N113</f>
        <v>253701</v>
      </c>
      <c r="O32" s="137">
        <f>TrRoad_act!O113</f>
        <v>250255</v>
      </c>
      <c r="P32" s="137">
        <f>TrRoad_act!P113</f>
        <v>287413</v>
      </c>
      <c r="Q32" s="137">
        <f>TrRoad_act!Q113</f>
        <v>288156</v>
      </c>
      <c r="R32" s="137">
        <f>TrRoad_act!R113</f>
        <v>331786</v>
      </c>
      <c r="S32" s="137">
        <f>TrRoad_act!S113</f>
        <v>267267</v>
      </c>
      <c r="T32" s="137">
        <f>TrRoad_act!T113</f>
        <v>296605</v>
      </c>
      <c r="U32" s="137">
        <f>TrRoad_act!U113</f>
        <v>300196</v>
      </c>
      <c r="V32" s="137">
        <f>TrRoad_act!V113</f>
        <v>310329</v>
      </c>
      <c r="W32" s="137">
        <f>TrRoad_act!W113</f>
        <v>317959</v>
      </c>
      <c r="DA32" s="174" t="s">
        <v>527</v>
      </c>
    </row>
    <row r="33" spans="1:105" ht="11.45" customHeight="1" x14ac:dyDescent="0.25">
      <c r="A33" s="109" t="s">
        <v>20</v>
      </c>
      <c r="B33" s="110">
        <f>TrRoad_act!B114</f>
        <v>3379643</v>
      </c>
      <c r="C33" s="110">
        <f>TrRoad_act!C114</f>
        <v>3342665</v>
      </c>
      <c r="D33" s="110">
        <f>TrRoad_act!D114</f>
        <v>3265337</v>
      </c>
      <c r="E33" s="110">
        <f>TrRoad_act!E114</f>
        <v>3244595</v>
      </c>
      <c r="F33" s="110">
        <f>TrRoad_act!F114</f>
        <v>3286750</v>
      </c>
      <c r="G33" s="110">
        <f>TrRoad_act!G114</f>
        <v>3371634</v>
      </c>
      <c r="H33" s="110">
        <f>TrRoad_act!H114</f>
        <v>3510452</v>
      </c>
      <c r="I33" s="110">
        <f>TrRoad_act!I114</f>
        <v>3148163</v>
      </c>
      <c r="J33" s="110">
        <f>TrRoad_act!J114</f>
        <v>3090040</v>
      </c>
      <c r="K33" s="110">
        <f>TrRoad_act!K114</f>
        <v>3877911</v>
      </c>
      <c r="L33" s="110">
        <f>TrRoad_act!L114</f>
        <v>2950677</v>
      </c>
      <c r="M33" s="110">
        <f>TrRoad_act!M114</f>
        <v>3198585</v>
      </c>
      <c r="N33" s="110">
        <f>TrRoad_act!N114</f>
        <v>3126299</v>
      </c>
      <c r="O33" s="110">
        <f>TrRoad_act!O114</f>
        <v>2970037</v>
      </c>
      <c r="P33" s="110">
        <f>TrRoad_act!P114</f>
        <v>3052444</v>
      </c>
      <c r="Q33" s="110">
        <f>TrRoad_act!Q114</f>
        <v>3220702</v>
      </c>
      <c r="R33" s="110">
        <f>TrRoad_act!R114</f>
        <v>3381476</v>
      </c>
      <c r="S33" s="110">
        <f>TrRoad_act!S114</f>
        <v>3629137</v>
      </c>
      <c r="T33" s="110">
        <f>TrRoad_act!T114</f>
        <v>3517903</v>
      </c>
      <c r="U33" s="110">
        <f>TrRoad_act!U114</f>
        <v>3739957</v>
      </c>
      <c r="V33" s="110">
        <f>TrRoad_act!V114</f>
        <v>3180448</v>
      </c>
      <c r="W33" s="110">
        <f>TrRoad_act!W114</f>
        <v>2981721</v>
      </c>
      <c r="DA33" s="176" t="s">
        <v>528</v>
      </c>
    </row>
    <row r="34" spans="1:105" ht="11.45" customHeight="1" x14ac:dyDescent="0.25">
      <c r="A34" s="111" t="s">
        <v>110</v>
      </c>
      <c r="B34" s="84">
        <f>TrRoad_act!B115</f>
        <v>2349941</v>
      </c>
      <c r="C34" s="84">
        <f>TrRoad_act!C115</f>
        <v>2183723</v>
      </c>
      <c r="D34" s="84">
        <f>TrRoad_act!D115</f>
        <v>2013610</v>
      </c>
      <c r="E34" s="84">
        <f>TrRoad_act!E115</f>
        <v>1942837</v>
      </c>
      <c r="F34" s="84">
        <f>TrRoad_act!F115</f>
        <v>1823530</v>
      </c>
      <c r="G34" s="84">
        <f>TrRoad_act!G115</f>
        <v>1903190</v>
      </c>
      <c r="H34" s="84">
        <f>TrRoad_act!H115</f>
        <v>1910823</v>
      </c>
      <c r="I34" s="84">
        <f>TrRoad_act!I115</f>
        <v>1888754</v>
      </c>
      <c r="J34" s="84">
        <f>TrRoad_act!J115</f>
        <v>1997632</v>
      </c>
      <c r="K34" s="84">
        <f>TrRoad_act!K115</f>
        <v>2608767</v>
      </c>
      <c r="L34" s="84">
        <f>TrRoad_act!L115</f>
        <v>1672128</v>
      </c>
      <c r="M34" s="84">
        <f>TrRoad_act!M115</f>
        <v>1654206</v>
      </c>
      <c r="N34" s="84">
        <f>TrRoad_act!N115</f>
        <v>1589557</v>
      </c>
      <c r="O34" s="84">
        <f>TrRoad_act!O115</f>
        <v>1542134</v>
      </c>
      <c r="P34" s="84">
        <f>TrRoad_act!P115</f>
        <v>1571684</v>
      </c>
      <c r="Q34" s="84">
        <f>TrRoad_act!Q115</f>
        <v>1647610</v>
      </c>
      <c r="R34" s="84">
        <f>TrRoad_act!R115</f>
        <v>1807549</v>
      </c>
      <c r="S34" s="84">
        <f>TrRoad_act!S115</f>
        <v>2218514</v>
      </c>
      <c r="T34" s="84">
        <f>TrRoad_act!T115</f>
        <v>2306038</v>
      </c>
      <c r="U34" s="84">
        <f>TrRoad_act!U115</f>
        <v>2379287</v>
      </c>
      <c r="V34" s="84">
        <f>TrRoad_act!V115</f>
        <v>1798477</v>
      </c>
      <c r="W34" s="84">
        <f>TrRoad_act!W115</f>
        <v>1541771</v>
      </c>
      <c r="DA34" s="171" t="s">
        <v>529</v>
      </c>
    </row>
    <row r="35" spans="1:105" ht="11.45" customHeight="1" x14ac:dyDescent="0.25">
      <c r="A35" s="111" t="s">
        <v>111</v>
      </c>
      <c r="B35" s="84">
        <f>TrRoad_act!B116</f>
        <v>1026002</v>
      </c>
      <c r="C35" s="84">
        <f>TrRoad_act!C116</f>
        <v>1155324</v>
      </c>
      <c r="D35" s="84">
        <f>TrRoad_act!D116</f>
        <v>1236213</v>
      </c>
      <c r="E35" s="84">
        <f>TrRoad_act!E116</f>
        <v>1292727</v>
      </c>
      <c r="F35" s="84">
        <f>TrRoad_act!F116</f>
        <v>1437346</v>
      </c>
      <c r="G35" s="84">
        <f>TrRoad_act!G116</f>
        <v>1425576</v>
      </c>
      <c r="H35" s="84">
        <f>TrRoad_act!H116</f>
        <v>1535881</v>
      </c>
      <c r="I35" s="84">
        <f>TrRoad_act!I116</f>
        <v>1145349</v>
      </c>
      <c r="J35" s="84">
        <f>TrRoad_act!J116</f>
        <v>1044910</v>
      </c>
      <c r="K35" s="84">
        <f>TrRoad_act!K116</f>
        <v>1168633</v>
      </c>
      <c r="L35" s="84">
        <f>TrRoad_act!L116</f>
        <v>1221938</v>
      </c>
      <c r="M35" s="84">
        <f>TrRoad_act!M116</f>
        <v>1495966</v>
      </c>
      <c r="N35" s="84">
        <f>TrRoad_act!N116</f>
        <v>1486119</v>
      </c>
      <c r="O35" s="84">
        <f>TrRoad_act!O116</f>
        <v>1403484</v>
      </c>
      <c r="P35" s="84">
        <f>TrRoad_act!P116</f>
        <v>1453001</v>
      </c>
      <c r="Q35" s="84">
        <f>TrRoad_act!Q116</f>
        <v>1538867</v>
      </c>
      <c r="R35" s="84">
        <f>TrRoad_act!R116</f>
        <v>1540653</v>
      </c>
      <c r="S35" s="84">
        <f>TrRoad_act!S116</f>
        <v>1348492</v>
      </c>
      <c r="T35" s="84">
        <f>TrRoad_act!T116</f>
        <v>1129026</v>
      </c>
      <c r="U35" s="84">
        <f>TrRoad_act!U116</f>
        <v>1237838</v>
      </c>
      <c r="V35" s="84">
        <f>TrRoad_act!V116</f>
        <v>974500</v>
      </c>
      <c r="W35" s="84">
        <f>TrRoad_act!W116</f>
        <v>746666</v>
      </c>
      <c r="DA35" s="171" t="s">
        <v>530</v>
      </c>
    </row>
    <row r="36" spans="1:105" ht="11.45" customHeight="1" x14ac:dyDescent="0.25">
      <c r="A36" s="111" t="s">
        <v>112</v>
      </c>
      <c r="B36" s="84">
        <f>TrRoad_act!B117</f>
        <v>3700</v>
      </c>
      <c r="C36" s="84">
        <f>TrRoad_act!C117</f>
        <v>3618</v>
      </c>
      <c r="D36" s="84">
        <f>TrRoad_act!D117</f>
        <v>15514</v>
      </c>
      <c r="E36" s="84">
        <f>TrRoad_act!E117</f>
        <v>9031</v>
      </c>
      <c r="F36" s="84">
        <f>TrRoad_act!F117</f>
        <v>25874</v>
      </c>
      <c r="G36" s="84">
        <f>TrRoad_act!G117</f>
        <v>15015</v>
      </c>
      <c r="H36" s="84">
        <f>TrRoad_act!H117</f>
        <v>59190</v>
      </c>
      <c r="I36" s="84">
        <f>TrRoad_act!I117</f>
        <v>113772</v>
      </c>
      <c r="J36" s="84">
        <f>TrRoad_act!J117</f>
        <v>34328</v>
      </c>
      <c r="K36" s="84">
        <f>TrRoad_act!K117</f>
        <v>64401</v>
      </c>
      <c r="L36" s="84">
        <f>TrRoad_act!L117</f>
        <v>50908</v>
      </c>
      <c r="M36" s="84">
        <f>TrRoad_act!M117</f>
        <v>39626</v>
      </c>
      <c r="N36" s="84">
        <f>TrRoad_act!N117</f>
        <v>40948</v>
      </c>
      <c r="O36" s="84">
        <f>TrRoad_act!O117</f>
        <v>8932</v>
      </c>
      <c r="P36" s="84">
        <f>TrRoad_act!P117</f>
        <v>6234</v>
      </c>
      <c r="Q36" s="84">
        <f>TrRoad_act!Q117</f>
        <v>4716</v>
      </c>
      <c r="R36" s="84">
        <f>TrRoad_act!R117</f>
        <v>2990</v>
      </c>
      <c r="S36" s="84">
        <f>TrRoad_act!S117</f>
        <v>4400</v>
      </c>
      <c r="T36" s="84">
        <f>TrRoad_act!T117</f>
        <v>4663</v>
      </c>
      <c r="U36" s="84">
        <f>TrRoad_act!U117</f>
        <v>7256</v>
      </c>
      <c r="V36" s="84">
        <f>TrRoad_act!V117</f>
        <v>6543</v>
      </c>
      <c r="W36" s="84">
        <f>TrRoad_act!W117</f>
        <v>10118</v>
      </c>
      <c r="DA36" s="171" t="s">
        <v>531</v>
      </c>
    </row>
    <row r="37" spans="1:105" ht="11.45" customHeight="1" x14ac:dyDescent="0.25">
      <c r="A37" s="111" t="s">
        <v>113</v>
      </c>
      <c r="B37" s="84">
        <f>TrRoad_act!B118</f>
        <v>0</v>
      </c>
      <c r="C37" s="84">
        <f>TrRoad_act!C118</f>
        <v>0</v>
      </c>
      <c r="D37" s="84">
        <f>TrRoad_act!D118</f>
        <v>0</v>
      </c>
      <c r="E37" s="84">
        <f>TrRoad_act!E118</f>
        <v>0</v>
      </c>
      <c r="F37" s="84">
        <f>TrRoad_act!F118</f>
        <v>0</v>
      </c>
      <c r="G37" s="84">
        <f>TrRoad_act!G118</f>
        <v>27853</v>
      </c>
      <c r="H37" s="84">
        <f>TrRoad_act!H118</f>
        <v>4539</v>
      </c>
      <c r="I37" s="84">
        <f>TrRoad_act!I118</f>
        <v>280</v>
      </c>
      <c r="J37" s="84">
        <f>TrRoad_act!J118</f>
        <v>11896</v>
      </c>
      <c r="K37" s="84">
        <f>TrRoad_act!K118</f>
        <v>35821</v>
      </c>
      <c r="L37" s="84">
        <f>TrRoad_act!L118</f>
        <v>4982</v>
      </c>
      <c r="M37" s="84">
        <f>TrRoad_act!M118</f>
        <v>6283</v>
      </c>
      <c r="N37" s="84">
        <f>TrRoad_act!N118</f>
        <v>5215</v>
      </c>
      <c r="O37" s="84">
        <f>TrRoad_act!O118</f>
        <v>7835</v>
      </c>
      <c r="P37" s="84">
        <f>TrRoad_act!P118</f>
        <v>8194</v>
      </c>
      <c r="Q37" s="84">
        <f>TrRoad_act!Q118</f>
        <v>5285</v>
      </c>
      <c r="R37" s="84">
        <f>TrRoad_act!R118</f>
        <v>3240</v>
      </c>
      <c r="S37" s="84">
        <f>TrRoad_act!S118</f>
        <v>3723</v>
      </c>
      <c r="T37" s="84">
        <f>TrRoad_act!T118</f>
        <v>10804</v>
      </c>
      <c r="U37" s="84">
        <f>TrRoad_act!U118</f>
        <v>7628</v>
      </c>
      <c r="V37" s="84">
        <f>TrRoad_act!V118</f>
        <v>7159</v>
      </c>
      <c r="W37" s="84">
        <f>TrRoad_act!W118</f>
        <v>3916</v>
      </c>
      <c r="DA37" s="171" t="s">
        <v>532</v>
      </c>
    </row>
    <row r="38" spans="1:105" ht="11.45" customHeight="1" x14ac:dyDescent="0.25">
      <c r="A38" s="111" t="s">
        <v>114</v>
      </c>
      <c r="B38" s="84">
        <f>TrRoad_act!B119</f>
        <v>0</v>
      </c>
      <c r="C38" s="84">
        <f>TrRoad_act!C119</f>
        <v>0</v>
      </c>
      <c r="D38" s="84">
        <f>TrRoad_act!D119</f>
        <v>0</v>
      </c>
      <c r="E38" s="84">
        <f>TrRoad_act!E119</f>
        <v>0</v>
      </c>
      <c r="F38" s="84">
        <f>TrRoad_act!F119</f>
        <v>0</v>
      </c>
      <c r="G38" s="84">
        <f>TrRoad_act!G119</f>
        <v>0</v>
      </c>
      <c r="H38" s="84">
        <f>TrRoad_act!H119</f>
        <v>0</v>
      </c>
      <c r="I38" s="84">
        <f>TrRoad_act!I119</f>
        <v>0</v>
      </c>
      <c r="J38" s="84">
        <f>TrRoad_act!J119</f>
        <v>0</v>
      </c>
      <c r="K38" s="84">
        <f>TrRoad_act!K119</f>
        <v>0</v>
      </c>
      <c r="L38" s="84">
        <f>TrRoad_act!L119</f>
        <v>0</v>
      </c>
      <c r="M38" s="84">
        <f>TrRoad_act!M119</f>
        <v>266</v>
      </c>
      <c r="N38" s="84">
        <f>TrRoad_act!N119</f>
        <v>1232</v>
      </c>
      <c r="O38" s="84">
        <f>TrRoad_act!O119</f>
        <v>1601</v>
      </c>
      <c r="P38" s="84">
        <f>TrRoad_act!P119</f>
        <v>4190</v>
      </c>
      <c r="Q38" s="84">
        <f>TrRoad_act!Q119</f>
        <v>10855</v>
      </c>
      <c r="R38" s="84">
        <f>TrRoad_act!R119</f>
        <v>14629</v>
      </c>
      <c r="S38" s="84">
        <f>TrRoad_act!S119</f>
        <v>28244</v>
      </c>
      <c r="T38" s="84">
        <f>TrRoad_act!T119</f>
        <v>30839</v>
      </c>
      <c r="U38" s="84">
        <f>TrRoad_act!U119</f>
        <v>44667</v>
      </c>
      <c r="V38" s="84">
        <f>TrRoad_act!V119</f>
        <v>199606</v>
      </c>
      <c r="W38" s="84">
        <f>TrRoad_act!W119</f>
        <v>323287</v>
      </c>
      <c r="DA38" s="171" t="s">
        <v>533</v>
      </c>
    </row>
    <row r="39" spans="1:105" ht="11.45" customHeight="1" x14ac:dyDescent="0.25">
      <c r="A39" s="111" t="s">
        <v>115</v>
      </c>
      <c r="B39" s="84">
        <f>TrRoad_act!B120</f>
        <v>0</v>
      </c>
      <c r="C39" s="84">
        <f>TrRoad_act!C120</f>
        <v>0</v>
      </c>
      <c r="D39" s="84">
        <f>TrRoad_act!D120</f>
        <v>0</v>
      </c>
      <c r="E39" s="84">
        <f>TrRoad_act!E120</f>
        <v>0</v>
      </c>
      <c r="F39" s="84">
        <f>TrRoad_act!F120</f>
        <v>0</v>
      </c>
      <c r="G39" s="84">
        <f>TrRoad_act!G120</f>
        <v>0</v>
      </c>
      <c r="H39" s="84">
        <f>TrRoad_act!H120</f>
        <v>19</v>
      </c>
      <c r="I39" s="84">
        <f>TrRoad_act!I120</f>
        <v>8</v>
      </c>
      <c r="J39" s="84">
        <f>TrRoad_act!J120</f>
        <v>1274</v>
      </c>
      <c r="K39" s="84">
        <f>TrRoad_act!K120</f>
        <v>289</v>
      </c>
      <c r="L39" s="84">
        <f>TrRoad_act!L120</f>
        <v>721</v>
      </c>
      <c r="M39" s="84">
        <f>TrRoad_act!M120</f>
        <v>2238</v>
      </c>
      <c r="N39" s="84">
        <f>TrRoad_act!N120</f>
        <v>3228</v>
      </c>
      <c r="O39" s="84">
        <f>TrRoad_act!O120</f>
        <v>6051</v>
      </c>
      <c r="P39" s="84">
        <f>TrRoad_act!P120</f>
        <v>9141</v>
      </c>
      <c r="Q39" s="84">
        <f>TrRoad_act!Q120</f>
        <v>13369</v>
      </c>
      <c r="R39" s="84">
        <f>TrRoad_act!R120</f>
        <v>12415</v>
      </c>
      <c r="S39" s="84">
        <f>TrRoad_act!S120</f>
        <v>25764</v>
      </c>
      <c r="T39" s="84">
        <f>TrRoad_act!T120</f>
        <v>36533</v>
      </c>
      <c r="U39" s="84">
        <f>TrRoad_act!U120</f>
        <v>63281</v>
      </c>
      <c r="V39" s="84">
        <f>TrRoad_act!V120</f>
        <v>194163</v>
      </c>
      <c r="W39" s="84">
        <f>TrRoad_act!W120</f>
        <v>355963</v>
      </c>
      <c r="DA39" s="171" t="s">
        <v>534</v>
      </c>
    </row>
    <row r="40" spans="1:105" ht="11.45" customHeight="1" x14ac:dyDescent="0.25">
      <c r="A40" s="109" t="s">
        <v>21</v>
      </c>
      <c r="B40" s="110">
        <f>TrRoad_act!B121</f>
        <v>6243</v>
      </c>
      <c r="C40" s="110">
        <f>TrRoad_act!C121</f>
        <v>6225</v>
      </c>
      <c r="D40" s="110">
        <f>TrRoad_act!D121</f>
        <v>5737</v>
      </c>
      <c r="E40" s="110">
        <f>TrRoad_act!E121</f>
        <v>5669</v>
      </c>
      <c r="F40" s="110">
        <f>TrRoad_act!F121</f>
        <v>5398</v>
      </c>
      <c r="G40" s="110">
        <f>TrRoad_act!G121</f>
        <v>5426</v>
      </c>
      <c r="H40" s="110">
        <f>TrRoad_act!H121</f>
        <v>5719</v>
      </c>
      <c r="I40" s="110">
        <f>TrRoad_act!I121</f>
        <v>5471</v>
      </c>
      <c r="J40" s="110">
        <f>TrRoad_act!J121</f>
        <v>5886</v>
      </c>
      <c r="K40" s="110">
        <f>TrRoad_act!K121</f>
        <v>5687</v>
      </c>
      <c r="L40" s="110">
        <f>TrRoad_act!L121</f>
        <v>5219</v>
      </c>
      <c r="M40" s="110">
        <f>TrRoad_act!M121</f>
        <v>5042</v>
      </c>
      <c r="N40" s="110">
        <f>TrRoad_act!N121</f>
        <v>5252</v>
      </c>
      <c r="O40" s="110">
        <f>TrRoad_act!O121</f>
        <v>5838</v>
      </c>
      <c r="P40" s="110">
        <f>TrRoad_act!P121</f>
        <v>5758</v>
      </c>
      <c r="Q40" s="110">
        <f>TrRoad_act!Q121</f>
        <v>6137</v>
      </c>
      <c r="R40" s="110">
        <f>TrRoad_act!R121</f>
        <v>6683</v>
      </c>
      <c r="S40" s="110">
        <f>TrRoad_act!S121</f>
        <v>6697</v>
      </c>
      <c r="T40" s="110">
        <f>TrRoad_act!T121</f>
        <v>6687</v>
      </c>
      <c r="U40" s="110">
        <f>TrRoad_act!U121</f>
        <v>6437</v>
      </c>
      <c r="V40" s="110">
        <f>TrRoad_act!V121</f>
        <v>7437</v>
      </c>
      <c r="W40" s="110">
        <f>TrRoad_act!W121</f>
        <v>7775</v>
      </c>
      <c r="DA40" s="176" t="s">
        <v>535</v>
      </c>
    </row>
    <row r="41" spans="1:105" ht="11.45" customHeight="1" x14ac:dyDescent="0.25">
      <c r="A41" s="111" t="s">
        <v>110</v>
      </c>
      <c r="B41" s="102">
        <f>TrRoad_act!B122</f>
        <v>0</v>
      </c>
      <c r="C41" s="102">
        <f>TrRoad_act!C122</f>
        <v>0</v>
      </c>
      <c r="D41" s="102">
        <f>TrRoad_act!D122</f>
        <v>0</v>
      </c>
      <c r="E41" s="102">
        <f>TrRoad_act!E122</f>
        <v>0</v>
      </c>
      <c r="F41" s="102">
        <f>TrRoad_act!F122</f>
        <v>0</v>
      </c>
      <c r="G41" s="102">
        <f>TrRoad_act!G122</f>
        <v>0</v>
      </c>
      <c r="H41" s="102">
        <f>TrRoad_act!H122</f>
        <v>0</v>
      </c>
      <c r="I41" s="102">
        <f>TrRoad_act!I122</f>
        <v>0</v>
      </c>
      <c r="J41" s="102">
        <f>TrRoad_act!J122</f>
        <v>0</v>
      </c>
      <c r="K41" s="102">
        <f>TrRoad_act!K122</f>
        <v>0</v>
      </c>
      <c r="L41" s="102">
        <f>TrRoad_act!L122</f>
        <v>0</v>
      </c>
      <c r="M41" s="102">
        <f>TrRoad_act!M122</f>
        <v>0</v>
      </c>
      <c r="N41" s="102">
        <f>TrRoad_act!N122</f>
        <v>0</v>
      </c>
      <c r="O41" s="102">
        <f>TrRoad_act!O122</f>
        <v>0</v>
      </c>
      <c r="P41" s="102">
        <f>TrRoad_act!P122</f>
        <v>0</v>
      </c>
      <c r="Q41" s="102">
        <f>TrRoad_act!Q122</f>
        <v>0</v>
      </c>
      <c r="R41" s="102">
        <f>TrRoad_act!R122</f>
        <v>0</v>
      </c>
      <c r="S41" s="102">
        <f>TrRoad_act!S122</f>
        <v>0</v>
      </c>
      <c r="T41" s="102">
        <f>TrRoad_act!T122</f>
        <v>0</v>
      </c>
      <c r="U41" s="102">
        <f>TrRoad_act!U122</f>
        <v>0</v>
      </c>
      <c r="V41" s="102">
        <f>TrRoad_act!V122</f>
        <v>0</v>
      </c>
      <c r="W41" s="102">
        <f>TrRoad_act!W122</f>
        <v>0</v>
      </c>
      <c r="DA41" s="175" t="s">
        <v>536</v>
      </c>
    </row>
    <row r="42" spans="1:105" ht="11.45" customHeight="1" x14ac:dyDescent="0.25">
      <c r="A42" s="111" t="s">
        <v>111</v>
      </c>
      <c r="B42" s="102">
        <f>TrRoad_act!B123</f>
        <v>6240</v>
      </c>
      <c r="C42" s="102">
        <f>TrRoad_act!C123</f>
        <v>5932</v>
      </c>
      <c r="D42" s="102">
        <f>TrRoad_act!D123</f>
        <v>5518</v>
      </c>
      <c r="E42" s="102">
        <f>TrRoad_act!E123</f>
        <v>5558</v>
      </c>
      <c r="F42" s="102">
        <f>TrRoad_act!F123</f>
        <v>5335</v>
      </c>
      <c r="G42" s="102">
        <f>TrRoad_act!G123</f>
        <v>5356</v>
      </c>
      <c r="H42" s="102">
        <f>TrRoad_act!H123</f>
        <v>5482</v>
      </c>
      <c r="I42" s="102">
        <f>TrRoad_act!I123</f>
        <v>5324</v>
      </c>
      <c r="J42" s="102">
        <f>TrRoad_act!J123</f>
        <v>5737</v>
      </c>
      <c r="K42" s="102">
        <f>TrRoad_act!K123</f>
        <v>5519</v>
      </c>
      <c r="L42" s="102">
        <f>TrRoad_act!L123</f>
        <v>5168</v>
      </c>
      <c r="M42" s="102">
        <f>TrRoad_act!M123</f>
        <v>4969</v>
      </c>
      <c r="N42" s="102">
        <f>TrRoad_act!N123</f>
        <v>5024</v>
      </c>
      <c r="O42" s="102">
        <f>TrRoad_act!O123</f>
        <v>5696</v>
      </c>
      <c r="P42" s="102">
        <f>TrRoad_act!P123</f>
        <v>5700</v>
      </c>
      <c r="Q42" s="102">
        <f>TrRoad_act!Q123</f>
        <v>6060</v>
      </c>
      <c r="R42" s="102">
        <f>TrRoad_act!R123</f>
        <v>6571</v>
      </c>
      <c r="S42" s="102">
        <f>TrRoad_act!S123</f>
        <v>6582</v>
      </c>
      <c r="T42" s="102">
        <f>TrRoad_act!T123</f>
        <v>6492</v>
      </c>
      <c r="U42" s="102">
        <f>TrRoad_act!U123</f>
        <v>6227</v>
      </c>
      <c r="V42" s="102">
        <f>TrRoad_act!V123</f>
        <v>6905</v>
      </c>
      <c r="W42" s="102">
        <f>TrRoad_act!W123</f>
        <v>7130</v>
      </c>
      <c r="DA42" s="175" t="s">
        <v>537</v>
      </c>
    </row>
    <row r="43" spans="1:105" ht="11.45" customHeight="1" x14ac:dyDescent="0.25">
      <c r="A43" s="111" t="s">
        <v>112</v>
      </c>
      <c r="B43" s="102">
        <f>TrRoad_act!B124</f>
        <v>0</v>
      </c>
      <c r="C43" s="102">
        <f>TrRoad_act!C124</f>
        <v>0</v>
      </c>
      <c r="D43" s="102">
        <f>TrRoad_act!D124</f>
        <v>0</v>
      </c>
      <c r="E43" s="102">
        <f>TrRoad_act!E124</f>
        <v>0</v>
      </c>
      <c r="F43" s="102">
        <f>TrRoad_act!F124</f>
        <v>10</v>
      </c>
      <c r="G43" s="102">
        <f>TrRoad_act!G124</f>
        <v>0</v>
      </c>
      <c r="H43" s="102">
        <f>TrRoad_act!H124</f>
        <v>0</v>
      </c>
      <c r="I43" s="102">
        <f>TrRoad_act!I124</f>
        <v>2</v>
      </c>
      <c r="J43" s="102">
        <f>TrRoad_act!J124</f>
        <v>5</v>
      </c>
      <c r="K43" s="102">
        <f>TrRoad_act!K124</f>
        <v>6</v>
      </c>
      <c r="L43" s="102">
        <f>TrRoad_act!L124</f>
        <v>3</v>
      </c>
      <c r="M43" s="102">
        <f>TrRoad_act!M124</f>
        <v>0</v>
      </c>
      <c r="N43" s="102">
        <f>TrRoad_act!N124</f>
        <v>0</v>
      </c>
      <c r="O43" s="102">
        <f>TrRoad_act!O124</f>
        <v>0</v>
      </c>
      <c r="P43" s="102">
        <f>TrRoad_act!P124</f>
        <v>0</v>
      </c>
      <c r="Q43" s="102">
        <f>TrRoad_act!Q124</f>
        <v>0</v>
      </c>
      <c r="R43" s="102">
        <f>TrRoad_act!R124</f>
        <v>1</v>
      </c>
      <c r="S43" s="102">
        <f>TrRoad_act!S124</f>
        <v>0</v>
      </c>
      <c r="T43" s="102">
        <f>TrRoad_act!T124</f>
        <v>1</v>
      </c>
      <c r="U43" s="102">
        <f>TrRoad_act!U124</f>
        <v>2</v>
      </c>
      <c r="V43" s="102">
        <f>TrRoad_act!V124</f>
        <v>1</v>
      </c>
      <c r="W43" s="102">
        <f>TrRoad_act!W124</f>
        <v>3</v>
      </c>
      <c r="DA43" s="175" t="s">
        <v>538</v>
      </c>
    </row>
    <row r="44" spans="1:105" ht="11.45" customHeight="1" x14ac:dyDescent="0.25">
      <c r="A44" s="111" t="s">
        <v>113</v>
      </c>
      <c r="B44" s="102">
        <f>TrRoad_act!B125</f>
        <v>0</v>
      </c>
      <c r="C44" s="102">
        <f>TrRoad_act!C125</f>
        <v>279</v>
      </c>
      <c r="D44" s="102">
        <f>TrRoad_act!D125</f>
        <v>200</v>
      </c>
      <c r="E44" s="102">
        <f>TrRoad_act!E125</f>
        <v>100</v>
      </c>
      <c r="F44" s="102">
        <f>TrRoad_act!F125</f>
        <v>50</v>
      </c>
      <c r="G44" s="102">
        <f>TrRoad_act!G125</f>
        <v>70</v>
      </c>
      <c r="H44" s="102">
        <f>TrRoad_act!H125</f>
        <v>237</v>
      </c>
      <c r="I44" s="102">
        <f>TrRoad_act!I125</f>
        <v>145</v>
      </c>
      <c r="J44" s="102">
        <f>TrRoad_act!J125</f>
        <v>141</v>
      </c>
      <c r="K44" s="102">
        <f>TrRoad_act!K125</f>
        <v>146</v>
      </c>
      <c r="L44" s="102">
        <f>TrRoad_act!L125</f>
        <v>44</v>
      </c>
      <c r="M44" s="102">
        <f>TrRoad_act!M125</f>
        <v>60</v>
      </c>
      <c r="N44" s="102">
        <f>TrRoad_act!N125</f>
        <v>221</v>
      </c>
      <c r="O44" s="102">
        <f>TrRoad_act!O125</f>
        <v>137</v>
      </c>
      <c r="P44" s="102">
        <f>TrRoad_act!P125</f>
        <v>32</v>
      </c>
      <c r="Q44" s="102">
        <f>TrRoad_act!Q125</f>
        <v>54</v>
      </c>
      <c r="R44" s="102">
        <f>TrRoad_act!R125</f>
        <v>56</v>
      </c>
      <c r="S44" s="102">
        <f>TrRoad_act!S125</f>
        <v>86</v>
      </c>
      <c r="T44" s="102">
        <f>TrRoad_act!T125</f>
        <v>99</v>
      </c>
      <c r="U44" s="102">
        <f>TrRoad_act!U125</f>
        <v>21</v>
      </c>
      <c r="V44" s="102">
        <f>TrRoad_act!V125</f>
        <v>77</v>
      </c>
      <c r="W44" s="102">
        <f>TrRoad_act!W125</f>
        <v>52</v>
      </c>
      <c r="DA44" s="175" t="s">
        <v>539</v>
      </c>
    </row>
    <row r="45" spans="1:105" ht="11.45" customHeight="1" x14ac:dyDescent="0.25">
      <c r="A45" s="111" t="s">
        <v>115</v>
      </c>
      <c r="B45" s="102">
        <f>TrRoad_act!B126</f>
        <v>3</v>
      </c>
      <c r="C45" s="102">
        <f>TrRoad_act!C126</f>
        <v>14</v>
      </c>
      <c r="D45" s="102">
        <f>TrRoad_act!D126</f>
        <v>19</v>
      </c>
      <c r="E45" s="102">
        <f>TrRoad_act!E126</f>
        <v>11</v>
      </c>
      <c r="F45" s="102">
        <f>TrRoad_act!F126</f>
        <v>3</v>
      </c>
      <c r="G45" s="102">
        <f>TrRoad_act!G126</f>
        <v>0</v>
      </c>
      <c r="H45" s="102">
        <f>TrRoad_act!H126</f>
        <v>0</v>
      </c>
      <c r="I45" s="102">
        <f>TrRoad_act!I126</f>
        <v>0</v>
      </c>
      <c r="J45" s="102">
        <f>TrRoad_act!J126</f>
        <v>3</v>
      </c>
      <c r="K45" s="102">
        <f>TrRoad_act!K126</f>
        <v>16</v>
      </c>
      <c r="L45" s="102">
        <f>TrRoad_act!L126</f>
        <v>4</v>
      </c>
      <c r="M45" s="102">
        <f>TrRoad_act!M126</f>
        <v>13</v>
      </c>
      <c r="N45" s="102">
        <f>TrRoad_act!N126</f>
        <v>7</v>
      </c>
      <c r="O45" s="102">
        <f>TrRoad_act!O126</f>
        <v>5</v>
      </c>
      <c r="P45" s="102">
        <f>TrRoad_act!P126</f>
        <v>26</v>
      </c>
      <c r="Q45" s="102">
        <f>TrRoad_act!Q126</f>
        <v>23</v>
      </c>
      <c r="R45" s="102">
        <f>TrRoad_act!R126</f>
        <v>55</v>
      </c>
      <c r="S45" s="102">
        <f>TrRoad_act!S126</f>
        <v>29</v>
      </c>
      <c r="T45" s="102">
        <f>TrRoad_act!T126</f>
        <v>95</v>
      </c>
      <c r="U45" s="102">
        <f>TrRoad_act!U126</f>
        <v>187</v>
      </c>
      <c r="V45" s="102">
        <f>TrRoad_act!V126</f>
        <v>454</v>
      </c>
      <c r="W45" s="102">
        <f>TrRoad_act!W126</f>
        <v>590</v>
      </c>
      <c r="DA45" s="175" t="s">
        <v>540</v>
      </c>
    </row>
    <row r="46" spans="1:105" ht="11.45" customHeight="1" x14ac:dyDescent="0.25">
      <c r="A46" s="27" t="s">
        <v>34</v>
      </c>
      <c r="B46" s="28">
        <f>TrRoad_act!B127</f>
        <v>193996</v>
      </c>
      <c r="C46" s="28">
        <f>TrRoad_act!C127</f>
        <v>214168</v>
      </c>
      <c r="D46" s="28">
        <f>TrRoad_act!D127</f>
        <v>186090</v>
      </c>
      <c r="E46" s="28">
        <f>TrRoad_act!E127</f>
        <v>177466</v>
      </c>
      <c r="F46" s="28">
        <f>TrRoad_act!F127</f>
        <v>229504</v>
      </c>
      <c r="G46" s="28">
        <f>TrRoad_act!G127</f>
        <v>86237</v>
      </c>
      <c r="H46" s="28">
        <f>TrRoad_act!H127</f>
        <v>285029</v>
      </c>
      <c r="I46" s="28">
        <f>TrRoad_act!I127</f>
        <v>245769</v>
      </c>
      <c r="J46" s="28">
        <f>TrRoad_act!J127</f>
        <v>246777</v>
      </c>
      <c r="K46" s="28">
        <f>TrRoad_act!K127</f>
        <v>228541</v>
      </c>
      <c r="L46" s="28">
        <f>TrRoad_act!L127</f>
        <v>276250</v>
      </c>
      <c r="M46" s="28">
        <f>TrRoad_act!M127</f>
        <v>325666</v>
      </c>
      <c r="N46" s="28">
        <f>TrRoad_act!N127</f>
        <v>289866</v>
      </c>
      <c r="O46" s="28">
        <f>TrRoad_act!O127</f>
        <v>294314</v>
      </c>
      <c r="P46" s="28">
        <f>TrRoad_act!P127</f>
        <v>308653</v>
      </c>
      <c r="Q46" s="28">
        <f>TrRoad_act!Q127</f>
        <v>318019</v>
      </c>
      <c r="R46" s="28">
        <f>TrRoad_act!R127</f>
        <v>353779</v>
      </c>
      <c r="S46" s="28">
        <f>TrRoad_act!S127</f>
        <v>369593</v>
      </c>
      <c r="T46" s="28">
        <f>TrRoad_act!T127</f>
        <v>363922</v>
      </c>
      <c r="U46" s="28">
        <f>TrRoad_act!U127</f>
        <v>404846</v>
      </c>
      <c r="V46" s="28">
        <f>TrRoad_act!V127</f>
        <v>356793</v>
      </c>
      <c r="W46" s="28">
        <f>TrRoad_act!W127</f>
        <v>360075</v>
      </c>
      <c r="DA46" s="173" t="s">
        <v>541</v>
      </c>
    </row>
    <row r="47" spans="1:105" ht="11.45" customHeight="1" x14ac:dyDescent="0.25">
      <c r="A47" s="136" t="s">
        <v>156</v>
      </c>
      <c r="B47" s="137">
        <f>TrRoad_act!B128</f>
        <v>186064</v>
      </c>
      <c r="C47" s="137">
        <f>TrRoad_act!C128</f>
        <v>178553</v>
      </c>
      <c r="D47" s="137">
        <f>TrRoad_act!D128</f>
        <v>167007</v>
      </c>
      <c r="E47" s="137">
        <f>TrRoad_act!E128</f>
        <v>150695</v>
      </c>
      <c r="F47" s="137">
        <f>TrRoad_act!F128</f>
        <v>168541</v>
      </c>
      <c r="G47" s="137">
        <f>TrRoad_act!G128</f>
        <v>25857</v>
      </c>
      <c r="H47" s="137">
        <f>TrRoad_act!H128</f>
        <v>203621</v>
      </c>
      <c r="I47" s="137">
        <f>TrRoad_act!I128</f>
        <v>220680</v>
      </c>
      <c r="J47" s="137">
        <f>TrRoad_act!J128</f>
        <v>223912</v>
      </c>
      <c r="K47" s="137">
        <f>TrRoad_act!K128</f>
        <v>168578</v>
      </c>
      <c r="L47" s="137">
        <f>TrRoad_act!L128</f>
        <v>199325</v>
      </c>
      <c r="M47" s="137">
        <f>TrRoad_act!M128</f>
        <v>238703</v>
      </c>
      <c r="N47" s="137">
        <f>TrRoad_act!N128</f>
        <v>223371</v>
      </c>
      <c r="O47" s="137">
        <f>TrRoad_act!O128</f>
        <v>213071</v>
      </c>
      <c r="P47" s="137">
        <f>TrRoad_act!P128</f>
        <v>228551</v>
      </c>
      <c r="Q47" s="137">
        <f>TrRoad_act!Q128</f>
        <v>238175</v>
      </c>
      <c r="R47" s="137">
        <f>TrRoad_act!R128</f>
        <v>262980</v>
      </c>
      <c r="S47" s="137">
        <f>TrRoad_act!S128</f>
        <v>275468</v>
      </c>
      <c r="T47" s="137">
        <f>TrRoad_act!T128</f>
        <v>290381</v>
      </c>
      <c r="U47" s="137">
        <f>TrRoad_act!U128</f>
        <v>309896</v>
      </c>
      <c r="V47" s="137">
        <f>TrRoad_act!V128</f>
        <v>276504</v>
      </c>
      <c r="W47" s="137">
        <f>TrRoad_act!W128</f>
        <v>271951</v>
      </c>
      <c r="DA47" s="174" t="s">
        <v>542</v>
      </c>
    </row>
    <row r="48" spans="1:105" ht="11.45" customHeight="1" x14ac:dyDescent="0.25">
      <c r="A48" s="111" t="s">
        <v>110</v>
      </c>
      <c r="B48" s="84">
        <f>TrRoad_act!B129</f>
        <v>11583</v>
      </c>
      <c r="C48" s="84">
        <f>TrRoad_act!C129</f>
        <v>8772</v>
      </c>
      <c r="D48" s="84">
        <f>TrRoad_act!D129</f>
        <v>6234</v>
      </c>
      <c r="E48" s="84">
        <f>TrRoad_act!E129</f>
        <v>5625</v>
      </c>
      <c r="F48" s="84">
        <f>TrRoad_act!F129</f>
        <v>4344</v>
      </c>
      <c r="G48" s="84">
        <f>TrRoad_act!G129</f>
        <v>4795</v>
      </c>
      <c r="H48" s="84">
        <f>TrRoad_act!H129</f>
        <v>5246</v>
      </c>
      <c r="I48" s="84">
        <f>TrRoad_act!I129</f>
        <v>5340</v>
      </c>
      <c r="J48" s="84">
        <f>TrRoad_act!J129</f>
        <v>8313</v>
      </c>
      <c r="K48" s="84">
        <f>TrRoad_act!K129</f>
        <v>8084</v>
      </c>
      <c r="L48" s="84">
        <f>TrRoad_act!L129</f>
        <v>10318</v>
      </c>
      <c r="M48" s="84">
        <f>TrRoad_act!M129</f>
        <v>12782</v>
      </c>
      <c r="N48" s="84">
        <f>TrRoad_act!N129</f>
        <v>11176</v>
      </c>
      <c r="O48" s="84">
        <f>TrRoad_act!O129</f>
        <v>7861</v>
      </c>
      <c r="P48" s="84">
        <f>TrRoad_act!P129</f>
        <v>7728</v>
      </c>
      <c r="Q48" s="84">
        <f>TrRoad_act!Q129</f>
        <v>7819</v>
      </c>
      <c r="R48" s="84">
        <f>TrRoad_act!R129</f>
        <v>11333</v>
      </c>
      <c r="S48" s="84">
        <f>TrRoad_act!S129</f>
        <v>16932</v>
      </c>
      <c r="T48" s="84">
        <f>TrRoad_act!T129</f>
        <v>22443</v>
      </c>
      <c r="U48" s="84">
        <f>TrRoad_act!U129</f>
        <v>21614</v>
      </c>
      <c r="V48" s="84">
        <f>TrRoad_act!V129</f>
        <v>19820</v>
      </c>
      <c r="W48" s="84">
        <f>TrRoad_act!W129</f>
        <v>26266</v>
      </c>
      <c r="DA48" s="171" t="s">
        <v>543</v>
      </c>
    </row>
    <row r="49" spans="1:105" ht="11.45" customHeight="1" x14ac:dyDescent="0.25">
      <c r="A49" s="111" t="s">
        <v>111</v>
      </c>
      <c r="B49" s="84">
        <f>TrRoad_act!B130</f>
        <v>174429</v>
      </c>
      <c r="C49" s="84">
        <f>TrRoad_act!C130</f>
        <v>169747</v>
      </c>
      <c r="D49" s="84">
        <f>TrRoad_act!D130</f>
        <v>160773</v>
      </c>
      <c r="E49" s="84">
        <f>TrRoad_act!E130</f>
        <v>145070</v>
      </c>
      <c r="F49" s="84">
        <f>TrRoad_act!F130</f>
        <v>164195</v>
      </c>
      <c r="G49" s="84">
        <f>TrRoad_act!G130</f>
        <v>21062</v>
      </c>
      <c r="H49" s="84">
        <f>TrRoad_act!H130</f>
        <v>187016</v>
      </c>
      <c r="I49" s="84">
        <f>TrRoad_act!I130</f>
        <v>212786</v>
      </c>
      <c r="J49" s="84">
        <f>TrRoad_act!J130</f>
        <v>211033</v>
      </c>
      <c r="K49" s="84">
        <f>TrRoad_act!K130</f>
        <v>157444</v>
      </c>
      <c r="L49" s="84">
        <f>TrRoad_act!L130</f>
        <v>186238</v>
      </c>
      <c r="M49" s="84">
        <f>TrRoad_act!M130</f>
        <v>222997</v>
      </c>
      <c r="N49" s="84">
        <f>TrRoad_act!N130</f>
        <v>208944</v>
      </c>
      <c r="O49" s="84">
        <f>TrRoad_act!O130</f>
        <v>203419</v>
      </c>
      <c r="P49" s="84">
        <f>TrRoad_act!P130</f>
        <v>218197</v>
      </c>
      <c r="Q49" s="84">
        <f>TrRoad_act!Q130</f>
        <v>227386</v>
      </c>
      <c r="R49" s="84">
        <f>TrRoad_act!R130</f>
        <v>244516</v>
      </c>
      <c r="S49" s="84">
        <f>TrRoad_act!S130</f>
        <v>251342</v>
      </c>
      <c r="T49" s="84">
        <f>TrRoad_act!T130</f>
        <v>260056</v>
      </c>
      <c r="U49" s="84">
        <f>TrRoad_act!U130</f>
        <v>280205</v>
      </c>
      <c r="V49" s="84">
        <f>TrRoad_act!V130</f>
        <v>245945</v>
      </c>
      <c r="W49" s="84">
        <f>TrRoad_act!W130</f>
        <v>227416</v>
      </c>
      <c r="DA49" s="171" t="s">
        <v>544</v>
      </c>
    </row>
    <row r="50" spans="1:105" ht="11.45" customHeight="1" x14ac:dyDescent="0.25">
      <c r="A50" s="111" t="s">
        <v>112</v>
      </c>
      <c r="B50" s="84">
        <f>TrRoad_act!B131</f>
        <v>0</v>
      </c>
      <c r="C50" s="84">
        <f>TrRoad_act!C131</f>
        <v>0</v>
      </c>
      <c r="D50" s="84">
        <f>TrRoad_act!D131</f>
        <v>0</v>
      </c>
      <c r="E50" s="84">
        <f>TrRoad_act!E131</f>
        <v>0</v>
      </c>
      <c r="F50" s="84">
        <f>TrRoad_act!F131</f>
        <v>0</v>
      </c>
      <c r="G50" s="84">
        <f>TrRoad_act!G131</f>
        <v>0</v>
      </c>
      <c r="H50" s="84">
        <f>TrRoad_act!H131</f>
        <v>1505</v>
      </c>
      <c r="I50" s="84">
        <f>TrRoad_act!I131</f>
        <v>733</v>
      </c>
      <c r="J50" s="84">
        <f>TrRoad_act!J131</f>
        <v>2290</v>
      </c>
      <c r="K50" s="84">
        <f>TrRoad_act!K131</f>
        <v>1486</v>
      </c>
      <c r="L50" s="84">
        <f>TrRoad_act!L131</f>
        <v>1303</v>
      </c>
      <c r="M50" s="84">
        <f>TrRoad_act!M131</f>
        <v>1293</v>
      </c>
      <c r="N50" s="84">
        <f>TrRoad_act!N131</f>
        <v>1223</v>
      </c>
      <c r="O50" s="84">
        <f>TrRoad_act!O131</f>
        <v>479</v>
      </c>
      <c r="P50" s="84">
        <f>TrRoad_act!P131</f>
        <v>1319</v>
      </c>
      <c r="Q50" s="84">
        <f>TrRoad_act!Q131</f>
        <v>1190</v>
      </c>
      <c r="R50" s="84">
        <f>TrRoad_act!R131</f>
        <v>674</v>
      </c>
      <c r="S50" s="84">
        <f>TrRoad_act!S131</f>
        <v>877</v>
      </c>
      <c r="T50" s="84">
        <f>TrRoad_act!T131</f>
        <v>1203</v>
      </c>
      <c r="U50" s="84">
        <f>TrRoad_act!U131</f>
        <v>1457</v>
      </c>
      <c r="V50" s="84">
        <f>TrRoad_act!V131</f>
        <v>1874</v>
      </c>
      <c r="W50" s="84">
        <f>TrRoad_act!W131</f>
        <v>2225</v>
      </c>
      <c r="DA50" s="171" t="s">
        <v>545</v>
      </c>
    </row>
    <row r="51" spans="1:105" ht="11.45" customHeight="1" x14ac:dyDescent="0.25">
      <c r="A51" s="111" t="s">
        <v>113</v>
      </c>
      <c r="B51" s="84">
        <f>TrRoad_act!B132</f>
        <v>0</v>
      </c>
      <c r="C51" s="84">
        <f>TrRoad_act!C132</f>
        <v>0</v>
      </c>
      <c r="D51" s="84">
        <f>TrRoad_act!D132</f>
        <v>0</v>
      </c>
      <c r="E51" s="84">
        <f>TrRoad_act!E132</f>
        <v>0</v>
      </c>
      <c r="F51" s="84">
        <f>TrRoad_act!F132</f>
        <v>0</v>
      </c>
      <c r="G51" s="84">
        <f>TrRoad_act!G132</f>
        <v>0</v>
      </c>
      <c r="H51" s="84">
        <f>TrRoad_act!H132</f>
        <v>9833</v>
      </c>
      <c r="I51" s="84">
        <f>TrRoad_act!I132</f>
        <v>1805</v>
      </c>
      <c r="J51" s="84">
        <f>TrRoad_act!J132</f>
        <v>2239</v>
      </c>
      <c r="K51" s="84">
        <f>TrRoad_act!K132</f>
        <v>1493</v>
      </c>
      <c r="L51" s="84">
        <f>TrRoad_act!L132</f>
        <v>1235</v>
      </c>
      <c r="M51" s="84">
        <f>TrRoad_act!M132</f>
        <v>1284</v>
      </c>
      <c r="N51" s="84">
        <f>TrRoad_act!N132</f>
        <v>1079</v>
      </c>
      <c r="O51" s="84">
        <f>TrRoad_act!O132</f>
        <v>820</v>
      </c>
      <c r="P51" s="84">
        <f>TrRoad_act!P132</f>
        <v>751</v>
      </c>
      <c r="Q51" s="84">
        <f>TrRoad_act!Q132</f>
        <v>827</v>
      </c>
      <c r="R51" s="84">
        <f>TrRoad_act!R132</f>
        <v>3583</v>
      </c>
      <c r="S51" s="84">
        <f>TrRoad_act!S132</f>
        <v>715</v>
      </c>
      <c r="T51" s="84">
        <f>TrRoad_act!T132</f>
        <v>743</v>
      </c>
      <c r="U51" s="84">
        <f>TrRoad_act!U132</f>
        <v>0</v>
      </c>
      <c r="V51" s="84">
        <f>TrRoad_act!V132</f>
        <v>0</v>
      </c>
      <c r="W51" s="84">
        <f>TrRoad_act!W132</f>
        <v>0</v>
      </c>
      <c r="DA51" s="171" t="s">
        <v>546</v>
      </c>
    </row>
    <row r="52" spans="1:105" ht="11.45" customHeight="1" x14ac:dyDescent="0.25">
      <c r="A52" s="111" t="s">
        <v>115</v>
      </c>
      <c r="B52" s="84">
        <f>TrRoad_act!B133</f>
        <v>52</v>
      </c>
      <c r="C52" s="84">
        <f>TrRoad_act!C133</f>
        <v>34</v>
      </c>
      <c r="D52" s="84">
        <f>TrRoad_act!D133</f>
        <v>0</v>
      </c>
      <c r="E52" s="84">
        <f>TrRoad_act!E133</f>
        <v>0</v>
      </c>
      <c r="F52" s="84">
        <f>TrRoad_act!F133</f>
        <v>2</v>
      </c>
      <c r="G52" s="84">
        <f>TrRoad_act!G133</f>
        <v>0</v>
      </c>
      <c r="H52" s="84">
        <f>TrRoad_act!H133</f>
        <v>21</v>
      </c>
      <c r="I52" s="84">
        <f>TrRoad_act!I133</f>
        <v>16</v>
      </c>
      <c r="J52" s="84">
        <f>TrRoad_act!J133</f>
        <v>37</v>
      </c>
      <c r="K52" s="84">
        <f>TrRoad_act!K133</f>
        <v>71</v>
      </c>
      <c r="L52" s="84">
        <f>TrRoad_act!L133</f>
        <v>231</v>
      </c>
      <c r="M52" s="84">
        <f>TrRoad_act!M133</f>
        <v>347</v>
      </c>
      <c r="N52" s="84">
        <f>TrRoad_act!N133</f>
        <v>949</v>
      </c>
      <c r="O52" s="84">
        <f>TrRoad_act!O133</f>
        <v>492</v>
      </c>
      <c r="P52" s="84">
        <f>TrRoad_act!P133</f>
        <v>556</v>
      </c>
      <c r="Q52" s="84">
        <f>TrRoad_act!Q133</f>
        <v>953</v>
      </c>
      <c r="R52" s="84">
        <f>TrRoad_act!R133</f>
        <v>2874</v>
      </c>
      <c r="S52" s="84">
        <f>TrRoad_act!S133</f>
        <v>5602</v>
      </c>
      <c r="T52" s="84">
        <f>TrRoad_act!T133</f>
        <v>5936</v>
      </c>
      <c r="U52" s="84">
        <f>TrRoad_act!U133</f>
        <v>6620</v>
      </c>
      <c r="V52" s="84">
        <f>TrRoad_act!V133</f>
        <v>8865</v>
      </c>
      <c r="W52" s="84">
        <f>TrRoad_act!W133</f>
        <v>16044</v>
      </c>
      <c r="DA52" s="171" t="s">
        <v>547</v>
      </c>
    </row>
    <row r="53" spans="1:105" ht="11.45" customHeight="1" x14ac:dyDescent="0.25">
      <c r="A53" s="109" t="s">
        <v>158</v>
      </c>
      <c r="B53" s="110">
        <f>TrRoad_act!B134</f>
        <v>7932</v>
      </c>
      <c r="C53" s="110">
        <f>TrRoad_act!C134</f>
        <v>35615</v>
      </c>
      <c r="D53" s="110">
        <f>TrRoad_act!D134</f>
        <v>19083</v>
      </c>
      <c r="E53" s="110">
        <f>TrRoad_act!E134</f>
        <v>26771</v>
      </c>
      <c r="F53" s="110">
        <f>TrRoad_act!F134</f>
        <v>60963</v>
      </c>
      <c r="G53" s="110">
        <f>TrRoad_act!G134</f>
        <v>60380</v>
      </c>
      <c r="H53" s="110">
        <f>TrRoad_act!H134</f>
        <v>81408</v>
      </c>
      <c r="I53" s="110">
        <f>TrRoad_act!I134</f>
        <v>25089</v>
      </c>
      <c r="J53" s="110">
        <f>TrRoad_act!J134</f>
        <v>22865</v>
      </c>
      <c r="K53" s="110">
        <f>TrRoad_act!K134</f>
        <v>59963</v>
      </c>
      <c r="L53" s="110">
        <f>TrRoad_act!L134</f>
        <v>76925</v>
      </c>
      <c r="M53" s="110">
        <f>TrRoad_act!M134</f>
        <v>86963</v>
      </c>
      <c r="N53" s="110">
        <f>TrRoad_act!N134</f>
        <v>66495</v>
      </c>
      <c r="O53" s="110">
        <f>TrRoad_act!O134</f>
        <v>81243</v>
      </c>
      <c r="P53" s="110">
        <f>TrRoad_act!P134</f>
        <v>80102</v>
      </c>
      <c r="Q53" s="110">
        <f>TrRoad_act!Q134</f>
        <v>79844</v>
      </c>
      <c r="R53" s="110">
        <f>TrRoad_act!R134</f>
        <v>90799</v>
      </c>
      <c r="S53" s="110">
        <f>TrRoad_act!S134</f>
        <v>94125</v>
      </c>
      <c r="T53" s="110">
        <f>TrRoad_act!T134</f>
        <v>73541</v>
      </c>
      <c r="U53" s="110">
        <f>TrRoad_act!U134</f>
        <v>94950</v>
      </c>
      <c r="V53" s="110">
        <f>TrRoad_act!V134</f>
        <v>80289</v>
      </c>
      <c r="W53" s="110">
        <f>TrRoad_act!W134</f>
        <v>88124</v>
      </c>
      <c r="DA53" s="176" t="s">
        <v>548</v>
      </c>
    </row>
    <row r="54" spans="1:105" ht="11.45" customHeight="1" x14ac:dyDescent="0.25">
      <c r="A54" s="128" t="s">
        <v>27</v>
      </c>
      <c r="B54" s="102">
        <f>TrRoad_act!B135</f>
        <v>0</v>
      </c>
      <c r="C54" s="102">
        <f>TrRoad_act!C135</f>
        <v>24715</v>
      </c>
      <c r="D54" s="102">
        <f>TrRoad_act!D135</f>
        <v>8450</v>
      </c>
      <c r="E54" s="102">
        <f>TrRoad_act!E135</f>
        <v>17582</v>
      </c>
      <c r="F54" s="102">
        <f>TrRoad_act!F135</f>
        <v>36173</v>
      </c>
      <c r="G54" s="102">
        <f>TrRoad_act!G135</f>
        <v>47461</v>
      </c>
      <c r="H54" s="102">
        <f>TrRoad_act!H135</f>
        <v>63862</v>
      </c>
      <c r="I54" s="102">
        <f>TrRoad_act!I135</f>
        <v>7372</v>
      </c>
      <c r="J54" s="102">
        <f>TrRoad_act!J135</f>
        <v>6541</v>
      </c>
      <c r="K54" s="102">
        <f>TrRoad_act!K135</f>
        <v>59845</v>
      </c>
      <c r="L54" s="102">
        <f>TrRoad_act!L135</f>
        <v>58189</v>
      </c>
      <c r="M54" s="102">
        <f>TrRoad_act!M135</f>
        <v>74678</v>
      </c>
      <c r="N54" s="102">
        <f>TrRoad_act!N135</f>
        <v>53389</v>
      </c>
      <c r="O54" s="102">
        <f>TrRoad_act!O135</f>
        <v>64189</v>
      </c>
      <c r="P54" s="102">
        <f>TrRoad_act!P135</f>
        <v>64495</v>
      </c>
      <c r="Q54" s="102">
        <f>TrRoad_act!Q135</f>
        <v>65885</v>
      </c>
      <c r="R54" s="102">
        <f>TrRoad_act!R135</f>
        <v>66392</v>
      </c>
      <c r="S54" s="102">
        <f>TrRoad_act!S135</f>
        <v>68238</v>
      </c>
      <c r="T54" s="102">
        <f>TrRoad_act!T135</f>
        <v>67868</v>
      </c>
      <c r="U54" s="102">
        <f>TrRoad_act!U135</f>
        <v>69009</v>
      </c>
      <c r="V54" s="102">
        <f>TrRoad_act!V135</f>
        <v>61789</v>
      </c>
      <c r="W54" s="102">
        <f>TrRoad_act!W135</f>
        <v>64958</v>
      </c>
      <c r="DA54" s="175" t="s">
        <v>549</v>
      </c>
    </row>
    <row r="55" spans="1:105" ht="11.45" customHeight="1" x14ac:dyDescent="0.25">
      <c r="A55" s="138" t="s">
        <v>116</v>
      </c>
      <c r="B55" s="86">
        <f>TrRoad_act!B136</f>
        <v>7932</v>
      </c>
      <c r="C55" s="86">
        <f>TrRoad_act!C136</f>
        <v>10900</v>
      </c>
      <c r="D55" s="86">
        <f>TrRoad_act!D136</f>
        <v>10633</v>
      </c>
      <c r="E55" s="86">
        <f>TrRoad_act!E136</f>
        <v>9189</v>
      </c>
      <c r="F55" s="86">
        <f>TrRoad_act!F136</f>
        <v>24790</v>
      </c>
      <c r="G55" s="86">
        <f>TrRoad_act!G136</f>
        <v>12919</v>
      </c>
      <c r="H55" s="86">
        <f>TrRoad_act!H136</f>
        <v>17546</v>
      </c>
      <c r="I55" s="86">
        <f>TrRoad_act!I136</f>
        <v>17717</v>
      </c>
      <c r="J55" s="86">
        <f>TrRoad_act!J136</f>
        <v>16324</v>
      </c>
      <c r="K55" s="86">
        <f>TrRoad_act!K136</f>
        <v>118</v>
      </c>
      <c r="L55" s="86">
        <f>TrRoad_act!L136</f>
        <v>18736</v>
      </c>
      <c r="M55" s="86">
        <f>TrRoad_act!M136</f>
        <v>12285</v>
      </c>
      <c r="N55" s="86">
        <f>TrRoad_act!N136</f>
        <v>13106</v>
      </c>
      <c r="O55" s="86">
        <f>TrRoad_act!O136</f>
        <v>17054</v>
      </c>
      <c r="P55" s="86">
        <f>TrRoad_act!P136</f>
        <v>15607</v>
      </c>
      <c r="Q55" s="86">
        <f>TrRoad_act!Q136</f>
        <v>13959</v>
      </c>
      <c r="R55" s="86">
        <f>TrRoad_act!R136</f>
        <v>24407</v>
      </c>
      <c r="S55" s="86">
        <f>TrRoad_act!S136</f>
        <v>25887</v>
      </c>
      <c r="T55" s="86">
        <f>TrRoad_act!T136</f>
        <v>5673</v>
      </c>
      <c r="U55" s="86">
        <f>TrRoad_act!U136</f>
        <v>25941</v>
      </c>
      <c r="V55" s="86">
        <f>TrRoad_act!V136</f>
        <v>18500</v>
      </c>
      <c r="W55" s="86">
        <f>TrRoad_act!W136</f>
        <v>23166</v>
      </c>
      <c r="DA55" s="178" t="s">
        <v>550</v>
      </c>
    </row>
    <row r="56" spans="1:105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DA56" s="171"/>
    </row>
    <row r="57" spans="1:105" ht="11.45" customHeight="1" x14ac:dyDescent="0.25">
      <c r="A57" s="148"/>
      <c r="B57" s="230">
        <v>2020</v>
      </c>
      <c r="C57" s="230"/>
      <c r="D57" s="230"/>
      <c r="E57" s="230"/>
      <c r="F57" s="230"/>
      <c r="G57" s="230"/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/>
      <c r="S57" s="230"/>
      <c r="T57" s="230"/>
      <c r="U57" s="230"/>
      <c r="V57" s="230"/>
      <c r="W57" s="168"/>
      <c r="DA57" s="209"/>
    </row>
    <row r="58" spans="1:105" ht="11.45" customHeight="1" x14ac:dyDescent="0.25">
      <c r="A58" s="149" t="s">
        <v>118</v>
      </c>
      <c r="B58" s="147" t="s">
        <v>119</v>
      </c>
      <c r="C58" s="147">
        <v>2001</v>
      </c>
      <c r="D58" s="147">
        <v>2002</v>
      </c>
      <c r="E58" s="147">
        <v>2003</v>
      </c>
      <c r="F58" s="147">
        <v>2004</v>
      </c>
      <c r="G58" s="147">
        <v>2005</v>
      </c>
      <c r="H58" s="147">
        <v>2006</v>
      </c>
      <c r="I58" s="147">
        <v>2007</v>
      </c>
      <c r="J58" s="147">
        <v>2008</v>
      </c>
      <c r="K58" s="147">
        <v>2009</v>
      </c>
      <c r="L58" s="147">
        <v>2010</v>
      </c>
      <c r="M58" s="147">
        <v>2011</v>
      </c>
      <c r="N58" s="147">
        <v>2012</v>
      </c>
      <c r="O58" s="147">
        <v>2013</v>
      </c>
      <c r="P58" s="147">
        <v>2014</v>
      </c>
      <c r="Q58" s="147">
        <v>2015</v>
      </c>
      <c r="R58" s="147">
        <v>2016</v>
      </c>
      <c r="S58" s="147">
        <v>2017</v>
      </c>
      <c r="T58" s="147">
        <v>2018</v>
      </c>
      <c r="U58" s="147">
        <v>2019</v>
      </c>
      <c r="V58" s="147">
        <v>2020</v>
      </c>
      <c r="W58" s="147">
        <v>2021</v>
      </c>
      <c r="DA58" s="210"/>
    </row>
    <row r="59" spans="1:105" ht="11.45" customHeight="1" x14ac:dyDescent="0.25">
      <c r="A59" s="53" t="s">
        <v>152</v>
      </c>
      <c r="B59" s="54">
        <f t="shared" ref="B59:K59" si="0">B60+B75</f>
        <v>978949</v>
      </c>
      <c r="C59" s="54">
        <f t="shared" si="0"/>
        <v>669282</v>
      </c>
      <c r="D59" s="54">
        <f t="shared" si="0"/>
        <v>866574</v>
      </c>
      <c r="E59" s="54">
        <f t="shared" si="0"/>
        <v>1009546</v>
      </c>
      <c r="F59" s="54">
        <f t="shared" si="0"/>
        <v>1095243</v>
      </c>
      <c r="G59" s="54">
        <f t="shared" si="0"/>
        <v>1509657</v>
      </c>
      <c r="H59" s="54">
        <f t="shared" si="0"/>
        <v>1937415</v>
      </c>
      <c r="I59" s="54">
        <f t="shared" si="0"/>
        <v>2056805</v>
      </c>
      <c r="J59" s="54">
        <f t="shared" si="0"/>
        <v>2246908</v>
      </c>
      <c r="K59" s="54">
        <f t="shared" si="0"/>
        <v>3011729</v>
      </c>
      <c r="L59" s="54">
        <f t="shared" ref="L59" si="1">L60+L75</f>
        <v>2472668</v>
      </c>
      <c r="M59" s="54">
        <f t="shared" ref="M59:V59" si="2">M60+M75</f>
        <v>2853611</v>
      </c>
      <c r="N59" s="54">
        <f t="shared" si="2"/>
        <v>2940725</v>
      </c>
      <c r="O59" s="54">
        <f t="shared" si="2"/>
        <v>2975504</v>
      </c>
      <c r="P59" s="54">
        <f t="shared" si="2"/>
        <v>3227551</v>
      </c>
      <c r="Q59" s="54">
        <f t="shared" si="2"/>
        <v>3505061</v>
      </c>
      <c r="R59" s="54">
        <f t="shared" si="2"/>
        <v>3835946</v>
      </c>
      <c r="S59" s="54">
        <f t="shared" si="2"/>
        <v>4129985</v>
      </c>
      <c r="T59" s="54">
        <f t="shared" si="2"/>
        <v>4132300</v>
      </c>
      <c r="U59" s="54">
        <f t="shared" si="2"/>
        <v>4427776</v>
      </c>
      <c r="V59" s="54">
        <f t="shared" si="2"/>
        <v>3816759</v>
      </c>
      <c r="W59" s="54">
        <f t="shared" ref="W59" si="3">W60+W75</f>
        <v>3667530</v>
      </c>
      <c r="DA59" s="172" t="s">
        <v>836</v>
      </c>
    </row>
    <row r="60" spans="1:105" ht="11.45" customHeight="1" x14ac:dyDescent="0.25">
      <c r="A60" s="27" t="s">
        <v>33</v>
      </c>
      <c r="B60" s="28">
        <f t="shared" ref="B60:K60" si="4">B61+B62+B69</f>
        <v>978949</v>
      </c>
      <c r="C60" s="28">
        <f t="shared" si="4"/>
        <v>669282</v>
      </c>
      <c r="D60" s="28">
        <f t="shared" si="4"/>
        <v>866574</v>
      </c>
      <c r="E60" s="28">
        <f t="shared" si="4"/>
        <v>1009546</v>
      </c>
      <c r="F60" s="28">
        <f t="shared" si="4"/>
        <v>1095243</v>
      </c>
      <c r="G60" s="28">
        <f t="shared" si="4"/>
        <v>1504006</v>
      </c>
      <c r="H60" s="28">
        <f t="shared" si="4"/>
        <v>1869167</v>
      </c>
      <c r="I60" s="28">
        <f t="shared" si="4"/>
        <v>1955535</v>
      </c>
      <c r="J60" s="28">
        <f t="shared" si="4"/>
        <v>2129297</v>
      </c>
      <c r="K60" s="28">
        <f t="shared" si="4"/>
        <v>2877103</v>
      </c>
      <c r="L60" s="28">
        <f t="shared" ref="L60" si="5">L61+L62+L69</f>
        <v>2294865</v>
      </c>
      <c r="M60" s="28">
        <f t="shared" ref="M60:V60" si="6">M61+M62+M69</f>
        <v>2625577</v>
      </c>
      <c r="N60" s="28">
        <f t="shared" si="6"/>
        <v>2723940</v>
      </c>
      <c r="O60" s="28">
        <f t="shared" si="6"/>
        <v>2738670</v>
      </c>
      <c r="P60" s="28">
        <f t="shared" si="6"/>
        <v>2963116</v>
      </c>
      <c r="Q60" s="28">
        <f t="shared" si="6"/>
        <v>3217232</v>
      </c>
      <c r="R60" s="28">
        <f t="shared" si="6"/>
        <v>3508269</v>
      </c>
      <c r="S60" s="28">
        <f t="shared" si="6"/>
        <v>3777670</v>
      </c>
      <c r="T60" s="28">
        <f t="shared" si="6"/>
        <v>3775174</v>
      </c>
      <c r="U60" s="28">
        <f t="shared" si="6"/>
        <v>4027625</v>
      </c>
      <c r="V60" s="28">
        <f t="shared" si="6"/>
        <v>3465095</v>
      </c>
      <c r="W60" s="28">
        <f t="shared" ref="W60" si="7">W61+W62+W69</f>
        <v>3307455</v>
      </c>
      <c r="DA60" s="173" t="s">
        <v>837</v>
      </c>
    </row>
    <row r="61" spans="1:105" ht="11.45" customHeight="1" x14ac:dyDescent="0.25">
      <c r="A61" s="136" t="s">
        <v>180</v>
      </c>
      <c r="B61" s="137">
        <v>0</v>
      </c>
      <c r="C61" s="137">
        <v>0</v>
      </c>
      <c r="D61" s="137">
        <v>129611</v>
      </c>
      <c r="E61" s="137">
        <v>182957</v>
      </c>
      <c r="F61" s="137">
        <v>199750</v>
      </c>
      <c r="G61" s="137">
        <v>208624</v>
      </c>
      <c r="H61" s="137">
        <v>217319</v>
      </c>
      <c r="I61" s="137">
        <v>217043</v>
      </c>
      <c r="J61" s="137">
        <v>217668</v>
      </c>
      <c r="K61" s="137">
        <v>221309</v>
      </c>
      <c r="L61" s="137">
        <v>189567</v>
      </c>
      <c r="M61" s="137">
        <v>212790</v>
      </c>
      <c r="N61" s="137">
        <v>215538</v>
      </c>
      <c r="O61" s="137">
        <v>220646</v>
      </c>
      <c r="P61" s="137">
        <v>261563</v>
      </c>
      <c r="Q61" s="137">
        <v>269299</v>
      </c>
      <c r="R61" s="137">
        <v>316892</v>
      </c>
      <c r="S61" s="137">
        <v>259701</v>
      </c>
      <c r="T61" s="137">
        <v>291964</v>
      </c>
      <c r="U61" s="137">
        <v>298154</v>
      </c>
      <c r="V61" s="137">
        <v>309815</v>
      </c>
      <c r="W61" s="137">
        <v>317959</v>
      </c>
      <c r="DA61" s="174" t="s">
        <v>838</v>
      </c>
    </row>
    <row r="62" spans="1:105" ht="11.45" customHeight="1" x14ac:dyDescent="0.25">
      <c r="A62" s="109" t="s">
        <v>20</v>
      </c>
      <c r="B62" s="110">
        <f t="shared" ref="B62:K62" si="8">SUM(B63:B68)</f>
        <v>978788</v>
      </c>
      <c r="C62" s="110">
        <f t="shared" si="8"/>
        <v>668981</v>
      </c>
      <c r="D62" s="110">
        <f t="shared" si="8"/>
        <v>736494</v>
      </c>
      <c r="E62" s="110">
        <f t="shared" si="8"/>
        <v>825864</v>
      </c>
      <c r="F62" s="110">
        <f t="shared" si="8"/>
        <v>894494</v>
      </c>
      <c r="G62" s="110">
        <f t="shared" si="8"/>
        <v>1294017</v>
      </c>
      <c r="H62" s="110">
        <f t="shared" si="8"/>
        <v>1650048</v>
      </c>
      <c r="I62" s="110">
        <f t="shared" si="8"/>
        <v>1736369</v>
      </c>
      <c r="J62" s="110">
        <f t="shared" si="8"/>
        <v>1908866</v>
      </c>
      <c r="K62" s="110">
        <f t="shared" si="8"/>
        <v>2652676</v>
      </c>
      <c r="L62" s="110">
        <f t="shared" ref="L62" si="9">SUM(L63:L68)</f>
        <v>2102060</v>
      </c>
      <c r="M62" s="110">
        <f t="shared" ref="M62:V62" si="10">SUM(M63:M68)</f>
        <v>2409315</v>
      </c>
      <c r="N62" s="110">
        <f t="shared" si="10"/>
        <v>2504430</v>
      </c>
      <c r="O62" s="110">
        <f t="shared" si="10"/>
        <v>2513282</v>
      </c>
      <c r="P62" s="110">
        <f t="shared" si="10"/>
        <v>2696613</v>
      </c>
      <c r="Q62" s="110">
        <f t="shared" si="10"/>
        <v>2942406</v>
      </c>
      <c r="R62" s="110">
        <f t="shared" si="10"/>
        <v>3185163</v>
      </c>
      <c r="S62" s="110">
        <f t="shared" si="10"/>
        <v>3511548</v>
      </c>
      <c r="T62" s="110">
        <f t="shared" si="10"/>
        <v>3476687</v>
      </c>
      <c r="U62" s="110">
        <f t="shared" si="10"/>
        <v>3723085</v>
      </c>
      <c r="V62" s="110">
        <f t="shared" si="10"/>
        <v>3147971</v>
      </c>
      <c r="W62" s="110">
        <f t="shared" ref="W62" si="11">SUM(W63:W68)</f>
        <v>2981721</v>
      </c>
      <c r="DA62" s="176" t="s">
        <v>839</v>
      </c>
    </row>
    <row r="63" spans="1:105" ht="11.45" customHeight="1" x14ac:dyDescent="0.25">
      <c r="A63" s="111" t="s">
        <v>110</v>
      </c>
      <c r="B63" s="84">
        <v>974788</v>
      </c>
      <c r="C63" s="84">
        <v>668060</v>
      </c>
      <c r="D63" s="84">
        <v>731817</v>
      </c>
      <c r="E63" s="84">
        <v>822689</v>
      </c>
      <c r="F63" s="84">
        <v>884031</v>
      </c>
      <c r="G63" s="84">
        <v>1039625</v>
      </c>
      <c r="H63" s="84">
        <v>1159190</v>
      </c>
      <c r="I63" s="84">
        <v>1255732</v>
      </c>
      <c r="J63" s="84">
        <v>1438033</v>
      </c>
      <c r="K63" s="84">
        <v>2011035</v>
      </c>
      <c r="L63" s="84">
        <v>1366482</v>
      </c>
      <c r="M63" s="84">
        <v>1419980</v>
      </c>
      <c r="N63" s="84">
        <v>1421341</v>
      </c>
      <c r="O63" s="84">
        <v>1425550</v>
      </c>
      <c r="P63" s="84">
        <v>1491721</v>
      </c>
      <c r="Q63" s="84">
        <v>1595714</v>
      </c>
      <c r="R63" s="84">
        <v>1776467</v>
      </c>
      <c r="S63" s="84">
        <v>2201863</v>
      </c>
      <c r="T63" s="84">
        <v>2301602</v>
      </c>
      <c r="U63" s="84">
        <v>2379136</v>
      </c>
      <c r="V63" s="84">
        <v>1798470</v>
      </c>
      <c r="W63" s="84">
        <v>1541771</v>
      </c>
      <c r="DA63" s="171" t="s">
        <v>840</v>
      </c>
    </row>
    <row r="64" spans="1:105" ht="11.45" customHeight="1" x14ac:dyDescent="0.25">
      <c r="A64" s="111" t="s">
        <v>111</v>
      </c>
      <c r="B64" s="84">
        <v>0</v>
      </c>
      <c r="C64" s="84">
        <v>0</v>
      </c>
      <c r="D64" s="84">
        <v>0</v>
      </c>
      <c r="E64" s="84">
        <v>0</v>
      </c>
      <c r="F64" s="84">
        <v>0</v>
      </c>
      <c r="G64" s="84">
        <v>247501</v>
      </c>
      <c r="H64" s="84">
        <v>460405</v>
      </c>
      <c r="I64" s="84">
        <v>415774</v>
      </c>
      <c r="J64" s="84">
        <v>449381</v>
      </c>
      <c r="K64" s="84">
        <v>583537</v>
      </c>
      <c r="L64" s="84">
        <v>695394</v>
      </c>
      <c r="M64" s="84">
        <v>953838</v>
      </c>
      <c r="N64" s="84">
        <v>1045079</v>
      </c>
      <c r="O64" s="84">
        <v>1072906</v>
      </c>
      <c r="P64" s="84">
        <v>1191506</v>
      </c>
      <c r="Q64" s="84">
        <v>1337169</v>
      </c>
      <c r="R64" s="84">
        <v>1402649</v>
      </c>
      <c r="S64" s="84">
        <v>1273055</v>
      </c>
      <c r="T64" s="84">
        <v>1094741</v>
      </c>
      <c r="U64" s="84">
        <v>1221983</v>
      </c>
      <c r="V64" s="84">
        <v>947071</v>
      </c>
      <c r="W64" s="84">
        <v>746666</v>
      </c>
      <c r="DA64" s="171" t="s">
        <v>841</v>
      </c>
    </row>
    <row r="65" spans="1:105" ht="11.45" customHeight="1" x14ac:dyDescent="0.25">
      <c r="A65" s="111" t="s">
        <v>112</v>
      </c>
      <c r="B65" s="84">
        <v>4000</v>
      </c>
      <c r="C65" s="84">
        <v>921</v>
      </c>
      <c r="D65" s="84">
        <v>4677</v>
      </c>
      <c r="E65" s="84">
        <v>3175</v>
      </c>
      <c r="F65" s="84">
        <v>10463</v>
      </c>
      <c r="G65" s="84">
        <v>6891</v>
      </c>
      <c r="H65" s="84">
        <v>30453</v>
      </c>
      <c r="I65" s="84">
        <v>64863</v>
      </c>
      <c r="J65" s="84">
        <v>21452</v>
      </c>
      <c r="K65" s="84">
        <v>43669</v>
      </c>
      <c r="L65" s="84">
        <v>37102</v>
      </c>
      <c r="M65" s="84">
        <v>30764</v>
      </c>
      <c r="N65" s="84">
        <v>33584</v>
      </c>
      <c r="O65" s="84">
        <v>7679</v>
      </c>
      <c r="P65" s="84">
        <v>5577</v>
      </c>
      <c r="Q65" s="84">
        <v>4360</v>
      </c>
      <c r="R65" s="84">
        <v>2839</v>
      </c>
      <c r="S65" s="84">
        <v>4264</v>
      </c>
      <c r="T65" s="84">
        <v>4587</v>
      </c>
      <c r="U65" s="84">
        <v>7208</v>
      </c>
      <c r="V65" s="84">
        <v>6452</v>
      </c>
      <c r="W65" s="84">
        <v>10118</v>
      </c>
      <c r="DA65" s="171" t="s">
        <v>842</v>
      </c>
    </row>
    <row r="66" spans="1:105" ht="11.45" customHeight="1" x14ac:dyDescent="0.25">
      <c r="A66" s="111" t="s">
        <v>113</v>
      </c>
      <c r="B66" s="84">
        <v>0</v>
      </c>
      <c r="C66" s="84">
        <v>0</v>
      </c>
      <c r="D66" s="84">
        <v>0</v>
      </c>
      <c r="E66" s="84">
        <v>0</v>
      </c>
      <c r="F66" s="84">
        <v>0</v>
      </c>
      <c r="G66" s="84">
        <v>0</v>
      </c>
      <c r="H66" s="84">
        <v>0</v>
      </c>
      <c r="I66" s="84">
        <v>0</v>
      </c>
      <c r="J66" s="84">
        <v>0</v>
      </c>
      <c r="K66" s="84">
        <v>14435</v>
      </c>
      <c r="L66" s="84">
        <v>3082</v>
      </c>
      <c r="M66" s="84">
        <v>4733</v>
      </c>
      <c r="N66" s="84">
        <v>4426</v>
      </c>
      <c r="O66" s="84">
        <v>7147</v>
      </c>
      <c r="P66" s="84">
        <v>7809</v>
      </c>
      <c r="Q66" s="84">
        <v>5163</v>
      </c>
      <c r="R66" s="84">
        <v>3208</v>
      </c>
      <c r="S66" s="84">
        <v>3709</v>
      </c>
      <c r="T66" s="84">
        <v>10793</v>
      </c>
      <c r="U66" s="84">
        <v>7627</v>
      </c>
      <c r="V66" s="84">
        <v>7159</v>
      </c>
      <c r="W66" s="84">
        <v>3916</v>
      </c>
      <c r="DA66" s="171" t="s">
        <v>843</v>
      </c>
    </row>
    <row r="67" spans="1:105" ht="11.45" customHeight="1" x14ac:dyDescent="0.25">
      <c r="A67" s="111" t="s">
        <v>114</v>
      </c>
      <c r="B67" s="84">
        <v>0</v>
      </c>
      <c r="C67" s="84">
        <v>0</v>
      </c>
      <c r="D67" s="84">
        <v>0</v>
      </c>
      <c r="E67" s="84">
        <v>0</v>
      </c>
      <c r="F67" s="84">
        <v>0</v>
      </c>
      <c r="G67" s="84">
        <v>0</v>
      </c>
      <c r="H67" s="84">
        <v>0</v>
      </c>
      <c r="I67" s="84">
        <v>0</v>
      </c>
      <c r="J67" s="84">
        <v>0</v>
      </c>
      <c r="K67" s="84">
        <v>0</v>
      </c>
      <c r="L67" s="84">
        <v>0</v>
      </c>
      <c r="M67" s="84">
        <v>0</v>
      </c>
      <c r="N67" s="84">
        <v>0</v>
      </c>
      <c r="O67" s="84">
        <v>0</v>
      </c>
      <c r="P67" s="84">
        <v>0</v>
      </c>
      <c r="Q67" s="84">
        <v>0</v>
      </c>
      <c r="R67" s="84">
        <v>0</v>
      </c>
      <c r="S67" s="84">
        <v>13247</v>
      </c>
      <c r="T67" s="84">
        <v>29625</v>
      </c>
      <c r="U67" s="84">
        <v>44527</v>
      </c>
      <c r="V67" s="84">
        <v>199163</v>
      </c>
      <c r="W67" s="84">
        <v>323287</v>
      </c>
      <c r="DA67" s="171" t="s">
        <v>844</v>
      </c>
    </row>
    <row r="68" spans="1:105" ht="11.45" customHeight="1" x14ac:dyDescent="0.25">
      <c r="A68" s="111" t="s">
        <v>115</v>
      </c>
      <c r="B68" s="84">
        <v>0</v>
      </c>
      <c r="C68" s="84">
        <v>0</v>
      </c>
      <c r="D68" s="84">
        <v>0</v>
      </c>
      <c r="E68" s="84">
        <v>0</v>
      </c>
      <c r="F68" s="84">
        <v>0</v>
      </c>
      <c r="G68" s="84">
        <v>0</v>
      </c>
      <c r="H68" s="84">
        <v>0</v>
      </c>
      <c r="I68" s="84">
        <v>0</v>
      </c>
      <c r="J68" s="84">
        <v>0</v>
      </c>
      <c r="K68" s="84">
        <v>0</v>
      </c>
      <c r="L68" s="84">
        <v>0</v>
      </c>
      <c r="M68" s="84">
        <v>0</v>
      </c>
      <c r="N68" s="84">
        <v>0</v>
      </c>
      <c r="O68" s="84">
        <v>0</v>
      </c>
      <c r="P68" s="84">
        <v>0</v>
      </c>
      <c r="Q68" s="84">
        <v>0</v>
      </c>
      <c r="R68" s="84">
        <v>0</v>
      </c>
      <c r="S68" s="84">
        <v>15410</v>
      </c>
      <c r="T68" s="84">
        <v>35339</v>
      </c>
      <c r="U68" s="84">
        <v>62604</v>
      </c>
      <c r="V68" s="84">
        <v>189656</v>
      </c>
      <c r="W68" s="84">
        <v>355963</v>
      </c>
      <c r="DA68" s="171" t="s">
        <v>845</v>
      </c>
    </row>
    <row r="69" spans="1:105" ht="11.45" customHeight="1" x14ac:dyDescent="0.25">
      <c r="A69" s="109" t="s">
        <v>21</v>
      </c>
      <c r="B69" s="110">
        <f t="shared" ref="B69:K69" si="12">SUM(B70:B74)</f>
        <v>161</v>
      </c>
      <c r="C69" s="110">
        <f t="shared" si="12"/>
        <v>301</v>
      </c>
      <c r="D69" s="110">
        <f t="shared" si="12"/>
        <v>469</v>
      </c>
      <c r="E69" s="110">
        <f t="shared" si="12"/>
        <v>725</v>
      </c>
      <c r="F69" s="110">
        <f t="shared" si="12"/>
        <v>999</v>
      </c>
      <c r="G69" s="110">
        <f t="shared" si="12"/>
        <v>1365</v>
      </c>
      <c r="H69" s="110">
        <f t="shared" si="12"/>
        <v>1800</v>
      </c>
      <c r="I69" s="110">
        <f t="shared" si="12"/>
        <v>2123</v>
      </c>
      <c r="J69" s="110">
        <f t="shared" si="12"/>
        <v>2763</v>
      </c>
      <c r="K69" s="110">
        <f t="shared" si="12"/>
        <v>3118</v>
      </c>
      <c r="L69" s="110">
        <f t="shared" ref="L69" si="13">SUM(L70:L74)</f>
        <v>3238</v>
      </c>
      <c r="M69" s="110">
        <f t="shared" ref="M69:V69" si="14">SUM(M70:M74)</f>
        <v>3472</v>
      </c>
      <c r="N69" s="110">
        <f t="shared" si="14"/>
        <v>3972</v>
      </c>
      <c r="O69" s="110">
        <f t="shared" si="14"/>
        <v>4742</v>
      </c>
      <c r="P69" s="110">
        <f t="shared" si="14"/>
        <v>4940</v>
      </c>
      <c r="Q69" s="110">
        <f t="shared" si="14"/>
        <v>5527</v>
      </c>
      <c r="R69" s="110">
        <f t="shared" si="14"/>
        <v>6214</v>
      </c>
      <c r="S69" s="110">
        <f t="shared" si="14"/>
        <v>6421</v>
      </c>
      <c r="T69" s="110">
        <f t="shared" si="14"/>
        <v>6523</v>
      </c>
      <c r="U69" s="110">
        <f t="shared" si="14"/>
        <v>6386</v>
      </c>
      <c r="V69" s="110">
        <f t="shared" si="14"/>
        <v>7309</v>
      </c>
      <c r="W69" s="110">
        <f t="shared" ref="W69" si="15">SUM(W70:W74)</f>
        <v>7775</v>
      </c>
      <c r="DA69" s="176" t="s">
        <v>846</v>
      </c>
    </row>
    <row r="70" spans="1:105" ht="11.45" customHeight="1" x14ac:dyDescent="0.25">
      <c r="A70" s="111" t="s">
        <v>110</v>
      </c>
      <c r="B70" s="102">
        <v>0</v>
      </c>
      <c r="C70" s="102">
        <v>0</v>
      </c>
      <c r="D70" s="102">
        <v>0</v>
      </c>
      <c r="E70" s="102">
        <v>0</v>
      </c>
      <c r="F70" s="102">
        <v>0</v>
      </c>
      <c r="G70" s="102">
        <v>0</v>
      </c>
      <c r="H70" s="102">
        <v>0</v>
      </c>
      <c r="I70" s="102">
        <v>0</v>
      </c>
      <c r="J70" s="102">
        <v>0</v>
      </c>
      <c r="K70" s="102">
        <v>0</v>
      </c>
      <c r="L70" s="102">
        <v>0</v>
      </c>
      <c r="M70" s="102">
        <v>0</v>
      </c>
      <c r="N70" s="102">
        <v>0</v>
      </c>
      <c r="O70" s="102">
        <v>0</v>
      </c>
      <c r="P70" s="102">
        <v>0</v>
      </c>
      <c r="Q70" s="102">
        <v>0</v>
      </c>
      <c r="R70" s="102">
        <v>0</v>
      </c>
      <c r="S70" s="102">
        <v>0</v>
      </c>
      <c r="T70" s="102">
        <v>0</v>
      </c>
      <c r="U70" s="102">
        <v>0</v>
      </c>
      <c r="V70" s="102">
        <v>0</v>
      </c>
      <c r="W70" s="102">
        <v>0</v>
      </c>
      <c r="DA70" s="175" t="s">
        <v>847</v>
      </c>
    </row>
    <row r="71" spans="1:105" ht="11.45" customHeight="1" x14ac:dyDescent="0.25">
      <c r="A71" s="111" t="s">
        <v>111</v>
      </c>
      <c r="B71" s="102">
        <v>161</v>
      </c>
      <c r="C71" s="102">
        <v>301</v>
      </c>
      <c r="D71" s="102">
        <v>469</v>
      </c>
      <c r="E71" s="102">
        <v>725</v>
      </c>
      <c r="F71" s="102">
        <v>999</v>
      </c>
      <c r="G71" s="102">
        <v>1365</v>
      </c>
      <c r="H71" s="102">
        <v>1800</v>
      </c>
      <c r="I71" s="102">
        <v>2123</v>
      </c>
      <c r="J71" s="102">
        <v>2711</v>
      </c>
      <c r="K71" s="102">
        <v>3018</v>
      </c>
      <c r="L71" s="102">
        <v>3203</v>
      </c>
      <c r="M71" s="102">
        <v>3425</v>
      </c>
      <c r="N71" s="102">
        <v>3786</v>
      </c>
      <c r="O71" s="102">
        <v>4621</v>
      </c>
      <c r="P71" s="102">
        <v>4910</v>
      </c>
      <c r="Q71" s="102">
        <v>5475</v>
      </c>
      <c r="R71" s="102">
        <v>6158</v>
      </c>
      <c r="S71" s="102">
        <v>6336</v>
      </c>
      <c r="T71" s="102">
        <v>6366</v>
      </c>
      <c r="U71" s="102">
        <v>6177</v>
      </c>
      <c r="V71" s="102">
        <v>6777</v>
      </c>
      <c r="W71" s="102">
        <v>7130</v>
      </c>
      <c r="DA71" s="175" t="s">
        <v>848</v>
      </c>
    </row>
    <row r="72" spans="1:105" ht="11.45" customHeight="1" x14ac:dyDescent="0.25">
      <c r="A72" s="111" t="s">
        <v>112</v>
      </c>
      <c r="B72" s="102">
        <v>0</v>
      </c>
      <c r="C72" s="102">
        <v>0</v>
      </c>
      <c r="D72" s="102">
        <v>0</v>
      </c>
      <c r="E72" s="102">
        <v>0</v>
      </c>
      <c r="F72" s="102">
        <v>0</v>
      </c>
      <c r="G72" s="102">
        <v>0</v>
      </c>
      <c r="H72" s="102">
        <v>0</v>
      </c>
      <c r="I72" s="102">
        <v>0</v>
      </c>
      <c r="J72" s="102">
        <v>4</v>
      </c>
      <c r="K72" s="102">
        <v>5</v>
      </c>
      <c r="L72" s="102">
        <v>3</v>
      </c>
      <c r="M72" s="102">
        <v>0</v>
      </c>
      <c r="N72" s="102">
        <v>0</v>
      </c>
      <c r="O72" s="102">
        <v>0</v>
      </c>
      <c r="P72" s="102">
        <v>0</v>
      </c>
      <c r="Q72" s="102">
        <v>0</v>
      </c>
      <c r="R72" s="102">
        <v>1</v>
      </c>
      <c r="S72" s="102">
        <v>0</v>
      </c>
      <c r="T72" s="102">
        <v>1</v>
      </c>
      <c r="U72" s="102">
        <v>2</v>
      </c>
      <c r="V72" s="102">
        <v>1</v>
      </c>
      <c r="W72" s="102">
        <v>3</v>
      </c>
      <c r="DA72" s="175" t="s">
        <v>849</v>
      </c>
    </row>
    <row r="73" spans="1:105" ht="11.45" customHeight="1" x14ac:dyDescent="0.25">
      <c r="A73" s="111" t="s">
        <v>113</v>
      </c>
      <c r="B73" s="102">
        <v>0</v>
      </c>
      <c r="C73" s="102">
        <v>0</v>
      </c>
      <c r="D73" s="102">
        <v>0</v>
      </c>
      <c r="E73" s="102">
        <v>0</v>
      </c>
      <c r="F73" s="102">
        <v>0</v>
      </c>
      <c r="G73" s="102">
        <v>0</v>
      </c>
      <c r="H73" s="102">
        <v>0</v>
      </c>
      <c r="I73" s="102">
        <v>0</v>
      </c>
      <c r="J73" s="102">
        <v>48</v>
      </c>
      <c r="K73" s="102">
        <v>95</v>
      </c>
      <c r="L73" s="102">
        <v>32</v>
      </c>
      <c r="M73" s="102">
        <v>47</v>
      </c>
      <c r="N73" s="102">
        <v>186</v>
      </c>
      <c r="O73" s="102">
        <v>121</v>
      </c>
      <c r="P73" s="102">
        <v>30</v>
      </c>
      <c r="Q73" s="102">
        <v>52</v>
      </c>
      <c r="R73" s="102">
        <v>55</v>
      </c>
      <c r="S73" s="102">
        <v>85</v>
      </c>
      <c r="T73" s="102">
        <v>99</v>
      </c>
      <c r="U73" s="102">
        <v>21</v>
      </c>
      <c r="V73" s="102">
        <v>77</v>
      </c>
      <c r="W73" s="102">
        <v>52</v>
      </c>
      <c r="DA73" s="175" t="s">
        <v>850</v>
      </c>
    </row>
    <row r="74" spans="1:105" ht="11.45" customHeight="1" x14ac:dyDescent="0.25">
      <c r="A74" s="111" t="s">
        <v>115</v>
      </c>
      <c r="B74" s="102">
        <v>0</v>
      </c>
      <c r="C74" s="102">
        <v>0</v>
      </c>
      <c r="D74" s="102">
        <v>0</v>
      </c>
      <c r="E74" s="102">
        <v>0</v>
      </c>
      <c r="F74" s="102">
        <v>0</v>
      </c>
      <c r="G74" s="102">
        <v>0</v>
      </c>
      <c r="H74" s="102">
        <v>0</v>
      </c>
      <c r="I74" s="102">
        <v>0</v>
      </c>
      <c r="J74" s="102">
        <v>0</v>
      </c>
      <c r="K74" s="102">
        <v>0</v>
      </c>
      <c r="L74" s="102">
        <v>0</v>
      </c>
      <c r="M74" s="102">
        <v>0</v>
      </c>
      <c r="N74" s="102">
        <v>0</v>
      </c>
      <c r="O74" s="102">
        <v>0</v>
      </c>
      <c r="P74" s="102">
        <v>0</v>
      </c>
      <c r="Q74" s="102">
        <v>0</v>
      </c>
      <c r="R74" s="102">
        <v>0</v>
      </c>
      <c r="S74" s="102">
        <v>0</v>
      </c>
      <c r="T74" s="102">
        <v>57</v>
      </c>
      <c r="U74" s="102">
        <v>186</v>
      </c>
      <c r="V74" s="102">
        <v>454</v>
      </c>
      <c r="W74" s="102">
        <v>590</v>
      </c>
      <c r="DA74" s="175" t="s">
        <v>851</v>
      </c>
    </row>
    <row r="75" spans="1:105" ht="11.45" customHeight="1" x14ac:dyDescent="0.25">
      <c r="A75" s="27" t="s">
        <v>34</v>
      </c>
      <c r="B75" s="28">
        <f t="shared" ref="B75:K75" si="16">B76+B82</f>
        <v>0</v>
      </c>
      <c r="C75" s="28">
        <f t="shared" si="16"/>
        <v>0</v>
      </c>
      <c r="D75" s="28">
        <f t="shared" si="16"/>
        <v>0</v>
      </c>
      <c r="E75" s="28">
        <f t="shared" si="16"/>
        <v>0</v>
      </c>
      <c r="F75" s="28">
        <f t="shared" si="16"/>
        <v>0</v>
      </c>
      <c r="G75" s="28">
        <f t="shared" si="16"/>
        <v>5651</v>
      </c>
      <c r="H75" s="28">
        <f t="shared" si="16"/>
        <v>68248</v>
      </c>
      <c r="I75" s="28">
        <f t="shared" si="16"/>
        <v>101270</v>
      </c>
      <c r="J75" s="28">
        <f t="shared" si="16"/>
        <v>117611</v>
      </c>
      <c r="K75" s="28">
        <f t="shared" si="16"/>
        <v>134626</v>
      </c>
      <c r="L75" s="28">
        <f t="shared" ref="L75" si="17">L76+L82</f>
        <v>177803</v>
      </c>
      <c r="M75" s="28">
        <f t="shared" ref="M75:V75" si="18">M76+M82</f>
        <v>228034</v>
      </c>
      <c r="N75" s="28">
        <f t="shared" si="18"/>
        <v>216785</v>
      </c>
      <c r="O75" s="28">
        <f t="shared" si="18"/>
        <v>236834</v>
      </c>
      <c r="P75" s="28">
        <f t="shared" si="18"/>
        <v>264435</v>
      </c>
      <c r="Q75" s="28">
        <f t="shared" si="18"/>
        <v>287829</v>
      </c>
      <c r="R75" s="28">
        <f t="shared" si="18"/>
        <v>327677</v>
      </c>
      <c r="S75" s="28">
        <f t="shared" si="18"/>
        <v>352315</v>
      </c>
      <c r="T75" s="28">
        <f t="shared" si="18"/>
        <v>357126</v>
      </c>
      <c r="U75" s="28">
        <f t="shared" si="18"/>
        <v>400151</v>
      </c>
      <c r="V75" s="28">
        <f t="shared" si="18"/>
        <v>351664</v>
      </c>
      <c r="W75" s="28">
        <f t="shared" ref="W75" si="19">W76+W82</f>
        <v>360075</v>
      </c>
      <c r="DA75" s="173" t="s">
        <v>852</v>
      </c>
    </row>
    <row r="76" spans="1:105" ht="11.45" customHeight="1" x14ac:dyDescent="0.25">
      <c r="A76" s="136" t="s">
        <v>156</v>
      </c>
      <c r="B76" s="137">
        <f t="shared" ref="B76:K76" si="20">SUM(B77:B81)</f>
        <v>0</v>
      </c>
      <c r="C76" s="137">
        <f t="shared" si="20"/>
        <v>0</v>
      </c>
      <c r="D76" s="137">
        <f t="shared" si="20"/>
        <v>0</v>
      </c>
      <c r="E76" s="137">
        <f t="shared" si="20"/>
        <v>0</v>
      </c>
      <c r="F76" s="137">
        <f t="shared" si="20"/>
        <v>0</v>
      </c>
      <c r="G76" s="137">
        <f t="shared" si="20"/>
        <v>0</v>
      </c>
      <c r="H76" s="137">
        <f t="shared" si="20"/>
        <v>38303</v>
      </c>
      <c r="I76" s="137">
        <f t="shared" si="20"/>
        <v>97345</v>
      </c>
      <c r="J76" s="137">
        <f t="shared" si="20"/>
        <v>113262</v>
      </c>
      <c r="K76" s="137">
        <f t="shared" si="20"/>
        <v>95216</v>
      </c>
      <c r="L76" s="137">
        <f t="shared" ref="L76" si="21">SUM(L77:L81)</f>
        <v>124337</v>
      </c>
      <c r="M76" s="137">
        <f t="shared" ref="M76:V76" si="22">SUM(M77:M81)</f>
        <v>162406</v>
      </c>
      <c r="N76" s="137">
        <f t="shared" si="22"/>
        <v>164025</v>
      </c>
      <c r="O76" s="137">
        <f t="shared" si="22"/>
        <v>169190</v>
      </c>
      <c r="P76" s="137">
        <f t="shared" si="22"/>
        <v>194608</v>
      </c>
      <c r="Q76" s="137">
        <f t="shared" si="22"/>
        <v>215402</v>
      </c>
      <c r="R76" s="137">
        <f t="shared" si="22"/>
        <v>244247</v>
      </c>
      <c r="S76" s="137">
        <f t="shared" si="22"/>
        <v>263787</v>
      </c>
      <c r="T76" s="137">
        <f t="shared" si="22"/>
        <v>284832</v>
      </c>
      <c r="U76" s="137">
        <f t="shared" si="22"/>
        <v>307518</v>
      </c>
      <c r="V76" s="137">
        <f t="shared" si="22"/>
        <v>272169</v>
      </c>
      <c r="W76" s="137">
        <f t="shared" ref="W76" si="23">SUM(W77:W81)</f>
        <v>271951</v>
      </c>
      <c r="DA76" s="174" t="s">
        <v>853</v>
      </c>
    </row>
    <row r="77" spans="1:105" ht="11.45" customHeight="1" x14ac:dyDescent="0.25">
      <c r="A77" s="111" t="s">
        <v>110</v>
      </c>
      <c r="B77" s="84">
        <v>0</v>
      </c>
      <c r="C77" s="84">
        <v>0</v>
      </c>
      <c r="D77" s="84">
        <v>0</v>
      </c>
      <c r="E77" s="84">
        <v>0</v>
      </c>
      <c r="F77" s="84">
        <v>0</v>
      </c>
      <c r="G77" s="84">
        <v>0</v>
      </c>
      <c r="H77" s="84">
        <v>0</v>
      </c>
      <c r="I77" s="84">
        <v>0</v>
      </c>
      <c r="J77" s="84">
        <v>0</v>
      </c>
      <c r="K77" s="84">
        <v>0</v>
      </c>
      <c r="L77" s="84">
        <v>0</v>
      </c>
      <c r="M77" s="84">
        <v>0</v>
      </c>
      <c r="N77" s="84">
        <v>0</v>
      </c>
      <c r="O77" s="84">
        <v>0</v>
      </c>
      <c r="P77" s="84">
        <v>2747</v>
      </c>
      <c r="Q77" s="84">
        <v>7064</v>
      </c>
      <c r="R77" s="84">
        <v>10784</v>
      </c>
      <c r="S77" s="84">
        <v>16584</v>
      </c>
      <c r="T77" s="84">
        <v>22294</v>
      </c>
      <c r="U77" s="84">
        <v>21585</v>
      </c>
      <c r="V77" s="84">
        <v>19818</v>
      </c>
      <c r="W77" s="84">
        <v>26266</v>
      </c>
      <c r="DA77" s="171" t="s">
        <v>854</v>
      </c>
    </row>
    <row r="78" spans="1:105" ht="11.45" customHeight="1" x14ac:dyDescent="0.25">
      <c r="A78" s="111" t="s">
        <v>111</v>
      </c>
      <c r="B78" s="84">
        <v>0</v>
      </c>
      <c r="C78" s="84">
        <v>0</v>
      </c>
      <c r="D78" s="84">
        <v>0</v>
      </c>
      <c r="E78" s="84">
        <v>0</v>
      </c>
      <c r="F78" s="84">
        <v>0</v>
      </c>
      <c r="G78" s="84">
        <v>0</v>
      </c>
      <c r="H78" s="84">
        <v>37058</v>
      </c>
      <c r="I78" s="84">
        <v>96322</v>
      </c>
      <c r="J78" s="84">
        <v>110284</v>
      </c>
      <c r="K78" s="84">
        <v>93088</v>
      </c>
      <c r="L78" s="84">
        <v>122374</v>
      </c>
      <c r="M78" s="84">
        <v>160297</v>
      </c>
      <c r="N78" s="84">
        <v>162025</v>
      </c>
      <c r="O78" s="84">
        <v>168051</v>
      </c>
      <c r="P78" s="84">
        <v>189901</v>
      </c>
      <c r="Q78" s="84">
        <v>206398</v>
      </c>
      <c r="R78" s="84">
        <v>229391</v>
      </c>
      <c r="S78" s="84">
        <v>241805</v>
      </c>
      <c r="T78" s="84">
        <v>254830</v>
      </c>
      <c r="U78" s="84">
        <v>277929</v>
      </c>
      <c r="V78" s="84">
        <v>241833</v>
      </c>
      <c r="W78" s="84">
        <v>227416</v>
      </c>
      <c r="DA78" s="171" t="s">
        <v>855</v>
      </c>
    </row>
    <row r="79" spans="1:105" ht="11.45" customHeight="1" x14ac:dyDescent="0.25">
      <c r="A79" s="111" t="s">
        <v>112</v>
      </c>
      <c r="B79" s="84">
        <v>0</v>
      </c>
      <c r="C79" s="84">
        <v>0</v>
      </c>
      <c r="D79" s="84">
        <v>0</v>
      </c>
      <c r="E79" s="84">
        <v>0</v>
      </c>
      <c r="F79" s="84">
        <v>0</v>
      </c>
      <c r="G79" s="84">
        <v>0</v>
      </c>
      <c r="H79" s="84">
        <v>1245</v>
      </c>
      <c r="I79" s="84">
        <v>630</v>
      </c>
      <c r="J79" s="84">
        <v>2037</v>
      </c>
      <c r="K79" s="84">
        <v>1360</v>
      </c>
      <c r="L79" s="84">
        <v>1222</v>
      </c>
      <c r="M79" s="84">
        <v>1236</v>
      </c>
      <c r="N79" s="84">
        <v>1188</v>
      </c>
      <c r="O79" s="84">
        <v>470</v>
      </c>
      <c r="P79" s="84">
        <v>1306</v>
      </c>
      <c r="Q79" s="84">
        <v>1184</v>
      </c>
      <c r="R79" s="84">
        <v>673</v>
      </c>
      <c r="S79" s="84">
        <v>877</v>
      </c>
      <c r="T79" s="84">
        <v>1203</v>
      </c>
      <c r="U79" s="84">
        <v>1457</v>
      </c>
      <c r="V79" s="84">
        <v>1874</v>
      </c>
      <c r="W79" s="84">
        <v>2225</v>
      </c>
      <c r="DA79" s="171" t="s">
        <v>856</v>
      </c>
    </row>
    <row r="80" spans="1:105" ht="11.45" customHeight="1" x14ac:dyDescent="0.25">
      <c r="A80" s="111" t="s">
        <v>113</v>
      </c>
      <c r="B80" s="84">
        <v>0</v>
      </c>
      <c r="C80" s="84">
        <v>0</v>
      </c>
      <c r="D80" s="84">
        <v>0</v>
      </c>
      <c r="E80" s="84">
        <v>0</v>
      </c>
      <c r="F80" s="84">
        <v>0</v>
      </c>
      <c r="G80" s="84">
        <v>0</v>
      </c>
      <c r="H80" s="84">
        <v>0</v>
      </c>
      <c r="I80" s="84">
        <v>393</v>
      </c>
      <c r="J80" s="84">
        <v>941</v>
      </c>
      <c r="K80" s="84">
        <v>768</v>
      </c>
      <c r="L80" s="84">
        <v>741</v>
      </c>
      <c r="M80" s="84">
        <v>873</v>
      </c>
      <c r="N80" s="84">
        <v>812</v>
      </c>
      <c r="O80" s="84">
        <v>669</v>
      </c>
      <c r="P80" s="84">
        <v>654</v>
      </c>
      <c r="Q80" s="84">
        <v>756</v>
      </c>
      <c r="R80" s="84">
        <v>3399</v>
      </c>
      <c r="S80" s="84">
        <v>696</v>
      </c>
      <c r="T80" s="84">
        <v>735</v>
      </c>
      <c r="U80" s="84">
        <v>0</v>
      </c>
      <c r="V80" s="84">
        <v>0</v>
      </c>
      <c r="W80" s="84">
        <v>0</v>
      </c>
      <c r="DA80" s="171" t="s">
        <v>857</v>
      </c>
    </row>
    <row r="81" spans="1:105" ht="11.45" customHeight="1" x14ac:dyDescent="0.25">
      <c r="A81" s="111" t="s">
        <v>115</v>
      </c>
      <c r="B81" s="84">
        <v>0</v>
      </c>
      <c r="C81" s="84">
        <v>0</v>
      </c>
      <c r="D81" s="84">
        <v>0</v>
      </c>
      <c r="E81" s="84">
        <v>0</v>
      </c>
      <c r="F81" s="84">
        <v>0</v>
      </c>
      <c r="G81" s="84">
        <v>0</v>
      </c>
      <c r="H81" s="84">
        <v>0</v>
      </c>
      <c r="I81" s="84">
        <v>0</v>
      </c>
      <c r="J81" s="84">
        <v>0</v>
      </c>
      <c r="K81" s="84">
        <v>0</v>
      </c>
      <c r="L81" s="84">
        <v>0</v>
      </c>
      <c r="M81" s="84">
        <v>0</v>
      </c>
      <c r="N81" s="84">
        <v>0</v>
      </c>
      <c r="O81" s="84">
        <v>0</v>
      </c>
      <c r="P81" s="84">
        <v>0</v>
      </c>
      <c r="Q81" s="84">
        <v>0</v>
      </c>
      <c r="R81" s="84">
        <v>0</v>
      </c>
      <c r="S81" s="84">
        <v>3825</v>
      </c>
      <c r="T81" s="84">
        <v>5770</v>
      </c>
      <c r="U81" s="84">
        <v>6547</v>
      </c>
      <c r="V81" s="84">
        <v>8644</v>
      </c>
      <c r="W81" s="84">
        <v>16044</v>
      </c>
      <c r="DA81" s="171" t="s">
        <v>858</v>
      </c>
    </row>
    <row r="82" spans="1:105" ht="11.45" customHeight="1" x14ac:dyDescent="0.25">
      <c r="A82" s="109" t="s">
        <v>158</v>
      </c>
      <c r="B82" s="110">
        <f t="shared" ref="B82:K82" si="24">SUM(B83:B84)</f>
        <v>0</v>
      </c>
      <c r="C82" s="110">
        <f t="shared" si="24"/>
        <v>0</v>
      </c>
      <c r="D82" s="110">
        <f t="shared" si="24"/>
        <v>0</v>
      </c>
      <c r="E82" s="110">
        <f t="shared" si="24"/>
        <v>0</v>
      </c>
      <c r="F82" s="110">
        <f t="shared" si="24"/>
        <v>0</v>
      </c>
      <c r="G82" s="110">
        <f t="shared" si="24"/>
        <v>5651</v>
      </c>
      <c r="H82" s="110">
        <f t="shared" si="24"/>
        <v>29945</v>
      </c>
      <c r="I82" s="110">
        <f t="shared" si="24"/>
        <v>3925</v>
      </c>
      <c r="J82" s="110">
        <f t="shared" si="24"/>
        <v>4349</v>
      </c>
      <c r="K82" s="110">
        <f t="shared" si="24"/>
        <v>39410</v>
      </c>
      <c r="L82" s="110">
        <f t="shared" ref="L82" si="25">SUM(L83:L84)</f>
        <v>53466</v>
      </c>
      <c r="M82" s="110">
        <f t="shared" ref="M82:V82" si="26">SUM(M83:M84)</f>
        <v>65628</v>
      </c>
      <c r="N82" s="110">
        <f t="shared" si="26"/>
        <v>52760</v>
      </c>
      <c r="O82" s="110">
        <f t="shared" si="26"/>
        <v>67644</v>
      </c>
      <c r="P82" s="110">
        <f t="shared" si="26"/>
        <v>69827</v>
      </c>
      <c r="Q82" s="110">
        <f t="shared" si="26"/>
        <v>72427</v>
      </c>
      <c r="R82" s="110">
        <f t="shared" si="26"/>
        <v>83430</v>
      </c>
      <c r="S82" s="110">
        <f t="shared" si="26"/>
        <v>88528</v>
      </c>
      <c r="T82" s="110">
        <f t="shared" si="26"/>
        <v>72294</v>
      </c>
      <c r="U82" s="110">
        <f t="shared" si="26"/>
        <v>92633</v>
      </c>
      <c r="V82" s="110">
        <f t="shared" si="26"/>
        <v>79495</v>
      </c>
      <c r="W82" s="110">
        <f t="shared" ref="W82" si="27">SUM(W83:W84)</f>
        <v>88124</v>
      </c>
      <c r="DA82" s="176" t="s">
        <v>859</v>
      </c>
    </row>
    <row r="83" spans="1:105" ht="11.45" customHeight="1" x14ac:dyDescent="0.25">
      <c r="A83" s="128" t="s">
        <v>27</v>
      </c>
      <c r="B83" s="102">
        <v>0</v>
      </c>
      <c r="C83" s="102">
        <v>0</v>
      </c>
      <c r="D83" s="102">
        <v>0</v>
      </c>
      <c r="E83" s="102">
        <v>0</v>
      </c>
      <c r="F83" s="102">
        <v>0</v>
      </c>
      <c r="G83" s="102">
        <v>5651</v>
      </c>
      <c r="H83" s="102">
        <v>29945</v>
      </c>
      <c r="I83" s="102">
        <v>3925</v>
      </c>
      <c r="J83" s="102">
        <v>3896</v>
      </c>
      <c r="K83" s="102">
        <v>39338</v>
      </c>
      <c r="L83" s="102">
        <v>41676</v>
      </c>
      <c r="M83" s="102">
        <v>57594</v>
      </c>
      <c r="N83" s="102">
        <v>43853</v>
      </c>
      <c r="O83" s="102">
        <v>55584</v>
      </c>
      <c r="P83" s="102">
        <v>58326</v>
      </c>
      <c r="Q83" s="102">
        <v>61682</v>
      </c>
      <c r="R83" s="102">
        <v>63828</v>
      </c>
      <c r="S83" s="102">
        <v>66867</v>
      </c>
      <c r="T83" s="102">
        <v>67325</v>
      </c>
      <c r="U83" s="102">
        <v>68888</v>
      </c>
      <c r="V83" s="102">
        <v>61789</v>
      </c>
      <c r="W83" s="102">
        <v>64958</v>
      </c>
      <c r="DA83" s="175" t="s">
        <v>860</v>
      </c>
    </row>
    <row r="84" spans="1:105" ht="11.45" customHeight="1" x14ac:dyDescent="0.25">
      <c r="A84" s="138" t="s">
        <v>116</v>
      </c>
      <c r="B84" s="86">
        <v>0</v>
      </c>
      <c r="C84" s="86">
        <v>0</v>
      </c>
      <c r="D84" s="86">
        <v>0</v>
      </c>
      <c r="E84" s="86">
        <v>0</v>
      </c>
      <c r="F84" s="86">
        <v>0</v>
      </c>
      <c r="G84" s="86">
        <v>0</v>
      </c>
      <c r="H84" s="86">
        <v>0</v>
      </c>
      <c r="I84" s="86">
        <v>0</v>
      </c>
      <c r="J84" s="86">
        <v>453</v>
      </c>
      <c r="K84" s="86">
        <v>72</v>
      </c>
      <c r="L84" s="86">
        <v>11790</v>
      </c>
      <c r="M84" s="86">
        <v>8034</v>
      </c>
      <c r="N84" s="86">
        <v>8907</v>
      </c>
      <c r="O84" s="86">
        <v>12060</v>
      </c>
      <c r="P84" s="86">
        <v>11501</v>
      </c>
      <c r="Q84" s="86">
        <v>10745</v>
      </c>
      <c r="R84" s="86">
        <v>19602</v>
      </c>
      <c r="S84" s="86">
        <v>21661</v>
      </c>
      <c r="T84" s="86">
        <v>4969</v>
      </c>
      <c r="U84" s="86">
        <v>23745</v>
      </c>
      <c r="V84" s="86">
        <v>17706</v>
      </c>
      <c r="W84" s="86">
        <v>23166</v>
      </c>
      <c r="DA84" s="178" t="s">
        <v>861</v>
      </c>
    </row>
    <row r="85" spans="1:105" x14ac:dyDescent="0.25">
      <c r="A85" s="106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DA85" s="171"/>
    </row>
    <row r="86" spans="1:105" ht="11.45" customHeight="1" x14ac:dyDescent="0.25">
      <c r="A86" s="68" t="s">
        <v>36</v>
      </c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DA86" s="179"/>
    </row>
    <row r="87" spans="1:105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DA87" s="171"/>
    </row>
    <row r="88" spans="1:105" ht="11.45" customHeight="1" x14ac:dyDescent="0.25">
      <c r="A88" s="53" t="s">
        <v>120</v>
      </c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DA88" s="172"/>
    </row>
    <row r="89" spans="1:105" ht="11.45" customHeight="1" x14ac:dyDescent="0.25">
      <c r="A89" s="27" t="s">
        <v>33</v>
      </c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DA89" s="173"/>
    </row>
    <row r="90" spans="1:105" ht="11.45" customHeight="1" x14ac:dyDescent="0.25">
      <c r="A90" s="136" t="s">
        <v>180</v>
      </c>
      <c r="B90" s="141">
        <v>4.3416622074794686</v>
      </c>
      <c r="C90" s="141">
        <v>4.266473541155742</v>
      </c>
      <c r="D90" s="141">
        <v>4.2008034012884421</v>
      </c>
      <c r="E90" s="141">
        <v>4.130671658905765</v>
      </c>
      <c r="F90" s="141">
        <v>4.0661522606067448</v>
      </c>
      <c r="G90" s="141">
        <v>3.9974670879879199</v>
      </c>
      <c r="H90" s="141">
        <v>3.9292353663587263</v>
      </c>
      <c r="I90" s="141">
        <v>3.8329519598545749</v>
      </c>
      <c r="J90" s="141">
        <v>3.7218158802083892</v>
      </c>
      <c r="K90" s="141">
        <v>3.6459067988677707</v>
      </c>
      <c r="L90" s="141">
        <v>3.6073733006788156</v>
      </c>
      <c r="M90" s="141">
        <v>3.5547307177917014</v>
      </c>
      <c r="N90" s="141">
        <v>3.5060546111477713</v>
      </c>
      <c r="O90" s="141">
        <v>3.4524184712922068</v>
      </c>
      <c r="P90" s="141">
        <v>3.389187978231273</v>
      </c>
      <c r="Q90" s="141">
        <v>3.3236864995917492</v>
      </c>
      <c r="R90" s="141">
        <v>3.2464577623282693</v>
      </c>
      <c r="S90" s="141">
        <v>3.1992180016357583</v>
      </c>
      <c r="T90" s="141">
        <v>3.1283061786099484</v>
      </c>
      <c r="U90" s="141">
        <v>3.0556079524760964</v>
      </c>
      <c r="V90" s="141">
        <v>3.0124436355434021</v>
      </c>
      <c r="W90" s="141">
        <v>2.8005665935336403</v>
      </c>
      <c r="DA90" s="174" t="s">
        <v>862</v>
      </c>
    </row>
    <row r="91" spans="1:105" ht="11.45" customHeight="1" x14ac:dyDescent="0.25">
      <c r="A91" s="109" t="s">
        <v>20</v>
      </c>
      <c r="B91" s="130">
        <v>7.5777704893906233</v>
      </c>
      <c r="C91" s="130">
        <v>7.4873153943779229</v>
      </c>
      <c r="D91" s="130">
        <v>7.4526319237490011</v>
      </c>
      <c r="E91" s="130">
        <v>7.4139494376038426</v>
      </c>
      <c r="F91" s="130">
        <v>7.3722926170654288</v>
      </c>
      <c r="G91" s="130">
        <v>7.3253469390825936</v>
      </c>
      <c r="H91" s="130">
        <v>7.2842191728601176</v>
      </c>
      <c r="I91" s="130">
        <v>7.2416812790996499</v>
      </c>
      <c r="J91" s="130">
        <v>7.1867526490486275</v>
      </c>
      <c r="K91" s="130">
        <v>7.0873913262827148</v>
      </c>
      <c r="L91" s="130">
        <v>7.0149536464712163</v>
      </c>
      <c r="M91" s="130">
        <v>6.9275516365519767</v>
      </c>
      <c r="N91" s="130">
        <v>6.8238023891944177</v>
      </c>
      <c r="O91" s="130">
        <v>6.7254872782320447</v>
      </c>
      <c r="P91" s="130">
        <v>6.6051828563676125</v>
      </c>
      <c r="Q91" s="130">
        <v>6.4905205703686377</v>
      </c>
      <c r="R91" s="130">
        <v>6.3683003205326818</v>
      </c>
      <c r="S91" s="130">
        <v>6.2363228798368251</v>
      </c>
      <c r="T91" s="130">
        <v>6.1198213996689281</v>
      </c>
      <c r="U91" s="130">
        <v>6.0414562436654915</v>
      </c>
      <c r="V91" s="130">
        <v>5.9226139128436905</v>
      </c>
      <c r="W91" s="130">
        <v>5.7778390553096912</v>
      </c>
      <c r="DA91" s="176" t="s">
        <v>863</v>
      </c>
    </row>
    <row r="92" spans="1:105" ht="11.45" customHeight="1" x14ac:dyDescent="0.25">
      <c r="A92" s="111" t="s">
        <v>110</v>
      </c>
      <c r="B92" s="96">
        <v>7.7054251362975261</v>
      </c>
      <c r="C92" s="96">
        <v>7.6431645714920302</v>
      </c>
      <c r="D92" s="96">
        <v>7.6279337816956474</v>
      </c>
      <c r="E92" s="96">
        <v>7.6041614148837171</v>
      </c>
      <c r="F92" s="96">
        <v>7.5837839265048208</v>
      </c>
      <c r="G92" s="96">
        <v>7.5483971824303833</v>
      </c>
      <c r="H92" s="96">
        <v>7.507140640299018</v>
      </c>
      <c r="I92" s="96">
        <v>7.4580013076820002</v>
      </c>
      <c r="J92" s="96">
        <v>7.3823157270241788</v>
      </c>
      <c r="K92" s="96">
        <v>7.248683386377718</v>
      </c>
      <c r="L92" s="96">
        <v>7.1514095524073547</v>
      </c>
      <c r="M92" s="96">
        <v>7.0481529376651419</v>
      </c>
      <c r="N92" s="96">
        <v>6.9330293612904876</v>
      </c>
      <c r="O92" s="96">
        <v>6.8189801955481579</v>
      </c>
      <c r="P92" s="96">
        <v>6.6877325334541053</v>
      </c>
      <c r="Q92" s="96">
        <v>6.5597734849086269</v>
      </c>
      <c r="R92" s="96">
        <v>6.425796711228644</v>
      </c>
      <c r="S92" s="96">
        <v>6.2761319247033081</v>
      </c>
      <c r="T92" s="96">
        <v>6.1428718509013986</v>
      </c>
      <c r="U92" s="96">
        <v>6.0461447404578852</v>
      </c>
      <c r="V92" s="96">
        <v>5.9387437121376134</v>
      </c>
      <c r="W92" s="96">
        <v>5.833318070629991</v>
      </c>
      <c r="DA92" s="171" t="s">
        <v>864</v>
      </c>
    </row>
    <row r="93" spans="1:105" ht="11.45" customHeight="1" x14ac:dyDescent="0.25">
      <c r="A93" s="111" t="s">
        <v>111</v>
      </c>
      <c r="B93" s="96">
        <v>6.8234203234410176</v>
      </c>
      <c r="C93" s="96">
        <v>6.5215985661621749</v>
      </c>
      <c r="D93" s="96">
        <v>6.4801398956355056</v>
      </c>
      <c r="E93" s="96">
        <v>6.4607554621810639</v>
      </c>
      <c r="F93" s="96">
        <v>6.4292509679733092</v>
      </c>
      <c r="G93" s="96">
        <v>6.4367489015051911</v>
      </c>
      <c r="H93" s="96">
        <v>6.4553532286724007</v>
      </c>
      <c r="I93" s="96">
        <v>6.4619969788846063</v>
      </c>
      <c r="J93" s="96">
        <v>6.4683253692431633</v>
      </c>
      <c r="K93" s="96">
        <v>6.4401508518713957</v>
      </c>
      <c r="L93" s="96">
        <v>6.4170950507282036</v>
      </c>
      <c r="M93" s="96">
        <v>6.3597172284161498</v>
      </c>
      <c r="N93" s="96">
        <v>6.278340819107644</v>
      </c>
      <c r="O93" s="96">
        <v>6.1844801556659963</v>
      </c>
      <c r="P93" s="96">
        <v>6.0817328543484575</v>
      </c>
      <c r="Q93" s="96">
        <v>5.9646663924425658</v>
      </c>
      <c r="R93" s="96">
        <v>5.8422612523906645</v>
      </c>
      <c r="S93" s="96">
        <v>5.7417044804425208</v>
      </c>
      <c r="T93" s="96">
        <v>5.6725485019514501</v>
      </c>
      <c r="U93" s="96">
        <v>5.6353027917730802</v>
      </c>
      <c r="V93" s="96">
        <v>5.5901954945882899</v>
      </c>
      <c r="W93" s="96">
        <v>5.5444194174292889</v>
      </c>
      <c r="DA93" s="171" t="s">
        <v>865</v>
      </c>
    </row>
    <row r="94" spans="1:105" ht="11.45" customHeight="1" x14ac:dyDescent="0.25">
      <c r="A94" s="111" t="s">
        <v>112</v>
      </c>
      <c r="B94" s="96">
        <v>7.8800838265151958</v>
      </c>
      <c r="C94" s="96">
        <v>7.6047204070957868</v>
      </c>
      <c r="D94" s="96">
        <v>7.2576765035273221</v>
      </c>
      <c r="E94" s="96">
        <v>7.1213553871903379</v>
      </c>
      <c r="F94" s="96">
        <v>6.9309410197385484</v>
      </c>
      <c r="G94" s="96">
        <v>6.875036051831227</v>
      </c>
      <c r="H94" s="96">
        <v>6.86919792441092</v>
      </c>
      <c r="I94" s="96">
        <v>6.9420910258243858</v>
      </c>
      <c r="J94" s="96">
        <v>6.9565455481985303</v>
      </c>
      <c r="K94" s="96">
        <v>6.9550287742356174</v>
      </c>
      <c r="L94" s="96">
        <v>6.974675887115799</v>
      </c>
      <c r="M94" s="96">
        <v>7.0000521850903192</v>
      </c>
      <c r="N94" s="96">
        <v>6.9975839784185494</v>
      </c>
      <c r="O94" s="96">
        <v>6.9835626478448294</v>
      </c>
      <c r="P94" s="96">
        <v>6.9630467251863584</v>
      </c>
      <c r="Q94" s="96">
        <v>6.9443550690831861</v>
      </c>
      <c r="R94" s="96">
        <v>6.9246697994803936</v>
      </c>
      <c r="S94" s="96">
        <v>6.9022919006303525</v>
      </c>
      <c r="T94" s="96">
        <v>6.8758153301659535</v>
      </c>
      <c r="U94" s="96">
        <v>6.8402684763750763</v>
      </c>
      <c r="V94" s="96">
        <v>6.7808293785037232</v>
      </c>
      <c r="W94" s="96">
        <v>6.6989556561959045</v>
      </c>
      <c r="DA94" s="171" t="s">
        <v>866</v>
      </c>
    </row>
    <row r="95" spans="1:105" ht="11.45" customHeight="1" x14ac:dyDescent="0.25">
      <c r="A95" s="111" t="s">
        <v>113</v>
      </c>
      <c r="B95" s="96">
        <v>0</v>
      </c>
      <c r="C95" s="96">
        <v>0</v>
      </c>
      <c r="D95" s="96">
        <v>0</v>
      </c>
      <c r="E95" s="96">
        <v>0</v>
      </c>
      <c r="F95" s="96">
        <v>0</v>
      </c>
      <c r="G95" s="96">
        <v>7.950404437699703</v>
      </c>
      <c r="H95" s="96">
        <v>7.9348669835069625</v>
      </c>
      <c r="I95" s="96">
        <v>7.9330389505343533</v>
      </c>
      <c r="J95" s="96">
        <v>7.7274847692429782</v>
      </c>
      <c r="K95" s="96">
        <v>7.3315025509238483</v>
      </c>
      <c r="L95" s="96">
        <v>7.2729303761342941</v>
      </c>
      <c r="M95" s="96">
        <v>7.2123536629822489</v>
      </c>
      <c r="N95" s="96">
        <v>7.1574902210559452</v>
      </c>
      <c r="O95" s="96">
        <v>6.8689425883420592</v>
      </c>
      <c r="P95" s="96">
        <v>6.5709456043018708</v>
      </c>
      <c r="Q95" s="96">
        <v>6.3599613103836274</v>
      </c>
      <c r="R95" s="96">
        <v>6.218372986530353</v>
      </c>
      <c r="S95" s="96">
        <v>6.0800021947618168</v>
      </c>
      <c r="T95" s="96">
        <v>5.868407873163056</v>
      </c>
      <c r="U95" s="96">
        <v>5.71479436066973</v>
      </c>
      <c r="V95" s="96">
        <v>5.5163186157770809</v>
      </c>
      <c r="W95" s="96">
        <v>5.4100224808637183</v>
      </c>
      <c r="DA95" s="171" t="s">
        <v>867</v>
      </c>
    </row>
    <row r="96" spans="1:105" ht="11.45" customHeight="1" x14ac:dyDescent="0.25">
      <c r="A96" s="111" t="s">
        <v>114</v>
      </c>
      <c r="B96" s="96">
        <v>0</v>
      </c>
      <c r="C96" s="96">
        <v>0</v>
      </c>
      <c r="D96" s="96">
        <v>0</v>
      </c>
      <c r="E96" s="96">
        <v>0</v>
      </c>
      <c r="F96" s="96">
        <v>0</v>
      </c>
      <c r="G96" s="96">
        <v>0</v>
      </c>
      <c r="H96" s="96">
        <v>0</v>
      </c>
      <c r="I96" s="96">
        <v>0</v>
      </c>
      <c r="J96" s="96">
        <v>0</v>
      </c>
      <c r="K96" s="96">
        <v>0</v>
      </c>
      <c r="L96" s="96">
        <v>0</v>
      </c>
      <c r="M96" s="96">
        <v>3.0919444929182096</v>
      </c>
      <c r="N96" s="96">
        <v>2.590479266150866</v>
      </c>
      <c r="O96" s="96">
        <v>2.7346879772094019</v>
      </c>
      <c r="P96" s="96">
        <v>2.6234630585683196</v>
      </c>
      <c r="Q96" s="96">
        <v>2.7167768353808985</v>
      </c>
      <c r="R96" s="96">
        <v>2.72010060545486</v>
      </c>
      <c r="S96" s="96">
        <v>2.8191209101620149</v>
      </c>
      <c r="T96" s="96">
        <v>2.9688134896431473</v>
      </c>
      <c r="U96" s="96">
        <v>2.9886320811947678</v>
      </c>
      <c r="V96" s="96">
        <v>2.9818167467060213</v>
      </c>
      <c r="W96" s="96">
        <v>2.8758231303733579</v>
      </c>
      <c r="DA96" s="171" t="s">
        <v>868</v>
      </c>
    </row>
    <row r="97" spans="1:105" ht="11.45" customHeight="1" x14ac:dyDescent="0.25">
      <c r="A97" s="111" t="s">
        <v>115</v>
      </c>
      <c r="B97" s="96">
        <v>0</v>
      </c>
      <c r="C97" s="96">
        <v>0</v>
      </c>
      <c r="D97" s="96">
        <v>0</v>
      </c>
      <c r="E97" s="96">
        <v>0</v>
      </c>
      <c r="F97" s="96">
        <v>0</v>
      </c>
      <c r="G97" s="96">
        <v>0</v>
      </c>
      <c r="H97" s="96">
        <v>1.4427980974337387</v>
      </c>
      <c r="I97" s="96">
        <v>1.4382448811004784</v>
      </c>
      <c r="J97" s="96">
        <v>1.4145410394655917</v>
      </c>
      <c r="K97" s="96">
        <v>1.4118015529562065</v>
      </c>
      <c r="L97" s="96">
        <v>1.4033380955970467</v>
      </c>
      <c r="M97" s="96">
        <v>1.3943925624905849</v>
      </c>
      <c r="N97" s="96">
        <v>1.3582109322470874</v>
      </c>
      <c r="O97" s="96">
        <v>1.3070689467468355</v>
      </c>
      <c r="P97" s="96">
        <v>1.2666140010880949</v>
      </c>
      <c r="Q97" s="96">
        <v>1.2776812308541874</v>
      </c>
      <c r="R97" s="96">
        <v>1.2786242999609718</v>
      </c>
      <c r="S97" s="96">
        <v>1.2554339015650273</v>
      </c>
      <c r="T97" s="96">
        <v>1.2738466145097453</v>
      </c>
      <c r="U97" s="96">
        <v>1.4159053125233891</v>
      </c>
      <c r="V97" s="96">
        <v>1.4365162754574341</v>
      </c>
      <c r="W97" s="96">
        <v>1.4165113553736557</v>
      </c>
      <c r="DA97" s="171" t="s">
        <v>869</v>
      </c>
    </row>
    <row r="98" spans="1:105" ht="11.45" customHeight="1" x14ac:dyDescent="0.25">
      <c r="A98" s="109" t="s">
        <v>21</v>
      </c>
      <c r="B98" s="130">
        <v>54.17329432670811</v>
      </c>
      <c r="C98" s="130">
        <v>53.290260694910586</v>
      </c>
      <c r="D98" s="130">
        <v>52.810608795478352</v>
      </c>
      <c r="E98" s="130">
        <v>52.360484144923163</v>
      </c>
      <c r="F98" s="130">
        <v>51.910879663440632</v>
      </c>
      <c r="G98" s="130">
        <v>51.418780383790875</v>
      </c>
      <c r="H98" s="130">
        <v>50.919388552875169</v>
      </c>
      <c r="I98" s="130">
        <v>49.999897125264631</v>
      </c>
      <c r="J98" s="130">
        <v>49.571890048350156</v>
      </c>
      <c r="K98" s="130">
        <v>49.09481583037855</v>
      </c>
      <c r="L98" s="130">
        <v>48.612250268249667</v>
      </c>
      <c r="M98" s="130">
        <v>48.121937660010765</v>
      </c>
      <c r="N98" s="130">
        <v>47.631302476719632</v>
      </c>
      <c r="O98" s="130">
        <v>47.122852167413669</v>
      </c>
      <c r="P98" s="130">
        <v>46.656169899935904</v>
      </c>
      <c r="Q98" s="130">
        <v>46.196148724486065</v>
      </c>
      <c r="R98" s="130">
        <v>45.699425613250838</v>
      </c>
      <c r="S98" s="130">
        <v>45.236503630739072</v>
      </c>
      <c r="T98" s="130">
        <v>44.822442101410985</v>
      </c>
      <c r="U98" s="130">
        <v>44.421925288829073</v>
      </c>
      <c r="V98" s="130">
        <v>43.531309756607982</v>
      </c>
      <c r="W98" s="130">
        <v>43.259224937710393</v>
      </c>
      <c r="DA98" s="176" t="s">
        <v>870</v>
      </c>
    </row>
    <row r="99" spans="1:105" ht="11.45" customHeight="1" x14ac:dyDescent="0.25">
      <c r="A99" s="111" t="s">
        <v>110</v>
      </c>
      <c r="B99" s="97">
        <v>0</v>
      </c>
      <c r="C99" s="97">
        <v>0</v>
      </c>
      <c r="D99" s="97">
        <v>0</v>
      </c>
      <c r="E99" s="97">
        <v>0</v>
      </c>
      <c r="F99" s="97">
        <v>0</v>
      </c>
      <c r="G99" s="97">
        <v>0</v>
      </c>
      <c r="H99" s="97">
        <v>0</v>
      </c>
      <c r="I99" s="97">
        <v>0</v>
      </c>
      <c r="J99" s="97">
        <v>0</v>
      </c>
      <c r="K99" s="97">
        <v>0</v>
      </c>
      <c r="L99" s="97">
        <v>0</v>
      </c>
      <c r="M99" s="97">
        <v>0</v>
      </c>
      <c r="N99" s="97">
        <v>0</v>
      </c>
      <c r="O99" s="97">
        <v>0</v>
      </c>
      <c r="P99" s="97">
        <v>0</v>
      </c>
      <c r="Q99" s="97">
        <v>0</v>
      </c>
      <c r="R99" s="97">
        <v>0</v>
      </c>
      <c r="S99" s="97">
        <v>0</v>
      </c>
      <c r="T99" s="97">
        <v>0</v>
      </c>
      <c r="U99" s="97">
        <v>0</v>
      </c>
      <c r="V99" s="97">
        <v>0</v>
      </c>
      <c r="W99" s="97">
        <v>0</v>
      </c>
      <c r="DA99" s="175" t="s">
        <v>871</v>
      </c>
    </row>
    <row r="100" spans="1:105" ht="11.45" customHeight="1" x14ac:dyDescent="0.25">
      <c r="A100" s="111" t="s">
        <v>111</v>
      </c>
      <c r="B100" s="97">
        <v>54.301095182296081</v>
      </c>
      <c r="C100" s="97">
        <v>53.18348289424685</v>
      </c>
      <c r="D100" s="97">
        <v>52.611885946004165</v>
      </c>
      <c r="E100" s="97">
        <v>52.062313289026903</v>
      </c>
      <c r="F100" s="97">
        <v>51.533818602571664</v>
      </c>
      <c r="G100" s="97">
        <v>50.979322294912585</v>
      </c>
      <c r="H100" s="97">
        <v>50.451876498651735</v>
      </c>
      <c r="I100" s="97">
        <v>49.612943330926456</v>
      </c>
      <c r="J100" s="97">
        <v>49.142849290368339</v>
      </c>
      <c r="K100" s="97">
        <v>48.649998430480977</v>
      </c>
      <c r="L100" s="97">
        <v>48.156690313674616</v>
      </c>
      <c r="M100" s="97">
        <v>47.671443732366917</v>
      </c>
      <c r="N100" s="97">
        <v>47.206924951992391</v>
      </c>
      <c r="O100" s="97">
        <v>46.7114978786988</v>
      </c>
      <c r="P100" s="97">
        <v>46.24883472980332</v>
      </c>
      <c r="Q100" s="97">
        <v>45.792554026854241</v>
      </c>
      <c r="R100" s="97">
        <v>45.322117234942368</v>
      </c>
      <c r="S100" s="97">
        <v>44.888262574976032</v>
      </c>
      <c r="T100" s="97">
        <v>44.512745662946415</v>
      </c>
      <c r="U100" s="97">
        <v>44.175928849706629</v>
      </c>
      <c r="V100" s="97">
        <v>43.556251348267708</v>
      </c>
      <c r="W100" s="97">
        <v>43.37984544862411</v>
      </c>
      <c r="DA100" s="175" t="s">
        <v>872</v>
      </c>
    </row>
    <row r="101" spans="1:105" ht="11.45" customHeight="1" x14ac:dyDescent="0.25">
      <c r="A101" s="111" t="s">
        <v>112</v>
      </c>
      <c r="B101" s="97">
        <v>0</v>
      </c>
      <c r="C101" s="97">
        <v>0</v>
      </c>
      <c r="D101" s="97">
        <v>0</v>
      </c>
      <c r="E101" s="97">
        <v>0</v>
      </c>
      <c r="F101" s="97">
        <v>39.291434835668845</v>
      </c>
      <c r="G101" s="97">
        <v>39.291434835668838</v>
      </c>
      <c r="H101" s="97">
        <v>39.291434835668838</v>
      </c>
      <c r="I101" s="97">
        <v>39.194406582201857</v>
      </c>
      <c r="J101" s="97">
        <v>38.920868461218532</v>
      </c>
      <c r="K101" s="97">
        <v>38.598535909706293</v>
      </c>
      <c r="L101" s="97">
        <v>38.418808454131266</v>
      </c>
      <c r="M101" s="97">
        <v>38.38646268564851</v>
      </c>
      <c r="N101" s="97">
        <v>38.38646268564851</v>
      </c>
      <c r="O101" s="97">
        <v>38.351626680636464</v>
      </c>
      <c r="P101" s="97">
        <v>38.314001348340035</v>
      </c>
      <c r="Q101" s="97">
        <v>38.273237703952667</v>
      </c>
      <c r="R101" s="97">
        <v>38.064023628129306</v>
      </c>
      <c r="S101" s="97">
        <v>38.011866427549279</v>
      </c>
      <c r="T101" s="97">
        <v>37.751513330274321</v>
      </c>
      <c r="U101" s="97">
        <v>37.303267640873848</v>
      </c>
      <c r="V101" s="97">
        <v>36.869039454502669</v>
      </c>
      <c r="W101" s="97">
        <v>36.291760136105445</v>
      </c>
      <c r="DA101" s="175" t="s">
        <v>873</v>
      </c>
    </row>
    <row r="102" spans="1:105" ht="11.45" customHeight="1" x14ac:dyDescent="0.25">
      <c r="A102" s="111" t="s">
        <v>113</v>
      </c>
      <c r="B102" s="97">
        <v>45.439344983001604</v>
      </c>
      <c r="C102" s="97">
        <v>44.220917984953395</v>
      </c>
      <c r="D102" s="97">
        <v>43.643833274648209</v>
      </c>
      <c r="E102" s="97">
        <v>43.345315466590854</v>
      </c>
      <c r="F102" s="97">
        <v>43.153144066974569</v>
      </c>
      <c r="G102" s="97">
        <v>42.893311938164125</v>
      </c>
      <c r="H102" s="97">
        <v>42.362805884922437</v>
      </c>
      <c r="I102" s="97">
        <v>42.032063931222474</v>
      </c>
      <c r="J102" s="97">
        <v>41.449583034102339</v>
      </c>
      <c r="K102" s="97">
        <v>41.247379257664484</v>
      </c>
      <c r="L102" s="97">
        <v>41.178307859620418</v>
      </c>
      <c r="M102" s="97">
        <v>40.944999813879903</v>
      </c>
      <c r="N102" s="97">
        <v>40.457671901446759</v>
      </c>
      <c r="O102" s="97">
        <v>40.237622298367626</v>
      </c>
      <c r="P102" s="97">
        <v>39.985497921744958</v>
      </c>
      <c r="Q102" s="97">
        <v>39.704533276935187</v>
      </c>
      <c r="R102" s="97">
        <v>39.428786971674761</v>
      </c>
      <c r="S102" s="97">
        <v>39.04139981100468</v>
      </c>
      <c r="T102" s="97">
        <v>38.674060541344623</v>
      </c>
      <c r="U102" s="97">
        <v>38.631805819847642</v>
      </c>
      <c r="V102" s="97">
        <v>38.28377009835188</v>
      </c>
      <c r="W102" s="97">
        <v>38.061238296248604</v>
      </c>
      <c r="DA102" s="175" t="s">
        <v>874</v>
      </c>
    </row>
    <row r="103" spans="1:105" ht="11.45" customHeight="1" x14ac:dyDescent="0.25">
      <c r="A103" s="111" t="s">
        <v>115</v>
      </c>
      <c r="B103" s="97">
        <v>33.394073828604647</v>
      </c>
      <c r="C103" s="97">
        <v>32.778123808277066</v>
      </c>
      <c r="D103" s="97">
        <v>32.237552043867971</v>
      </c>
      <c r="E103" s="97">
        <v>31.809793773366128</v>
      </c>
      <c r="F103" s="97">
        <v>31.584156489581382</v>
      </c>
      <c r="G103" s="97">
        <v>31.494134280206062</v>
      </c>
      <c r="H103" s="97">
        <v>31.394852773544521</v>
      </c>
      <c r="I103" s="97">
        <v>31.29417434277233</v>
      </c>
      <c r="J103" s="97">
        <v>31.093730938837108</v>
      </c>
      <c r="K103" s="97">
        <v>30.240117869567662</v>
      </c>
      <c r="L103" s="97">
        <v>29.965008891586358</v>
      </c>
      <c r="M103" s="97">
        <v>29.338682761920261</v>
      </c>
      <c r="N103" s="97">
        <v>28.989758566912784</v>
      </c>
      <c r="O103" s="97">
        <v>28.775896900531922</v>
      </c>
      <c r="P103" s="97">
        <v>28.015900065491603</v>
      </c>
      <c r="Q103" s="97">
        <v>27.587090570260656</v>
      </c>
      <c r="R103" s="97">
        <v>26.64096791116242</v>
      </c>
      <c r="S103" s="97">
        <v>26.328987210598331</v>
      </c>
      <c r="T103" s="97">
        <v>25.773725153619477</v>
      </c>
      <c r="U103" s="97">
        <v>25.513637513849766</v>
      </c>
      <c r="V103" s="97">
        <v>25.260652862508049</v>
      </c>
      <c r="W103" s="97">
        <v>25.156113389850049</v>
      </c>
      <c r="DA103" s="175" t="s">
        <v>875</v>
      </c>
    </row>
    <row r="104" spans="1:105" ht="11.45" customHeight="1" x14ac:dyDescent="0.25">
      <c r="A104" s="27" t="s">
        <v>34</v>
      </c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DA104" s="173"/>
    </row>
    <row r="105" spans="1:105" ht="11.45" customHeight="1" x14ac:dyDescent="0.25">
      <c r="A105" s="136" t="s">
        <v>156</v>
      </c>
      <c r="B105" s="141">
        <v>9.80077553065993</v>
      </c>
      <c r="C105" s="141">
        <v>9.4265767595762586</v>
      </c>
      <c r="D105" s="141">
        <v>9.2910377430840754</v>
      </c>
      <c r="E105" s="141">
        <v>9.1748644504354502</v>
      </c>
      <c r="F105" s="141">
        <v>9.0496922516948555</v>
      </c>
      <c r="G105" s="141">
        <v>9.039502166000867</v>
      </c>
      <c r="H105" s="141">
        <v>8.9835028039497136</v>
      </c>
      <c r="I105" s="141">
        <v>8.8986634790555339</v>
      </c>
      <c r="J105" s="141">
        <v>8.8068518242038447</v>
      </c>
      <c r="K105" s="141">
        <v>8.7270745876528526</v>
      </c>
      <c r="L105" s="141">
        <v>8.7568842825068955</v>
      </c>
      <c r="M105" s="141">
        <v>8.7382740615726604</v>
      </c>
      <c r="N105" s="141">
        <v>8.6035833131881088</v>
      </c>
      <c r="O105" s="141">
        <v>8.4967144000597461</v>
      </c>
      <c r="P105" s="141">
        <v>8.3839015852845016</v>
      </c>
      <c r="Q105" s="141">
        <v>8.2536220659237394</v>
      </c>
      <c r="R105" s="141">
        <v>8.0714586764772367</v>
      </c>
      <c r="S105" s="141">
        <v>7.8703823250434102</v>
      </c>
      <c r="T105" s="141">
        <v>7.6907964884530999</v>
      </c>
      <c r="U105" s="141">
        <v>7.5139996241234863</v>
      </c>
      <c r="V105" s="141">
        <v>7.4577845324517238</v>
      </c>
      <c r="W105" s="141">
        <v>7.3821824490861339</v>
      </c>
      <c r="DA105" s="174" t="s">
        <v>876</v>
      </c>
    </row>
    <row r="106" spans="1:105" ht="11.45" customHeight="1" x14ac:dyDescent="0.25">
      <c r="A106" s="111" t="s">
        <v>110</v>
      </c>
      <c r="B106" s="96">
        <v>9.5200012126865978</v>
      </c>
      <c r="C106" s="96">
        <v>9.3386605948970125</v>
      </c>
      <c r="D106" s="96">
        <v>9.2711186372995673</v>
      </c>
      <c r="E106" s="96">
        <v>9.1988286937018398</v>
      </c>
      <c r="F106" s="96">
        <v>9.1301704863241664</v>
      </c>
      <c r="G106" s="96">
        <v>9.0589379735389084</v>
      </c>
      <c r="H106" s="96">
        <v>8.9730052053820906</v>
      </c>
      <c r="I106" s="96">
        <v>8.9212224125726394</v>
      </c>
      <c r="J106" s="96">
        <v>8.8132523958106876</v>
      </c>
      <c r="K106" s="96">
        <v>8.6996614305851168</v>
      </c>
      <c r="L106" s="96">
        <v>8.5796928147745497</v>
      </c>
      <c r="M106" s="96">
        <v>8.416917612971849</v>
      </c>
      <c r="N106" s="96">
        <v>8.1896499538064713</v>
      </c>
      <c r="O106" s="96">
        <v>8.0057348666894583</v>
      </c>
      <c r="P106" s="96">
        <v>7.8620061470410922</v>
      </c>
      <c r="Q106" s="96">
        <v>7.7572845237491457</v>
      </c>
      <c r="R106" s="96">
        <v>7.5447236824911608</v>
      </c>
      <c r="S106" s="96">
        <v>7.2112831592016109</v>
      </c>
      <c r="T106" s="96">
        <v>7.0309484449100221</v>
      </c>
      <c r="U106" s="96">
        <v>6.7627302670483749</v>
      </c>
      <c r="V106" s="96">
        <v>6.6647632269277608</v>
      </c>
      <c r="W106" s="96">
        <v>6.5965545240424852</v>
      </c>
      <c r="DA106" s="171" t="s">
        <v>877</v>
      </c>
    </row>
    <row r="107" spans="1:105" ht="11.45" customHeight="1" x14ac:dyDescent="0.25">
      <c r="A107" s="111" t="s">
        <v>111</v>
      </c>
      <c r="B107" s="96">
        <v>9.85179863416705</v>
      </c>
      <c r="C107" s="96">
        <v>9.3321887493916176</v>
      </c>
      <c r="D107" s="96">
        <v>9.174493345975602</v>
      </c>
      <c r="E107" s="96">
        <v>9.0562171328343481</v>
      </c>
      <c r="F107" s="96">
        <v>8.9379984507913974</v>
      </c>
      <c r="G107" s="96">
        <v>8.9344434828516519</v>
      </c>
      <c r="H107" s="96">
        <v>8.8924197369894955</v>
      </c>
      <c r="I107" s="96">
        <v>8.8286562142833613</v>
      </c>
      <c r="J107" s="96">
        <v>8.759915960122747</v>
      </c>
      <c r="K107" s="96">
        <v>8.6956912603546606</v>
      </c>
      <c r="L107" s="96">
        <v>8.7436290294554695</v>
      </c>
      <c r="M107" s="96">
        <v>8.7637688541973198</v>
      </c>
      <c r="N107" s="96">
        <v>8.6180730689187328</v>
      </c>
      <c r="O107" s="96">
        <v>8.4902141859533575</v>
      </c>
      <c r="P107" s="96">
        <v>8.351313700002768</v>
      </c>
      <c r="Q107" s="96">
        <v>8.1957139041247267</v>
      </c>
      <c r="R107" s="96">
        <v>8.0036712446587508</v>
      </c>
      <c r="S107" s="96">
        <v>7.8083414266608786</v>
      </c>
      <c r="T107" s="96">
        <v>7.6335187215280724</v>
      </c>
      <c r="U107" s="96">
        <v>7.4691547356094175</v>
      </c>
      <c r="V107" s="96">
        <v>7.4220607938180745</v>
      </c>
      <c r="W107" s="96">
        <v>7.3726835078809954</v>
      </c>
      <c r="DA107" s="171" t="s">
        <v>878</v>
      </c>
    </row>
    <row r="108" spans="1:105" ht="11.45" customHeight="1" x14ac:dyDescent="0.25">
      <c r="A108" s="111" t="s">
        <v>112</v>
      </c>
      <c r="B108" s="96">
        <v>0</v>
      </c>
      <c r="C108" s="96">
        <v>0</v>
      </c>
      <c r="D108" s="96">
        <v>0</v>
      </c>
      <c r="E108" s="96">
        <v>0</v>
      </c>
      <c r="F108" s="96">
        <v>0</v>
      </c>
      <c r="G108" s="96">
        <v>0</v>
      </c>
      <c r="H108" s="96">
        <v>12.928159287407247</v>
      </c>
      <c r="I108" s="96">
        <v>12.785074331613604</v>
      </c>
      <c r="J108" s="96">
        <v>12.333486387805122</v>
      </c>
      <c r="K108" s="96">
        <v>12.189528967231404</v>
      </c>
      <c r="L108" s="96">
        <v>11.917798100993471</v>
      </c>
      <c r="M108" s="96">
        <v>11.770821250390872</v>
      </c>
      <c r="N108" s="96">
        <v>11.612637386053816</v>
      </c>
      <c r="O108" s="96">
        <v>11.53320754286891</v>
      </c>
      <c r="P108" s="96">
        <v>11.275488125647433</v>
      </c>
      <c r="Q108" s="96">
        <v>11.109353546815703</v>
      </c>
      <c r="R108" s="96">
        <v>11.115938108061034</v>
      </c>
      <c r="S108" s="96">
        <v>11.015650356274652</v>
      </c>
      <c r="T108" s="96">
        <v>10.951446445226592</v>
      </c>
      <c r="U108" s="96">
        <v>10.771949508637462</v>
      </c>
      <c r="V108" s="96">
        <v>10.863946907150654</v>
      </c>
      <c r="W108" s="96">
        <v>10.943622493189448</v>
      </c>
      <c r="DA108" s="171" t="s">
        <v>879</v>
      </c>
    </row>
    <row r="109" spans="1:105" ht="11.45" customHeight="1" x14ac:dyDescent="0.25">
      <c r="A109" s="111" t="s">
        <v>113</v>
      </c>
      <c r="B109" s="96">
        <v>0</v>
      </c>
      <c r="C109" s="96">
        <v>0</v>
      </c>
      <c r="D109" s="96">
        <v>0</v>
      </c>
      <c r="E109" s="96">
        <v>0</v>
      </c>
      <c r="F109" s="96">
        <v>0</v>
      </c>
      <c r="G109" s="96">
        <v>0</v>
      </c>
      <c r="H109" s="96">
        <v>8.8075394993602245</v>
      </c>
      <c r="I109" s="96">
        <v>8.788180236774437</v>
      </c>
      <c r="J109" s="96">
        <v>8.7080910791613739</v>
      </c>
      <c r="K109" s="96">
        <v>8.6158406965689629</v>
      </c>
      <c r="L109" s="96">
        <v>8.522658194565107</v>
      </c>
      <c r="M109" s="96">
        <v>8.4157812157817578</v>
      </c>
      <c r="N109" s="96">
        <v>8.3092371881647242</v>
      </c>
      <c r="O109" s="96">
        <v>8.1885582284752019</v>
      </c>
      <c r="P109" s="96">
        <v>8.1109361069925985</v>
      </c>
      <c r="Q109" s="96">
        <v>7.9613689509901304</v>
      </c>
      <c r="R109" s="96">
        <v>7.2656863350167171</v>
      </c>
      <c r="S109" s="96">
        <v>7.2019923134297708</v>
      </c>
      <c r="T109" s="96">
        <v>7.0623244245774908</v>
      </c>
      <c r="U109" s="96">
        <v>7.0544000050701134</v>
      </c>
      <c r="V109" s="96">
        <v>7.0335783494878008</v>
      </c>
      <c r="W109" s="96">
        <v>6.9414704874386972</v>
      </c>
      <c r="DA109" s="171" t="s">
        <v>880</v>
      </c>
    </row>
    <row r="110" spans="1:105" ht="11.45" customHeight="1" x14ac:dyDescent="0.25">
      <c r="A110" s="111" t="s">
        <v>115</v>
      </c>
      <c r="B110" s="96">
        <v>1.7765517715909738</v>
      </c>
      <c r="C110" s="96">
        <v>1.7652542493714669</v>
      </c>
      <c r="D110" s="96">
        <v>1.7648562063199824</v>
      </c>
      <c r="E110" s="96">
        <v>1.7642608338902404</v>
      </c>
      <c r="F110" s="96">
        <v>1.7626637398968683</v>
      </c>
      <c r="G110" s="96">
        <v>1.7619427360042761</v>
      </c>
      <c r="H110" s="96">
        <v>1.7452103978548728</v>
      </c>
      <c r="I110" s="96">
        <v>1.7276653338955708</v>
      </c>
      <c r="J110" s="96">
        <v>1.6966807514760069</v>
      </c>
      <c r="K110" s="96">
        <v>1.6469174256759511</v>
      </c>
      <c r="L110" s="96">
        <v>1.5520991461322864</v>
      </c>
      <c r="M110" s="96">
        <v>1.486006201998409</v>
      </c>
      <c r="N110" s="96">
        <v>1.4213969968952453</v>
      </c>
      <c r="O110" s="96">
        <v>1.3875160659714403</v>
      </c>
      <c r="P110" s="96">
        <v>1.3906287277946361</v>
      </c>
      <c r="Q110" s="96">
        <v>1.4397347974036718</v>
      </c>
      <c r="R110" s="96">
        <v>1.5575880381083884</v>
      </c>
      <c r="S110" s="96">
        <v>1.5061724160066909</v>
      </c>
      <c r="T110" s="96">
        <v>1.5311084190650739</v>
      </c>
      <c r="U110" s="96">
        <v>1.6973305817569717</v>
      </c>
      <c r="V110" s="96">
        <v>1.9613937069258502</v>
      </c>
      <c r="W110" s="96">
        <v>2.0797939596939035</v>
      </c>
      <c r="DA110" s="171" t="s">
        <v>881</v>
      </c>
    </row>
    <row r="111" spans="1:105" ht="11.45" customHeight="1" x14ac:dyDescent="0.25">
      <c r="A111" s="109" t="s">
        <v>158</v>
      </c>
      <c r="B111" s="130">
        <v>32.877696612318509</v>
      </c>
      <c r="C111" s="130">
        <v>32.824527865798153</v>
      </c>
      <c r="D111" s="130">
        <v>32.799907581778776</v>
      </c>
      <c r="E111" s="130">
        <v>32.742816175785151</v>
      </c>
      <c r="F111" s="130">
        <v>32.622960489886374</v>
      </c>
      <c r="G111" s="130">
        <v>32.449063526394156</v>
      </c>
      <c r="H111" s="130">
        <v>32.199116426243016</v>
      </c>
      <c r="I111" s="130">
        <v>32.066157167641975</v>
      </c>
      <c r="J111" s="130">
        <v>31.962664016371502</v>
      </c>
      <c r="K111" s="130">
        <v>31.607253025191142</v>
      </c>
      <c r="L111" s="130">
        <v>31.185827860252008</v>
      </c>
      <c r="M111" s="130">
        <v>30.677964381119466</v>
      </c>
      <c r="N111" s="130">
        <v>30.263535708241559</v>
      </c>
      <c r="O111" s="130">
        <v>29.766669247496075</v>
      </c>
      <c r="P111" s="130">
        <v>29.251977183026913</v>
      </c>
      <c r="Q111" s="130">
        <v>28.725145822710285</v>
      </c>
      <c r="R111" s="130">
        <v>28.107790671300346</v>
      </c>
      <c r="S111" s="130">
        <v>27.471147394367705</v>
      </c>
      <c r="T111" s="130">
        <v>26.846265582895416</v>
      </c>
      <c r="U111" s="130">
        <v>26.154876551718704</v>
      </c>
      <c r="V111" s="130">
        <v>25.5877555494679</v>
      </c>
      <c r="W111" s="130">
        <v>24.908600471862073</v>
      </c>
      <c r="DA111" s="176" t="s">
        <v>882</v>
      </c>
    </row>
    <row r="112" spans="1:105" ht="11.45" customHeight="1" x14ac:dyDescent="0.25">
      <c r="A112" s="128" t="s">
        <v>27</v>
      </c>
      <c r="B112" s="97">
        <v>32.52118792499413</v>
      </c>
      <c r="C112" s="97">
        <v>32.474494140614624</v>
      </c>
      <c r="D112" s="97">
        <v>32.453695376739027</v>
      </c>
      <c r="E112" s="97">
        <v>32.406231052010988</v>
      </c>
      <c r="F112" s="97">
        <v>32.297291092178128</v>
      </c>
      <c r="G112" s="97">
        <v>32.136522604246537</v>
      </c>
      <c r="H112" s="97">
        <v>31.899240366532581</v>
      </c>
      <c r="I112" s="97">
        <v>31.753141596041207</v>
      </c>
      <c r="J112" s="97">
        <v>31.699828847953736</v>
      </c>
      <c r="K112" s="97">
        <v>31.338424949928083</v>
      </c>
      <c r="L112" s="97">
        <v>30.930488450039771</v>
      </c>
      <c r="M112" s="97">
        <v>30.410837536912894</v>
      </c>
      <c r="N112" s="97">
        <v>29.971750556075069</v>
      </c>
      <c r="O112" s="97">
        <v>29.451148808175724</v>
      </c>
      <c r="P112" s="97">
        <v>28.912871862713313</v>
      </c>
      <c r="Q112" s="97">
        <v>28.365976608136279</v>
      </c>
      <c r="R112" s="97">
        <v>27.742091077362016</v>
      </c>
      <c r="S112" s="97">
        <v>27.09368041359992</v>
      </c>
      <c r="T112" s="97">
        <v>26.424621474938604</v>
      </c>
      <c r="U112" s="97">
        <v>25.726599478292481</v>
      </c>
      <c r="V112" s="97">
        <v>25.159611609040596</v>
      </c>
      <c r="W112" s="97">
        <v>24.451098766336344</v>
      </c>
      <c r="DA112" s="175" t="s">
        <v>883</v>
      </c>
    </row>
    <row r="113" spans="1:105" ht="11.45" customHeight="1" x14ac:dyDescent="0.25">
      <c r="A113" s="138" t="s">
        <v>116</v>
      </c>
      <c r="B113" s="98">
        <v>36.742268041163946</v>
      </c>
      <c r="C113" s="98">
        <v>36.302466317806939</v>
      </c>
      <c r="D113" s="98">
        <v>35.90930089213753</v>
      </c>
      <c r="E113" s="98">
        <v>35.572299859127924</v>
      </c>
      <c r="F113" s="98">
        <v>34.870615489759508</v>
      </c>
      <c r="G113" s="98">
        <v>34.503997749205801</v>
      </c>
      <c r="H113" s="98">
        <v>34.049241859741123</v>
      </c>
      <c r="I113" s="98">
        <v>33.601850365212179</v>
      </c>
      <c r="J113" s="98">
        <v>33.174846748459693</v>
      </c>
      <c r="K113" s="98">
        <v>32.985936158616923</v>
      </c>
      <c r="L113" s="98">
        <v>32.416751537357605</v>
      </c>
      <c r="M113" s="98">
        <v>31.991772451097461</v>
      </c>
      <c r="N113" s="98">
        <v>31.676299476018524</v>
      </c>
      <c r="O113" s="98">
        <v>31.25945287489148</v>
      </c>
      <c r="P113" s="98">
        <v>30.847869760001451</v>
      </c>
      <c r="Q113" s="98">
        <v>30.443152191731315</v>
      </c>
      <c r="R113" s="98">
        <v>29.772400962948062</v>
      </c>
      <c r="S113" s="98">
        <v>29.113582122502262</v>
      </c>
      <c r="T113" s="98">
        <v>28.845045829495888</v>
      </c>
      <c r="U113" s="98">
        <v>28.112669154473728</v>
      </c>
      <c r="V113" s="98">
        <v>27.573056377735266</v>
      </c>
      <c r="W113" s="98">
        <v>26.994312058895822</v>
      </c>
      <c r="DA113" s="178" t="s">
        <v>884</v>
      </c>
    </row>
    <row r="114" spans="1:105" x14ac:dyDescent="0.25">
      <c r="A114" s="106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DA114" s="171"/>
    </row>
    <row r="115" spans="1:105" ht="11.45" customHeight="1" x14ac:dyDescent="0.25">
      <c r="A115" s="53" t="s">
        <v>121</v>
      </c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DA115" s="172"/>
    </row>
    <row r="116" spans="1:105" ht="11.45" customHeight="1" x14ac:dyDescent="0.25">
      <c r="A116" s="27" t="s">
        <v>33</v>
      </c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DA116" s="173"/>
    </row>
    <row r="117" spans="1:105" ht="11.45" customHeight="1" x14ac:dyDescent="0.25">
      <c r="A117" s="136" t="s">
        <v>180</v>
      </c>
      <c r="B117" s="150">
        <f>IF(TrRoad_act!B59=0,0,TrRoad_ene!B62/TrRoad_tech!B90)</f>
        <v>1.1275000000068984</v>
      </c>
      <c r="C117" s="150">
        <f>IF(TrRoad_act!C59=0,0,TrRoad_ene!C62/TrRoad_tech!C90)</f>
        <v>1.1279197880800662</v>
      </c>
      <c r="D117" s="150">
        <f>IF(TrRoad_act!D59=0,0,TrRoad_ene!D62/TrRoad_tech!D90)</f>
        <v>1.1288816865181002</v>
      </c>
      <c r="E117" s="150">
        <f>IF(TrRoad_act!E59=0,0,TrRoad_ene!E62/TrRoad_tech!E90)</f>
        <v>1.1304972098262336</v>
      </c>
      <c r="F117" s="150">
        <f>IF(TrRoad_act!F59=0,0,TrRoad_ene!F62/TrRoad_tech!F90)</f>
        <v>1.1328634424804511</v>
      </c>
      <c r="G117" s="150">
        <f>IF(TrRoad_act!G59=0,0,TrRoad_ene!G62/TrRoad_tech!G90)</f>
        <v>1.1359079554654816</v>
      </c>
      <c r="H117" s="150">
        <f>IF(TrRoad_act!H59=0,0,TrRoad_ene!H62/TrRoad_tech!H90)</f>
        <v>1.1397187781353595</v>
      </c>
      <c r="I117" s="150">
        <f>IF(TrRoad_act!I59=0,0,TrRoad_ene!I62/TrRoad_tech!I90)</f>
        <v>1.1452408226039419</v>
      </c>
      <c r="J117" s="150">
        <f>IF(TrRoad_act!J59=0,0,TrRoad_ene!J62/TrRoad_tech!J90)</f>
        <v>1.1521433504428298</v>
      </c>
      <c r="K117" s="150">
        <f>IF(TrRoad_act!K59=0,0,TrRoad_ene!K62/TrRoad_tech!K90)</f>
        <v>1.1580457213254571</v>
      </c>
      <c r="L117" s="150">
        <f>IF(TrRoad_act!L59=0,0,TrRoad_ene!L62/TrRoad_tech!L90)</f>
        <v>1.1628403149536175</v>
      </c>
      <c r="M117" s="150">
        <f>IF(TrRoad_act!M59=0,0,TrRoad_ene!M62/TrRoad_tech!M90)</f>
        <v>1.1692480823953417</v>
      </c>
      <c r="N117" s="150">
        <f>IF(TrRoad_act!N59=0,0,TrRoad_ene!N62/TrRoad_tech!N90)</f>
        <v>1.1758936976054584</v>
      </c>
      <c r="O117" s="150">
        <f>IF(TrRoad_act!O59=0,0,TrRoad_ene!O62/TrRoad_tech!O90)</f>
        <v>1.1638902760353085</v>
      </c>
      <c r="P117" s="150">
        <f>IF(TrRoad_act!P59=0,0,TrRoad_ene!P62/TrRoad_tech!P90)</f>
        <v>1.1597736617576115</v>
      </c>
      <c r="Q117" s="150">
        <f>IF(TrRoad_act!Q59=0,0,TrRoad_ene!Q62/TrRoad_tech!Q90)</f>
        <v>1.1830021887049778</v>
      </c>
      <c r="R117" s="150">
        <f>IF(TrRoad_act!R59=0,0,TrRoad_ene!R62/TrRoad_tech!R90)</f>
        <v>1.1954394513868718</v>
      </c>
      <c r="S117" s="150">
        <f>IF(TrRoad_act!S59=0,0,TrRoad_ene!S62/TrRoad_tech!S90)</f>
        <v>1.2230422094637958</v>
      </c>
      <c r="T117" s="150">
        <f>IF(TrRoad_act!T59=0,0,TrRoad_ene!T62/TrRoad_tech!T90)</f>
        <v>1.236344832485478</v>
      </c>
      <c r="U117" s="150">
        <f>IF(TrRoad_act!U59=0,0,TrRoad_ene!U62/TrRoad_tech!U90)</f>
        <v>1.2514801488650251</v>
      </c>
      <c r="V117" s="150">
        <f>IF(TrRoad_act!V59=0,0,TrRoad_ene!V62/TrRoad_tech!V90)</f>
        <v>1.2625897266597066</v>
      </c>
      <c r="W117" s="150">
        <f>IF(TrRoad_act!W59=0,0,TrRoad_ene!W62/TrRoad_tech!W90)</f>
        <v>1.2649191706315506</v>
      </c>
      <c r="DA117" s="174"/>
    </row>
    <row r="118" spans="1:105" ht="11.45" customHeight="1" x14ac:dyDescent="0.25">
      <c r="A118" s="109" t="s">
        <v>20</v>
      </c>
      <c r="B118" s="151">
        <f>IF(TrRoad_act!B60=0,0,TrRoad_ene!B63/TrRoad_tech!B91)</f>
        <v>1.0162115660130155</v>
      </c>
      <c r="C118" s="151">
        <f>IF(TrRoad_act!C60=0,0,TrRoad_ene!C63/TrRoad_tech!C91)</f>
        <v>1.0078715595151144</v>
      </c>
      <c r="D118" s="151">
        <f>IF(TrRoad_act!D60=0,0,TrRoad_ene!D63/TrRoad_tech!D91)</f>
        <v>1.0060895788400661</v>
      </c>
      <c r="E118" s="151">
        <f>IF(TrRoad_act!E60=0,0,TrRoad_ene!E63/TrRoad_tech!E91)</f>
        <v>1.0044446441479637</v>
      </c>
      <c r="F118" s="151">
        <f>IF(TrRoad_act!F60=0,0,TrRoad_ene!F63/TrRoad_tech!F91)</f>
        <v>1.0022905218222893</v>
      </c>
      <c r="G118" s="151">
        <f>IF(TrRoad_act!G60=0,0,TrRoad_ene!G63/TrRoad_tech!G91)</f>
        <v>1.0032351362147303</v>
      </c>
      <c r="H118" s="151">
        <f>IF(TrRoad_act!H60=0,0,TrRoad_ene!H63/TrRoad_tech!H91)</f>
        <v>1.0054325200146976</v>
      </c>
      <c r="I118" s="151">
        <f>IF(TrRoad_act!I60=0,0,TrRoad_ene!I63/TrRoad_tech!I91)</f>
        <v>1.0061180402157963</v>
      </c>
      <c r="J118" s="151">
        <f>IF(TrRoad_act!J60=0,0,TrRoad_ene!J63/TrRoad_tech!J91)</f>
        <v>1.008842223371508</v>
      </c>
      <c r="K118" s="151">
        <f>IF(TrRoad_act!K60=0,0,TrRoad_ene!K63/TrRoad_tech!K91)</f>
        <v>1.0106194078141713</v>
      </c>
      <c r="L118" s="151">
        <f>IF(TrRoad_act!L60=0,0,TrRoad_ene!L63/TrRoad_tech!L91)</f>
        <v>1.0125366204273263</v>
      </c>
      <c r="M118" s="151">
        <f>IF(TrRoad_act!M60=0,0,TrRoad_ene!M63/TrRoad_tech!M91)</f>
        <v>1.0135952136225623</v>
      </c>
      <c r="N118" s="151">
        <f>IF(TrRoad_act!N60=0,0,TrRoad_ene!N63/TrRoad_tech!N91)</f>
        <v>1.0147135574114581</v>
      </c>
      <c r="O118" s="151">
        <f>IF(TrRoad_act!O60=0,0,TrRoad_ene!O63/TrRoad_tech!O91)</f>
        <v>1.0139637387812903</v>
      </c>
      <c r="P118" s="151">
        <f>IF(TrRoad_act!P60=0,0,TrRoad_ene!P63/TrRoad_tech!P91)</f>
        <v>1.0151944608307157</v>
      </c>
      <c r="Q118" s="151">
        <f>IF(TrRoad_act!Q60=0,0,TrRoad_ene!Q63/TrRoad_tech!Q91)</f>
        <v>1.0146018149403473</v>
      </c>
      <c r="R118" s="151">
        <f>IF(TrRoad_act!R60=0,0,TrRoad_ene!R63/TrRoad_tech!R91)</f>
        <v>1.0152396276297664</v>
      </c>
      <c r="S118" s="151">
        <f>IF(TrRoad_act!S60=0,0,TrRoad_ene!S63/TrRoad_tech!S91)</f>
        <v>1.0194226548398149</v>
      </c>
      <c r="T118" s="151">
        <f>IF(TrRoad_act!T60=0,0,TrRoad_ene!T63/TrRoad_tech!T91)</f>
        <v>1.0256982722453303</v>
      </c>
      <c r="U118" s="151">
        <f>IF(TrRoad_act!U60=0,0,TrRoad_ene!U63/TrRoad_tech!U91)</f>
        <v>1.029198669376709</v>
      </c>
      <c r="V118" s="151">
        <f>IF(TrRoad_act!V60=0,0,TrRoad_ene!V63/TrRoad_tech!V91)</f>
        <v>1.0348055579502768</v>
      </c>
      <c r="W118" s="151">
        <f>IF(TrRoad_act!W60=0,0,TrRoad_ene!W63/TrRoad_tech!W91)</f>
        <v>1.0412966981416238</v>
      </c>
      <c r="DA118" s="176"/>
    </row>
    <row r="119" spans="1:105" ht="11.45" customHeight="1" x14ac:dyDescent="0.25">
      <c r="A119" s="111" t="s">
        <v>110</v>
      </c>
      <c r="B119" s="91">
        <f>IF(TrRoad_act!B61=0,0,TrRoad_ene!B64/TrRoad_tech!B92)</f>
        <v>1.0279287480833248</v>
      </c>
      <c r="C119" s="91">
        <f>IF(TrRoad_act!C61=0,0,TrRoad_ene!C64/TrRoad_tech!C92)</f>
        <v>1.0279554614631363</v>
      </c>
      <c r="D119" s="91">
        <f>IF(TrRoad_act!D61=0,0,TrRoad_ene!D64/TrRoad_tech!D92)</f>
        <v>1.0281192440340576</v>
      </c>
      <c r="E119" s="91">
        <f>IF(TrRoad_act!E61=0,0,TrRoad_ene!E64/TrRoad_tech!E92)</f>
        <v>1.0284515778342493</v>
      </c>
      <c r="F119" s="91">
        <f>IF(TrRoad_act!F61=0,0,TrRoad_ene!F64/TrRoad_tech!F92)</f>
        <v>1.0287970527905637</v>
      </c>
      <c r="G119" s="91">
        <f>IF(TrRoad_act!G61=0,0,TrRoad_ene!G64/TrRoad_tech!G92)</f>
        <v>1.0291579345783841</v>
      </c>
      <c r="H119" s="91">
        <f>IF(TrRoad_act!H61=0,0,TrRoad_ene!H64/TrRoad_tech!H92)</f>
        <v>1.0300117876028887</v>
      </c>
      <c r="I119" s="91">
        <f>IF(TrRoad_act!I61=0,0,TrRoad_ene!I64/TrRoad_tech!I92)</f>
        <v>1.0312365558841394</v>
      </c>
      <c r="J119" s="91">
        <f>IF(TrRoad_act!J61=0,0,TrRoad_ene!J64/TrRoad_tech!J92)</f>
        <v>1.0287876482559182</v>
      </c>
      <c r="K119" s="91">
        <f>IF(TrRoad_act!K61=0,0,TrRoad_ene!K64/TrRoad_tech!K92)</f>
        <v>1.0269346561672972</v>
      </c>
      <c r="L119" s="91">
        <f>IF(TrRoad_act!L61=0,0,TrRoad_ene!L64/TrRoad_tech!L92)</f>
        <v>1.0303899660742903</v>
      </c>
      <c r="M119" s="91">
        <f>IF(TrRoad_act!M61=0,0,TrRoad_ene!M64/TrRoad_tech!M92)</f>
        <v>1.032677923699709</v>
      </c>
      <c r="N119" s="91">
        <f>IF(TrRoad_act!N61=0,0,TrRoad_ene!N64/TrRoad_tech!N92)</f>
        <v>1.0351270945807443</v>
      </c>
      <c r="O119" s="91">
        <f>IF(TrRoad_act!O61=0,0,TrRoad_ene!O64/TrRoad_tech!O92)</f>
        <v>1.0379638981401589</v>
      </c>
      <c r="P119" s="91">
        <f>IF(TrRoad_act!P61=0,0,TrRoad_ene!P64/TrRoad_tech!P92)</f>
        <v>1.0402423713969653</v>
      </c>
      <c r="Q119" s="91">
        <f>IF(TrRoad_act!Q61=0,0,TrRoad_ene!Q64/TrRoad_tech!Q92)</f>
        <v>1.043016394779352</v>
      </c>
      <c r="R119" s="91">
        <f>IF(TrRoad_act!R61=0,0,TrRoad_ene!R64/TrRoad_tech!R92)</f>
        <v>1.0475477845983681</v>
      </c>
      <c r="S119" s="91">
        <f>IF(TrRoad_act!S61=0,0,TrRoad_ene!S64/TrRoad_tech!S92)</f>
        <v>1.0524857048369982</v>
      </c>
      <c r="T119" s="91">
        <f>IF(TrRoad_act!T61=0,0,TrRoad_ene!T64/TrRoad_tech!T92)</f>
        <v>1.0543526811780468</v>
      </c>
      <c r="U119" s="91">
        <f>IF(TrRoad_act!U61=0,0,TrRoad_ene!U64/TrRoad_tech!U92)</f>
        <v>1.0593969135197603</v>
      </c>
      <c r="V119" s="91">
        <f>IF(TrRoad_act!V61=0,0,TrRoad_ene!V64/TrRoad_tech!V92)</f>
        <v>1.0650760431788047</v>
      </c>
      <c r="W119" s="91">
        <f>IF(TrRoad_act!W61=0,0,TrRoad_ene!W64/TrRoad_tech!W92)</f>
        <v>1.0720571700674115</v>
      </c>
      <c r="DA119" s="171"/>
    </row>
    <row r="120" spans="1:105" ht="11.45" customHeight="1" x14ac:dyDescent="0.25">
      <c r="A120" s="111" t="s">
        <v>111</v>
      </c>
      <c r="B120" s="91">
        <f>IF(TrRoad_act!B62=0,0,TrRoad_ene!B65/TrRoad_tech!B93)</f>
        <v>1.0279287480833252</v>
      </c>
      <c r="C120" s="91">
        <f>IF(TrRoad_act!C62=0,0,TrRoad_ene!C65/TrRoad_tech!C93)</f>
        <v>1.0281028359669995</v>
      </c>
      <c r="D120" s="91">
        <f>IF(TrRoad_act!D62=0,0,TrRoad_ene!D65/TrRoad_tech!D93)</f>
        <v>1.0285794910860673</v>
      </c>
      <c r="E120" s="91">
        <f>IF(TrRoad_act!E62=0,0,TrRoad_ene!E65/TrRoad_tech!E93)</f>
        <v>1.029365716987074</v>
      </c>
      <c r="F120" s="91">
        <f>IF(TrRoad_act!F62=0,0,TrRoad_ene!F65/TrRoad_tech!F93)</f>
        <v>1.0303762175469253</v>
      </c>
      <c r="G120" s="91">
        <f>IF(TrRoad_act!G62=0,0,TrRoad_ene!G65/TrRoad_tech!G93)</f>
        <v>1.031386018843063</v>
      </c>
      <c r="H120" s="91">
        <f>IF(TrRoad_act!H62=0,0,TrRoad_ene!H65/TrRoad_tech!H93)</f>
        <v>1.0331168122843213</v>
      </c>
      <c r="I120" s="91">
        <f>IF(TrRoad_act!I62=0,0,TrRoad_ene!I65/TrRoad_tech!I93)</f>
        <v>1.0348353935300103</v>
      </c>
      <c r="J120" s="91">
        <f>IF(TrRoad_act!J62=0,0,TrRoad_ene!J65/TrRoad_tech!J93)</f>
        <v>1.032581631356144</v>
      </c>
      <c r="K120" s="91">
        <f>IF(TrRoad_act!K62=0,0,TrRoad_ene!K65/TrRoad_tech!K93)</f>
        <v>1.0305941894719688</v>
      </c>
      <c r="L120" s="91">
        <f>IF(TrRoad_act!L62=0,0,TrRoad_ene!L65/TrRoad_tech!L93)</f>
        <v>1.0349495247303804</v>
      </c>
      <c r="M120" s="91">
        <f>IF(TrRoad_act!M62=0,0,TrRoad_ene!M65/TrRoad_tech!M93)</f>
        <v>1.0385115115322576</v>
      </c>
      <c r="N120" s="91">
        <f>IF(TrRoad_act!N62=0,0,TrRoad_ene!N65/TrRoad_tech!N93)</f>
        <v>1.0422460323555061</v>
      </c>
      <c r="O120" s="91">
        <f>IF(TrRoad_act!O62=0,0,TrRoad_ene!O65/TrRoad_tech!O93)</f>
        <v>1.0460322011831029</v>
      </c>
      <c r="P120" s="91">
        <f>IF(TrRoad_act!P62=0,0,TrRoad_ene!P65/TrRoad_tech!P93)</f>
        <v>1.0494959826082233</v>
      </c>
      <c r="Q120" s="91">
        <f>IF(TrRoad_act!Q62=0,0,TrRoad_ene!Q65/TrRoad_tech!Q93)</f>
        <v>1.0533181270764802</v>
      </c>
      <c r="R120" s="91">
        <f>IF(TrRoad_act!R62=0,0,TrRoad_ene!R65/TrRoad_tech!R93)</f>
        <v>1.0591306131353053</v>
      </c>
      <c r="S120" s="91">
        <f>IF(TrRoad_act!S62=0,0,TrRoad_ene!S65/TrRoad_tech!S93)</f>
        <v>1.0645482741554755</v>
      </c>
      <c r="T120" s="91">
        <f>IF(TrRoad_act!T62=0,0,TrRoad_ene!T65/TrRoad_tech!T93)</f>
        <v>1.0663136958803487</v>
      </c>
      <c r="U120" s="91">
        <f>IF(TrRoad_act!U62=0,0,TrRoad_ene!U65/TrRoad_tech!U93)</f>
        <v>1.0708720249753654</v>
      </c>
      <c r="V120" s="91">
        <f>IF(TrRoad_act!V62=0,0,TrRoad_ene!V65/TrRoad_tech!V93)</f>
        <v>1.0770090669397669</v>
      </c>
      <c r="W120" s="91">
        <f>IF(TrRoad_act!W62=0,0,TrRoad_ene!W65/TrRoad_tech!W93)</f>
        <v>1.0853064804736179</v>
      </c>
      <c r="DA120" s="171"/>
    </row>
    <row r="121" spans="1:105" ht="11.45" customHeight="1" x14ac:dyDescent="0.25">
      <c r="A121" s="111" t="s">
        <v>112</v>
      </c>
      <c r="B121" s="91">
        <f>IF(TrRoad_act!B63=0,0,TrRoad_ene!B66/TrRoad_tech!B94)</f>
        <v>0.94992233566695106</v>
      </c>
      <c r="C121" s="91">
        <f>IF(TrRoad_act!C63=0,0,TrRoad_ene!C66/TrRoad_tech!C94)</f>
        <v>0.98220919108747062</v>
      </c>
      <c r="D121" s="91">
        <f>IF(TrRoad_act!D63=0,0,TrRoad_ene!D66/TrRoad_tech!D94)</f>
        <v>1.0056084404528445</v>
      </c>
      <c r="E121" s="91">
        <f>IF(TrRoad_act!E63=0,0,TrRoad_ene!E66/TrRoad_tech!E94)</f>
        <v>1.0038136572798237</v>
      </c>
      <c r="F121" s="91">
        <f>IF(TrRoad_act!F63=0,0,TrRoad_ene!F66/TrRoad_tech!F94)</f>
        <v>1.0478782772163007</v>
      </c>
      <c r="G121" s="91">
        <f>IF(TrRoad_act!G63=0,0,TrRoad_ene!G66/TrRoad_tech!G94)</f>
        <v>1.097959100520161</v>
      </c>
      <c r="H121" s="91">
        <f>IF(TrRoad_act!H63=0,0,TrRoad_ene!H66/TrRoad_tech!H94)</f>
        <v>1.0418054351618247</v>
      </c>
      <c r="I121" s="91">
        <f>IF(TrRoad_act!I63=0,0,TrRoad_ene!I66/TrRoad_tech!I94)</f>
        <v>1.0126944534152835</v>
      </c>
      <c r="J121" s="91">
        <f>IF(TrRoad_act!J63=0,0,TrRoad_ene!J66/TrRoad_tech!J94)</f>
        <v>1.436026553716709</v>
      </c>
      <c r="K121" s="91">
        <f>IF(TrRoad_act!K63=0,0,TrRoad_ene!K66/TrRoad_tech!K94)</f>
        <v>1.7384305700090987</v>
      </c>
      <c r="L121" s="91">
        <f>IF(TrRoad_act!L63=0,0,TrRoad_ene!L66/TrRoad_tech!L94)</f>
        <v>1.5216836402752449</v>
      </c>
      <c r="M121" s="91">
        <f>IF(TrRoad_act!M63=0,0,TrRoad_ene!M66/TrRoad_tech!M94)</f>
        <v>1.4018867624445712</v>
      </c>
      <c r="N121" s="91">
        <f>IF(TrRoad_act!N63=0,0,TrRoad_ene!N66/TrRoad_tech!N94)</f>
        <v>1.3311882862853976</v>
      </c>
      <c r="O121" s="91">
        <f>IF(TrRoad_act!O63=0,0,TrRoad_ene!O66/TrRoad_tech!O94)</f>
        <v>1.2520321485647108</v>
      </c>
      <c r="P121" s="91">
        <f>IF(TrRoad_act!P63=0,0,TrRoad_ene!P66/TrRoad_tech!P94)</f>
        <v>1.275364095964177</v>
      </c>
      <c r="Q121" s="91">
        <f>IF(TrRoad_act!Q63=0,0,TrRoad_ene!Q66/TrRoad_tech!Q94)</f>
        <v>1.2600088011008723</v>
      </c>
      <c r="R121" s="91">
        <f>IF(TrRoad_act!R63=0,0,TrRoad_ene!R66/TrRoad_tech!R94)</f>
        <v>1.1721037089132711</v>
      </c>
      <c r="S121" s="91">
        <f>IF(TrRoad_act!S63=0,0,TrRoad_ene!S66/TrRoad_tech!S94)</f>
        <v>1.1272034497212877</v>
      </c>
      <c r="T121" s="91">
        <f>IF(TrRoad_act!T63=0,0,TrRoad_ene!T66/TrRoad_tech!T94)</f>
        <v>1.4067324236292702</v>
      </c>
      <c r="U121" s="91">
        <f>IF(TrRoad_act!U63=0,0,TrRoad_ene!U66/TrRoad_tech!U94)</f>
        <v>1.2969369560350126</v>
      </c>
      <c r="V121" s="91">
        <f>IF(TrRoad_act!V63=0,0,TrRoad_ene!V66/TrRoad_tech!V94)</f>
        <v>1.1278953207922182</v>
      </c>
      <c r="W121" s="91">
        <f>IF(TrRoad_act!W63=0,0,TrRoad_ene!W66/TrRoad_tech!W94)</f>
        <v>1.1051309419206146</v>
      </c>
      <c r="DA121" s="171"/>
    </row>
    <row r="122" spans="1:105" ht="11.45" customHeight="1" x14ac:dyDescent="0.25">
      <c r="A122" s="111" t="s">
        <v>113</v>
      </c>
      <c r="B122" s="91">
        <f>IF(TrRoad_act!B64=0,0,TrRoad_ene!B67/TrRoad_tech!B95)</f>
        <v>0</v>
      </c>
      <c r="C122" s="91">
        <f>IF(TrRoad_act!C64=0,0,TrRoad_ene!C67/TrRoad_tech!C95)</f>
        <v>0</v>
      </c>
      <c r="D122" s="91">
        <f>IF(TrRoad_act!D64=0,0,TrRoad_ene!D67/TrRoad_tech!D95)</f>
        <v>0</v>
      </c>
      <c r="E122" s="91">
        <f>IF(TrRoad_act!E64=0,0,TrRoad_ene!E67/TrRoad_tech!E95)</f>
        <v>0</v>
      </c>
      <c r="F122" s="91">
        <f>IF(TrRoad_act!F64=0,0,TrRoad_ene!F67/TrRoad_tech!F95)</f>
        <v>0</v>
      </c>
      <c r="G122" s="91">
        <f>IF(TrRoad_act!G64=0,0,TrRoad_ene!G67/TrRoad_tech!G95)</f>
        <v>1.0370370370411697</v>
      </c>
      <c r="H122" s="91">
        <f>IF(TrRoad_act!H64=0,0,TrRoad_ene!H67/TrRoad_tech!H95)</f>
        <v>1.0374605720295558</v>
      </c>
      <c r="I122" s="91">
        <f>IF(TrRoad_act!I64=0,0,TrRoad_ene!I67/TrRoad_tech!I95)</f>
        <v>1.0375130873410885</v>
      </c>
      <c r="J122" s="91">
        <f>IF(TrRoad_act!J64=0,0,TrRoad_ene!J67/TrRoad_tech!J95)</f>
        <v>1.041175146389532</v>
      </c>
      <c r="K122" s="91">
        <f>IF(TrRoad_act!K64=0,0,TrRoad_ene!K67/TrRoad_tech!K95)</f>
        <v>1.0463817546534246</v>
      </c>
      <c r="L122" s="91">
        <f>IF(TrRoad_act!L64=0,0,TrRoad_ene!L67/TrRoad_tech!L95)</f>
        <v>1.0472640366959012</v>
      </c>
      <c r="M122" s="91">
        <f>IF(TrRoad_act!M64=0,0,TrRoad_ene!M67/TrRoad_tech!M95)</f>
        <v>1.0487769569327556</v>
      </c>
      <c r="N122" s="91">
        <f>IF(TrRoad_act!N64=0,0,TrRoad_ene!N67/TrRoad_tech!N95)</f>
        <v>1.0505054220167644</v>
      </c>
      <c r="O122" s="91">
        <f>IF(TrRoad_act!O64=0,0,TrRoad_ene!O67/TrRoad_tech!O95)</f>
        <v>1.0528793938907628</v>
      </c>
      <c r="P122" s="91">
        <f>IF(TrRoad_act!P64=0,0,TrRoad_ene!P67/TrRoad_tech!P95)</f>
        <v>1.0558300430880934</v>
      </c>
      <c r="Q122" s="91">
        <f>IF(TrRoad_act!Q64=0,0,TrRoad_ene!Q67/TrRoad_tech!Q95)</f>
        <v>1.0584597590218643</v>
      </c>
      <c r="R122" s="91">
        <f>IF(TrRoad_act!R64=0,0,TrRoad_ene!R67/TrRoad_tech!R95)</f>
        <v>1.0603336215177084</v>
      </c>
      <c r="S122" s="91">
        <f>IF(TrRoad_act!S64=0,0,TrRoad_ene!S67/TrRoad_tech!S95)</f>
        <v>1.0626137226879346</v>
      </c>
      <c r="T122" s="91">
        <f>IF(TrRoad_act!T64=0,0,TrRoad_ene!T67/TrRoad_tech!T95)</f>
        <v>1.0679534944122315</v>
      </c>
      <c r="U122" s="91">
        <f>IF(TrRoad_act!U64=0,0,TrRoad_ene!U67/TrRoad_tech!U95)</f>
        <v>1.0716392736699909</v>
      </c>
      <c r="V122" s="91">
        <f>IF(TrRoad_act!V64=0,0,TrRoad_ene!V67/TrRoad_tech!V95)</f>
        <v>1.0758373330311664</v>
      </c>
      <c r="W122" s="91">
        <f>IF(TrRoad_act!W64=0,0,TrRoad_ene!W67/TrRoad_tech!W95)</f>
        <v>1.0779974947353608</v>
      </c>
      <c r="DA122" s="171"/>
    </row>
    <row r="123" spans="1:105" ht="11.45" customHeight="1" x14ac:dyDescent="0.25">
      <c r="A123" s="111" t="s">
        <v>114</v>
      </c>
      <c r="B123" s="91">
        <f>IF(TrRoad_act!B65=0,0,TrRoad_ene!B68/TrRoad_tech!B96)</f>
        <v>0</v>
      </c>
      <c r="C123" s="91">
        <f>IF(TrRoad_act!C65=0,0,TrRoad_ene!C68/TrRoad_tech!C96)</f>
        <v>0</v>
      </c>
      <c r="D123" s="91">
        <f>IF(TrRoad_act!D65=0,0,TrRoad_ene!D68/TrRoad_tech!D96)</f>
        <v>0</v>
      </c>
      <c r="E123" s="91">
        <f>IF(TrRoad_act!E65=0,0,TrRoad_ene!E68/TrRoad_tech!E96)</f>
        <v>0</v>
      </c>
      <c r="F123" s="91">
        <f>IF(TrRoad_act!F65=0,0,TrRoad_ene!F68/TrRoad_tech!F96)</f>
        <v>0</v>
      </c>
      <c r="G123" s="91">
        <f>IF(TrRoad_act!G65=0,0,TrRoad_ene!G68/TrRoad_tech!G96)</f>
        <v>0</v>
      </c>
      <c r="H123" s="91">
        <f>IF(TrRoad_act!H65=0,0,TrRoad_ene!H68/TrRoad_tech!H96)</f>
        <v>0</v>
      </c>
      <c r="I123" s="91">
        <f>IF(TrRoad_act!I65=0,0,TrRoad_ene!I68/TrRoad_tech!I96)</f>
        <v>0</v>
      </c>
      <c r="J123" s="91">
        <f>IF(TrRoad_act!J65=0,0,TrRoad_ene!J68/TrRoad_tech!J96)</f>
        <v>0</v>
      </c>
      <c r="K123" s="91">
        <f>IF(TrRoad_act!K65=0,0,TrRoad_ene!K68/TrRoad_tech!K96)</f>
        <v>0</v>
      </c>
      <c r="L123" s="91">
        <f>IF(TrRoad_act!L65=0,0,TrRoad_ene!L68/TrRoad_tech!L96)</f>
        <v>0</v>
      </c>
      <c r="M123" s="91">
        <f>IF(TrRoad_act!M65=0,0,TrRoad_ene!M68/TrRoad_tech!M96)</f>
        <v>1.0562273936313253</v>
      </c>
      <c r="N123" s="91">
        <f>IF(TrRoad_act!N65=0,0,TrRoad_ene!N68/TrRoad_tech!N96)</f>
        <v>1.0616784973344371</v>
      </c>
      <c r="O123" s="91">
        <f>IF(TrRoad_act!O65=0,0,TrRoad_ene!O68/TrRoad_tech!O96)</f>
        <v>1.0656529332491422</v>
      </c>
      <c r="P123" s="91">
        <f>IF(TrRoad_act!P65=0,0,TrRoad_ene!P68/TrRoad_tech!P96)</f>
        <v>1.0708852586599711</v>
      </c>
      <c r="Q123" s="91">
        <f>IF(TrRoad_act!Q65=0,0,TrRoad_ene!Q68/TrRoad_tech!Q96)</f>
        <v>1.0772235084587927</v>
      </c>
      <c r="R123" s="91">
        <f>IF(TrRoad_act!R65=0,0,TrRoad_ene!R68/TrRoad_tech!R96)</f>
        <v>1.081886859506356</v>
      </c>
      <c r="S123" s="91">
        <f>IF(TrRoad_act!S65=0,0,TrRoad_ene!S68/TrRoad_tech!S96)</f>
        <v>1.0888867365077473</v>
      </c>
      <c r="T123" s="91">
        <f>IF(TrRoad_act!T65=0,0,TrRoad_ene!T68/TrRoad_tech!T96)</f>
        <v>1.0896013571412255</v>
      </c>
      <c r="U123" s="91">
        <f>IF(TrRoad_act!U65=0,0,TrRoad_ene!U68/TrRoad_tech!U96)</f>
        <v>1.0918362715357961</v>
      </c>
      <c r="V123" s="91">
        <f>IF(TrRoad_act!V65=0,0,TrRoad_ene!V68/TrRoad_tech!V96)</f>
        <v>1.0961575274939799</v>
      </c>
      <c r="W123" s="91">
        <f>IF(TrRoad_act!W65=0,0,TrRoad_ene!W68/TrRoad_tech!W96)</f>
        <v>1.0991208851191168</v>
      </c>
      <c r="DA123" s="171"/>
    </row>
    <row r="124" spans="1:105" ht="11.45" customHeight="1" x14ac:dyDescent="0.25">
      <c r="A124" s="111" t="s">
        <v>115</v>
      </c>
      <c r="B124" s="91">
        <f>IF(TrRoad_act!B66=0,0,TrRoad_ene!B69/TrRoad_tech!B97)</f>
        <v>0</v>
      </c>
      <c r="C124" s="91">
        <f>IF(TrRoad_act!C66=0,0,TrRoad_ene!C69/TrRoad_tech!C97)</f>
        <v>0</v>
      </c>
      <c r="D124" s="91">
        <f>IF(TrRoad_act!D66=0,0,TrRoad_ene!D69/TrRoad_tech!D97)</f>
        <v>0</v>
      </c>
      <c r="E124" s="91">
        <f>IF(TrRoad_act!E66=0,0,TrRoad_ene!E69/TrRoad_tech!E97)</f>
        <v>0</v>
      </c>
      <c r="F124" s="91">
        <f>IF(TrRoad_act!F66=0,0,TrRoad_ene!F69/TrRoad_tech!F97)</f>
        <v>0</v>
      </c>
      <c r="G124" s="91">
        <f>IF(TrRoad_act!G66=0,0,TrRoad_ene!G69/TrRoad_tech!G97)</f>
        <v>0</v>
      </c>
      <c r="H124" s="91">
        <f>IF(TrRoad_act!H66=0,0,TrRoad_ene!H69/TrRoad_tech!H97)</f>
        <v>1.0400000000040801</v>
      </c>
      <c r="I124" s="91">
        <f>IF(TrRoad_act!I66=0,0,TrRoad_ene!I69/TrRoad_tech!I97)</f>
        <v>1.0410447187511096</v>
      </c>
      <c r="J124" s="91">
        <f>IF(TrRoad_act!J66=0,0,TrRoad_ene!J69/TrRoad_tech!J97)</f>
        <v>1.0469223814260227</v>
      </c>
      <c r="K124" s="91">
        <f>IF(TrRoad_act!K66=0,0,TrRoad_ene!K69/TrRoad_tech!K97)</f>
        <v>1.047701987887663</v>
      </c>
      <c r="L124" s="91">
        <f>IF(TrRoad_act!L66=0,0,TrRoad_ene!L69/TrRoad_tech!L97)</f>
        <v>1.0502408807960439</v>
      </c>
      <c r="M124" s="91">
        <f>IF(TrRoad_act!M66=0,0,TrRoad_ene!M69/TrRoad_tech!M97)</f>
        <v>1.0554152285881615</v>
      </c>
      <c r="N124" s="91">
        <f>IF(TrRoad_act!N66=0,0,TrRoad_ene!N69/TrRoad_tech!N97)</f>
        <v>1.0607318721766621</v>
      </c>
      <c r="O124" s="91">
        <f>IF(TrRoad_act!O66=0,0,TrRoad_ene!O69/TrRoad_tech!O97)</f>
        <v>1.0667794926923886</v>
      </c>
      <c r="P124" s="91">
        <f>IF(TrRoad_act!P66=0,0,TrRoad_ene!P69/TrRoad_tech!P97)</f>
        <v>1.0726607696833539</v>
      </c>
      <c r="Q124" s="91">
        <f>IF(TrRoad_act!Q66=0,0,TrRoad_ene!Q69/TrRoad_tech!Q97)</f>
        <v>1.0798078691218549</v>
      </c>
      <c r="R124" s="91">
        <f>IF(TrRoad_act!R66=0,0,TrRoad_ene!R69/TrRoad_tech!R97)</f>
        <v>1.0838025039938073</v>
      </c>
      <c r="S124" s="91">
        <f>IF(TrRoad_act!S66=0,0,TrRoad_ene!S69/TrRoad_tech!S97)</f>
        <v>1.0882903632425587</v>
      </c>
      <c r="T124" s="91">
        <f>IF(TrRoad_act!T66=0,0,TrRoad_ene!T69/TrRoad_tech!T97)</f>
        <v>1.0917238442250978</v>
      </c>
      <c r="U124" s="91">
        <f>IF(TrRoad_act!U66=0,0,TrRoad_ene!U69/TrRoad_tech!U97)</f>
        <v>1.0947777232421365</v>
      </c>
      <c r="V124" s="91">
        <f>IF(TrRoad_act!V66=0,0,TrRoad_ene!V69/TrRoad_tech!V97)</f>
        <v>1.0970035226624899</v>
      </c>
      <c r="W124" s="91">
        <f>IF(TrRoad_act!W66=0,0,TrRoad_ene!W69/TrRoad_tech!W97)</f>
        <v>1.098098850104001</v>
      </c>
      <c r="DA124" s="171"/>
    </row>
    <row r="125" spans="1:105" ht="11.45" customHeight="1" x14ac:dyDescent="0.25">
      <c r="A125" s="109" t="s">
        <v>21</v>
      </c>
      <c r="B125" s="151">
        <f>IF(TrRoad_act!B67=0,0,TrRoad_ene!B70/TrRoad_tech!B98)</f>
        <v>1.1000147147010848</v>
      </c>
      <c r="C125" s="151">
        <f>IF(TrRoad_act!C67=0,0,TrRoad_ene!C70/TrRoad_tech!C98)</f>
        <v>1.0946031717185845</v>
      </c>
      <c r="D125" s="151">
        <f>IF(TrRoad_act!D67=0,0,TrRoad_ene!D70/TrRoad_tech!D98)</f>
        <v>1.0921747336649219</v>
      </c>
      <c r="E125" s="151">
        <f>IF(TrRoad_act!E67=0,0,TrRoad_ene!E70/TrRoad_tech!E98)</f>
        <v>1.0910672267876032</v>
      </c>
      <c r="F125" s="151">
        <f>IF(TrRoad_act!F67=0,0,TrRoad_ene!F70/TrRoad_tech!F98)</f>
        <v>1.0982594041817157</v>
      </c>
      <c r="G125" s="151">
        <f>IF(TrRoad_act!G67=0,0,TrRoad_ene!G70/TrRoad_tech!G98)</f>
        <v>1.0920552052655406</v>
      </c>
      <c r="H125" s="151">
        <f>IF(TrRoad_act!H67=0,0,TrRoad_ene!H70/TrRoad_tech!H98)</f>
        <v>1.0937572243583642</v>
      </c>
      <c r="I125" s="151">
        <f>IF(TrRoad_act!I67=0,0,TrRoad_ene!I70/TrRoad_tech!I98)</f>
        <v>1.1018581029315486</v>
      </c>
      <c r="J125" s="151">
        <f>IF(TrRoad_act!J67=0,0,TrRoad_ene!J70/TrRoad_tech!J98)</f>
        <v>1.1096359952857782</v>
      </c>
      <c r="K125" s="151">
        <f>IF(TrRoad_act!K67=0,0,TrRoad_ene!K70/TrRoad_tech!K98)</f>
        <v>1.1147963180065599</v>
      </c>
      <c r="L125" s="151">
        <f>IF(TrRoad_act!L67=0,0,TrRoad_ene!L70/TrRoad_tech!L98)</f>
        <v>1.1172678801369069</v>
      </c>
      <c r="M125" s="151">
        <f>IF(TrRoad_act!M67=0,0,TrRoad_ene!M70/TrRoad_tech!M98)</f>
        <v>1.1420127265268312</v>
      </c>
      <c r="N125" s="151">
        <f>IF(TrRoad_act!N67=0,0,TrRoad_ene!N70/TrRoad_tech!N98)</f>
        <v>1.1649025310204537</v>
      </c>
      <c r="O125" s="151">
        <f>IF(TrRoad_act!O67=0,0,TrRoad_ene!O70/TrRoad_tech!O98)</f>
        <v>1.1810435534562505</v>
      </c>
      <c r="P125" s="151">
        <f>IF(TrRoad_act!P67=0,0,TrRoad_ene!P70/TrRoad_tech!P98)</f>
        <v>1.1948715830364252</v>
      </c>
      <c r="Q125" s="151">
        <f>IF(TrRoad_act!Q67=0,0,TrRoad_ene!Q70/TrRoad_tech!Q98)</f>
        <v>1.2147308222453923</v>
      </c>
      <c r="R125" s="151">
        <f>IF(TrRoad_act!R67=0,0,TrRoad_ene!R70/TrRoad_tech!R98)</f>
        <v>1.2233082362835406</v>
      </c>
      <c r="S125" s="151">
        <f>IF(TrRoad_act!S67=0,0,TrRoad_ene!S70/TrRoad_tech!S98)</f>
        <v>1.2308970092246976</v>
      </c>
      <c r="T125" s="151">
        <f>IF(TrRoad_act!T67=0,0,TrRoad_ene!T70/TrRoad_tech!T98)</f>
        <v>1.2365297754777336</v>
      </c>
      <c r="U125" s="151">
        <f>IF(TrRoad_act!U67=0,0,TrRoad_ene!U70/TrRoad_tech!U98)</f>
        <v>1.2712675172890435</v>
      </c>
      <c r="V125" s="151">
        <f>IF(TrRoad_act!V67=0,0,TrRoad_ene!V70/TrRoad_tech!V98)</f>
        <v>1.3209521248098119</v>
      </c>
      <c r="W125" s="151">
        <f>IF(TrRoad_act!W67=0,0,TrRoad_ene!W70/TrRoad_tech!W98)</f>
        <v>1.3162141896184303</v>
      </c>
      <c r="DA125" s="176"/>
    </row>
    <row r="126" spans="1:105" ht="11.45" customHeight="1" x14ac:dyDescent="0.25">
      <c r="A126" s="111" t="s">
        <v>110</v>
      </c>
      <c r="B126" s="93">
        <f>IF(TrRoad_act!B68=0,0,TrRoad_ene!B71/TrRoad_tech!B99)</f>
        <v>0</v>
      </c>
      <c r="C126" s="93">
        <f>IF(TrRoad_act!C68=0,0,TrRoad_ene!C71/TrRoad_tech!C99)</f>
        <v>0</v>
      </c>
      <c r="D126" s="93">
        <f>IF(TrRoad_act!D68=0,0,TrRoad_ene!D71/TrRoad_tech!D99)</f>
        <v>0</v>
      </c>
      <c r="E126" s="93">
        <f>IF(TrRoad_act!E68=0,0,TrRoad_ene!E71/TrRoad_tech!E99)</f>
        <v>0</v>
      </c>
      <c r="F126" s="93">
        <f>IF(TrRoad_act!F68=0,0,TrRoad_ene!F71/TrRoad_tech!F99)</f>
        <v>0</v>
      </c>
      <c r="G126" s="93">
        <f>IF(TrRoad_act!G68=0,0,TrRoad_ene!G71/TrRoad_tech!G99)</f>
        <v>0</v>
      </c>
      <c r="H126" s="93">
        <f>IF(TrRoad_act!H68=0,0,TrRoad_ene!H71/TrRoad_tech!H99)</f>
        <v>0</v>
      </c>
      <c r="I126" s="93">
        <f>IF(TrRoad_act!I68=0,0,TrRoad_ene!I71/TrRoad_tech!I99)</f>
        <v>0</v>
      </c>
      <c r="J126" s="93">
        <f>IF(TrRoad_act!J68=0,0,TrRoad_ene!J71/TrRoad_tech!J99)</f>
        <v>0</v>
      </c>
      <c r="K126" s="93">
        <f>IF(TrRoad_act!K68=0,0,TrRoad_ene!K71/TrRoad_tech!K99)</f>
        <v>0</v>
      </c>
      <c r="L126" s="93">
        <f>IF(TrRoad_act!L68=0,0,TrRoad_ene!L71/TrRoad_tech!L99)</f>
        <v>0</v>
      </c>
      <c r="M126" s="93">
        <f>IF(TrRoad_act!M68=0,0,TrRoad_ene!M71/TrRoad_tech!M99)</f>
        <v>0</v>
      </c>
      <c r="N126" s="93">
        <f>IF(TrRoad_act!N68=0,0,TrRoad_ene!N71/TrRoad_tech!N99)</f>
        <v>0</v>
      </c>
      <c r="O126" s="93">
        <f>IF(TrRoad_act!O68=0,0,TrRoad_ene!O71/TrRoad_tech!O99)</f>
        <v>0</v>
      </c>
      <c r="P126" s="93">
        <f>IF(TrRoad_act!P68=0,0,TrRoad_ene!P71/TrRoad_tech!P99)</f>
        <v>0</v>
      </c>
      <c r="Q126" s="93">
        <f>IF(TrRoad_act!Q68=0,0,TrRoad_ene!Q71/TrRoad_tech!Q99)</f>
        <v>0</v>
      </c>
      <c r="R126" s="93">
        <f>IF(TrRoad_act!R68=0,0,TrRoad_ene!R71/TrRoad_tech!R99)</f>
        <v>0</v>
      </c>
      <c r="S126" s="93">
        <f>IF(TrRoad_act!S68=0,0,TrRoad_ene!S71/TrRoad_tech!S99)</f>
        <v>0</v>
      </c>
      <c r="T126" s="93">
        <f>IF(TrRoad_act!T68=0,0,TrRoad_ene!T71/TrRoad_tech!T99)</f>
        <v>0</v>
      </c>
      <c r="U126" s="93">
        <f>IF(TrRoad_act!U68=0,0,TrRoad_ene!U71/TrRoad_tech!U99)</f>
        <v>0</v>
      </c>
      <c r="V126" s="93">
        <f>IF(TrRoad_act!V68=0,0,TrRoad_ene!V71/TrRoad_tech!V99)</f>
        <v>0</v>
      </c>
      <c r="W126" s="93">
        <f>IF(TrRoad_act!W68=0,0,TrRoad_ene!W71/TrRoad_tech!W99)</f>
        <v>0</v>
      </c>
      <c r="DA126" s="175"/>
    </row>
    <row r="127" spans="1:105" ht="11.45" customHeight="1" x14ac:dyDescent="0.25">
      <c r="A127" s="111" t="s">
        <v>111</v>
      </c>
      <c r="B127" s="93">
        <f>IF(TrRoad_act!B69=0,0,TrRoad_ene!B72/TrRoad_tech!B100)</f>
        <v>1.1000000000067303</v>
      </c>
      <c r="C127" s="93">
        <f>IF(TrRoad_act!C69=0,0,TrRoad_ene!C72/TrRoad_tech!C100)</f>
        <v>1.1003264516729625</v>
      </c>
      <c r="D127" s="93">
        <f>IF(TrRoad_act!D69=0,0,TrRoad_ene!D72/TrRoad_tech!D100)</f>
        <v>1.1010470187667902</v>
      </c>
      <c r="E127" s="93">
        <f>IF(TrRoad_act!E69=0,0,TrRoad_ene!E72/TrRoad_tech!E100)</f>
        <v>1.1022715728919543</v>
      </c>
      <c r="F127" s="93">
        <f>IF(TrRoad_act!F69=0,0,TrRoad_ene!F72/TrRoad_tech!F100)</f>
        <v>1.1040809252356916</v>
      </c>
      <c r="G127" s="93">
        <f>IF(TrRoad_act!G69=0,0,TrRoad_ene!G72/TrRoad_tech!G100)</f>
        <v>1.1066571026586116</v>
      </c>
      <c r="H127" s="93">
        <f>IF(TrRoad_act!H69=0,0,TrRoad_ene!H72/TrRoad_tech!H100)</f>
        <v>1.1100791339634337</v>
      </c>
      <c r="I127" s="93">
        <f>IF(TrRoad_act!I69=0,0,TrRoad_ene!I72/TrRoad_tech!I100)</f>
        <v>1.1154864460649228</v>
      </c>
      <c r="J127" s="93">
        <f>IF(TrRoad_act!J69=0,0,TrRoad_ene!J72/TrRoad_tech!J100)</f>
        <v>1.1212701860261067</v>
      </c>
      <c r="K127" s="93">
        <f>IF(TrRoad_act!K69=0,0,TrRoad_ene!K72/TrRoad_tech!K100)</f>
        <v>1.1277217418768368</v>
      </c>
      <c r="L127" s="93">
        <f>IF(TrRoad_act!L69=0,0,TrRoad_ene!L72/TrRoad_tech!L100)</f>
        <v>1.1350017914089567</v>
      </c>
      <c r="M127" s="93">
        <f>IF(TrRoad_act!M69=0,0,TrRoad_ene!M72/TrRoad_tech!M100)</f>
        <v>1.1432775837059945</v>
      </c>
      <c r="N127" s="93">
        <f>IF(TrRoad_act!N69=0,0,TrRoad_ene!N72/TrRoad_tech!N100)</f>
        <v>1.152727759532342</v>
      </c>
      <c r="O127" s="93">
        <f>IF(TrRoad_act!O69=0,0,TrRoad_ene!O72/TrRoad_tech!O100)</f>
        <v>1.1643570805675212</v>
      </c>
      <c r="P127" s="93">
        <f>IF(TrRoad_act!P69=0,0,TrRoad_ene!P72/TrRoad_tech!P100)</f>
        <v>1.1770989941343541</v>
      </c>
      <c r="Q127" s="93">
        <f>IF(TrRoad_act!Q69=0,0,TrRoad_ene!Q72/TrRoad_tech!Q100)</f>
        <v>1.1917527519103326</v>
      </c>
      <c r="R127" s="93">
        <f>IF(TrRoad_act!R69=0,0,TrRoad_ene!R72/TrRoad_tech!R100)</f>
        <v>1.2084471207815763</v>
      </c>
      <c r="S127" s="93">
        <f>IF(TrRoad_act!S69=0,0,TrRoad_ene!S72/TrRoad_tech!S100)</f>
        <v>1.2252217652794986</v>
      </c>
      <c r="T127" s="93">
        <f>IF(TrRoad_act!T69=0,0,TrRoad_ene!T72/TrRoad_tech!T100)</f>
        <v>1.2408589990618013</v>
      </c>
      <c r="U127" s="93">
        <f>IF(TrRoad_act!U69=0,0,TrRoad_ene!U72/TrRoad_tech!U100)</f>
        <v>1.2554744544742715</v>
      </c>
      <c r="V127" s="93">
        <f>IF(TrRoad_act!V69=0,0,TrRoad_ene!V72/TrRoad_tech!V100)</f>
        <v>1.2812628044830157</v>
      </c>
      <c r="W127" s="93">
        <f>IF(TrRoad_act!W69=0,0,TrRoad_ene!W72/TrRoad_tech!W100)</f>
        <v>1.2903468641180189</v>
      </c>
      <c r="DA127" s="175"/>
    </row>
    <row r="128" spans="1:105" ht="11.45" customHeight="1" x14ac:dyDescent="0.25">
      <c r="A128" s="111" t="s">
        <v>112</v>
      </c>
      <c r="B128" s="93">
        <f>IF(TrRoad_act!B70=0,0,TrRoad_ene!B73/TrRoad_tech!B101)</f>
        <v>0</v>
      </c>
      <c r="C128" s="93">
        <f>IF(TrRoad_act!C70=0,0,TrRoad_ene!C73/TrRoad_tech!C101)</f>
        <v>0</v>
      </c>
      <c r="D128" s="93">
        <f>IF(TrRoad_act!D70=0,0,TrRoad_ene!D73/TrRoad_tech!D101)</f>
        <v>0</v>
      </c>
      <c r="E128" s="93">
        <f>IF(TrRoad_act!E70=0,0,TrRoad_ene!E73/TrRoad_tech!E101)</f>
        <v>0</v>
      </c>
      <c r="F128" s="93">
        <f>IF(TrRoad_act!F70=0,0,TrRoad_ene!F73/TrRoad_tech!F101)</f>
        <v>1.1240000000066175</v>
      </c>
      <c r="G128" s="93">
        <f>IF(TrRoad_act!G70=0,0,TrRoad_ene!G73/TrRoad_tech!G101)</f>
        <v>1.1240000000066179</v>
      </c>
      <c r="H128" s="93">
        <f>IF(TrRoad_act!H70=0,0,TrRoad_ene!H73/TrRoad_tech!H101)</f>
        <v>1.1240000000066175</v>
      </c>
      <c r="I128" s="93">
        <f>IF(TrRoad_act!I70=0,0,TrRoad_ene!I73/TrRoad_tech!I101)</f>
        <v>1.1297771905067502</v>
      </c>
      <c r="J128" s="93">
        <f>IF(TrRoad_act!J70=0,0,TrRoad_ene!J73/TrRoad_tech!J101)</f>
        <v>1.1422996743230764</v>
      </c>
      <c r="K128" s="93">
        <f>IF(TrRoad_act!K70=0,0,TrRoad_ene!K73/TrRoad_tech!K101)</f>
        <v>1.1539666232675356</v>
      </c>
      <c r="L128" s="93">
        <f>IF(TrRoad_act!L70=0,0,TrRoad_ene!L73/TrRoad_tech!L101)</f>
        <v>1.1610600399691673</v>
      </c>
      <c r="M128" s="93">
        <f>IF(TrRoad_act!M70=0,0,TrRoad_ene!M73/TrRoad_tech!M101)</f>
        <v>1.162466135452813</v>
      </c>
      <c r="N128" s="93">
        <f>IF(TrRoad_act!N70=0,0,TrRoad_ene!N73/TrRoad_tech!N101)</f>
        <v>1.1624661354528136</v>
      </c>
      <c r="O128" s="93">
        <f>IF(TrRoad_act!O70=0,0,TrRoad_ene!O73/TrRoad_tech!O101)</f>
        <v>1.1639831361694164</v>
      </c>
      <c r="P128" s="93">
        <f>IF(TrRoad_act!P70=0,0,TrRoad_ene!P73/TrRoad_tech!P101)</f>
        <v>1.1656247022481596</v>
      </c>
      <c r="Q128" s="93">
        <f>IF(TrRoad_act!Q70=0,0,TrRoad_ene!Q73/TrRoad_tech!Q101)</f>
        <v>1.1674068332116987</v>
      </c>
      <c r="R128" s="93">
        <f>IF(TrRoad_act!R70=0,0,TrRoad_ene!R73/TrRoad_tech!R101)</f>
        <v>1.1781227868280204</v>
      </c>
      <c r="S128" s="93">
        <f>IF(TrRoad_act!S70=0,0,TrRoad_ene!S73/TrRoad_tech!S101)</f>
        <v>1.180500081591622</v>
      </c>
      <c r="T128" s="93">
        <f>IF(TrRoad_act!T70=0,0,TrRoad_ene!T73/TrRoad_tech!T101)</f>
        <v>1.1931733295550842</v>
      </c>
      <c r="U128" s="93">
        <f>IF(TrRoad_act!U70=0,0,TrRoad_ene!U73/TrRoad_tech!U101)</f>
        <v>1.2146473325864966</v>
      </c>
      <c r="V128" s="93">
        <f>IF(TrRoad_act!V70=0,0,TrRoad_ene!V73/TrRoad_tech!V101)</f>
        <v>1.2351358332994222</v>
      </c>
      <c r="W128" s="93">
        <f>IF(TrRoad_act!W70=0,0,TrRoad_ene!W73/TrRoad_tech!W101)</f>
        <v>1.2612358355398587</v>
      </c>
      <c r="DA128" s="175"/>
    </row>
    <row r="129" spans="1:105" ht="11.45" customHeight="1" x14ac:dyDescent="0.25">
      <c r="A129" s="111" t="s">
        <v>113</v>
      </c>
      <c r="B129" s="93">
        <f>IF(TrRoad_act!B71=0,0,TrRoad_ene!B74/TrRoad_tech!B102)</f>
        <v>1.0704335294313665</v>
      </c>
      <c r="C129" s="93">
        <f>IF(TrRoad_act!C71=0,0,TrRoad_ene!C74/TrRoad_tech!C102)</f>
        <v>1.0730990875133086</v>
      </c>
      <c r="D129" s="93">
        <f>IF(TrRoad_act!D71=0,0,TrRoad_ene!D74/TrRoad_tech!D102)</f>
        <v>1.0717627096395375</v>
      </c>
      <c r="E129" s="93">
        <f>IF(TrRoad_act!E71=0,0,TrRoad_ene!E74/TrRoad_tech!E102)</f>
        <v>1.1023446925000193</v>
      </c>
      <c r="F129" s="93">
        <f>IF(TrRoad_act!F71=0,0,TrRoad_ene!F74/TrRoad_tech!F102)</f>
        <v>1.4600888993427696</v>
      </c>
      <c r="G129" s="93">
        <f>IF(TrRoad_act!G71=0,0,TrRoad_ene!G74/TrRoad_tech!G102)</f>
        <v>1.0386096729010479</v>
      </c>
      <c r="H129" s="93">
        <f>IF(TrRoad_act!H71=0,0,TrRoad_ene!H74/TrRoad_tech!H102)</f>
        <v>1.0616595286043857</v>
      </c>
      <c r="I129" s="93">
        <f>IF(TrRoad_act!I71=0,0,TrRoad_ene!I74/TrRoad_tech!I102)</f>
        <v>1.1113039483864127</v>
      </c>
      <c r="J129" s="93">
        <f>IF(TrRoad_act!J71=0,0,TrRoad_ene!J74/TrRoad_tech!J102)</f>
        <v>1.2374364198628218</v>
      </c>
      <c r="K129" s="93">
        <f>IF(TrRoad_act!K71=0,0,TrRoad_ene!K74/TrRoad_tech!K102)</f>
        <v>1.2089414835242347</v>
      </c>
      <c r="L129" s="93">
        <f>IF(TrRoad_act!L71=0,0,TrRoad_ene!L74/TrRoad_tech!L102)</f>
        <v>0.96954612965466869</v>
      </c>
      <c r="M129" s="93">
        <f>IF(TrRoad_act!M71=0,0,TrRoad_ene!M74/TrRoad_tech!M102)</f>
        <v>1.9315098037432945</v>
      </c>
      <c r="N129" s="93">
        <f>IF(TrRoad_act!N71=0,0,TrRoad_ene!N74/TrRoad_tech!N102)</f>
        <v>2.7185511817742851</v>
      </c>
      <c r="O129" s="93">
        <f>IF(TrRoad_act!O71=0,0,TrRoad_ene!O74/TrRoad_tech!O102)</f>
        <v>2.8755245457483469</v>
      </c>
      <c r="P129" s="93">
        <f>IF(TrRoad_act!P71=0,0,TrRoad_ene!P74/TrRoad_tech!P102)</f>
        <v>3.217532353584367</v>
      </c>
      <c r="Q129" s="93">
        <f>IF(TrRoad_act!Q71=0,0,TrRoad_ene!Q74/TrRoad_tech!Q102)</f>
        <v>4.6091392013671468</v>
      </c>
      <c r="R129" s="93">
        <f>IF(TrRoad_act!R71=0,0,TrRoad_ene!R74/TrRoad_tech!R102)</f>
        <v>3.4548291150492565</v>
      </c>
      <c r="S129" s="93">
        <f>IF(TrRoad_act!S71=0,0,TrRoad_ene!S74/TrRoad_tech!S102)</f>
        <v>2.5029810222637559</v>
      </c>
      <c r="T129" s="93">
        <f>IF(TrRoad_act!T71=0,0,TrRoad_ene!T74/TrRoad_tech!T102)</f>
        <v>1.795004887685193</v>
      </c>
      <c r="U129" s="93">
        <f>IF(TrRoad_act!U71=0,0,TrRoad_ene!U74/TrRoad_tech!U102)</f>
        <v>3.2009116187073174</v>
      </c>
      <c r="V129" s="93">
        <f>IF(TrRoad_act!V71=0,0,TrRoad_ene!V74/TrRoad_tech!V102)</f>
        <v>4.4587717239897442</v>
      </c>
      <c r="W129" s="93">
        <f>IF(TrRoad_act!W71=0,0,TrRoad_ene!W74/TrRoad_tech!W102)</f>
        <v>3.7051850438254306</v>
      </c>
      <c r="DA129" s="175"/>
    </row>
    <row r="130" spans="1:105" ht="11.45" customHeight="1" x14ac:dyDescent="0.25">
      <c r="A130" s="111" t="s">
        <v>115</v>
      </c>
      <c r="B130" s="93">
        <f>IF(TrRoad_act!B72=0,0,TrRoad_ene!B75/TrRoad_tech!B103)</f>
        <v>1.1000000000067303</v>
      </c>
      <c r="C130" s="93">
        <f>IF(TrRoad_act!C72=0,0,TrRoad_ene!C75/TrRoad_tech!C103)</f>
        <v>1.1005744994491624</v>
      </c>
      <c r="D130" s="93">
        <f>IF(TrRoad_act!D72=0,0,TrRoad_ene!D75/TrRoad_tech!D103)</f>
        <v>1.1020355224000282</v>
      </c>
      <c r="E130" s="93">
        <f>IF(TrRoad_act!E72=0,0,TrRoad_ene!E75/TrRoad_tech!E103)</f>
        <v>1.103680479810353</v>
      </c>
      <c r="F130" s="93">
        <f>IF(TrRoad_act!F72=0,0,TrRoad_ene!F75/TrRoad_tech!F103)</f>
        <v>1.1046359106201165</v>
      </c>
      <c r="G130" s="93">
        <f>IF(TrRoad_act!G72=0,0,TrRoad_ene!G75/TrRoad_tech!G103)</f>
        <v>1.1049289039723991</v>
      </c>
      <c r="H130" s="93">
        <f>IF(TrRoad_act!H72=0,0,TrRoad_ene!H75/TrRoad_tech!H103)</f>
        <v>1.105209108687313</v>
      </c>
      <c r="I130" s="93">
        <f>IF(TrRoad_act!I72=0,0,TrRoad_ene!I75/TrRoad_tech!I103)</f>
        <v>1.10554627921794</v>
      </c>
      <c r="J130" s="93">
        <f>IF(TrRoad_act!J72=0,0,TrRoad_ene!J75/TrRoad_tech!J103)</f>
        <v>1.1083032674924942</v>
      </c>
      <c r="K130" s="93">
        <f>IF(TrRoad_act!K72=0,0,TrRoad_ene!K75/TrRoad_tech!K103)</f>
        <v>1.1246724943275876</v>
      </c>
      <c r="L130" s="93">
        <f>IF(TrRoad_act!L72=0,0,TrRoad_ene!L75/TrRoad_tech!L103)</f>
        <v>1.1303668123025348</v>
      </c>
      <c r="M130" s="93">
        <f>IF(TrRoad_act!M72=0,0,TrRoad_ene!M75/TrRoad_tech!M103)</f>
        <v>1.1464940578636635</v>
      </c>
      <c r="N130" s="93">
        <f>IF(TrRoad_act!N72=0,0,TrRoad_ene!N75/TrRoad_tech!N103)</f>
        <v>1.1565277365736115</v>
      </c>
      <c r="O130" s="93">
        <f>IF(TrRoad_act!O72=0,0,TrRoad_ene!O75/TrRoad_tech!O103)</f>
        <v>1.1635208317129198</v>
      </c>
      <c r="P130" s="93">
        <f>IF(TrRoad_act!P72=0,0,TrRoad_ene!P75/TrRoad_tech!P103)</f>
        <v>1.1963694609571198</v>
      </c>
      <c r="Q130" s="93">
        <f>IF(TrRoad_act!Q72=0,0,TrRoad_ene!Q75/TrRoad_tech!Q103)</f>
        <v>1.2174601032818329</v>
      </c>
      <c r="R130" s="93">
        <f>IF(TrRoad_act!R72=0,0,TrRoad_ene!R75/TrRoad_tech!R103)</f>
        <v>1.2645962391070331</v>
      </c>
      <c r="S130" s="93">
        <f>IF(TrRoad_act!S72=0,0,TrRoad_ene!S75/TrRoad_tech!S103)</f>
        <v>1.2841504790513536</v>
      </c>
      <c r="T130" s="93">
        <f>IF(TrRoad_act!T72=0,0,TrRoad_ene!T75/TrRoad_tech!T103)</f>
        <v>1.3230175966591777</v>
      </c>
      <c r="U130" s="93">
        <f>IF(TrRoad_act!U72=0,0,TrRoad_ene!U75/TrRoad_tech!U103)</f>
        <v>1.3383264939124859</v>
      </c>
      <c r="V130" s="93">
        <f>IF(TrRoad_act!V72=0,0,TrRoad_ene!V75/TrRoad_tech!V103)</f>
        <v>1.3504123063448474</v>
      </c>
      <c r="W130" s="93">
        <f>IF(TrRoad_act!W72=0,0,TrRoad_ene!W75/TrRoad_tech!W103)</f>
        <v>1.3540537602791691</v>
      </c>
      <c r="DA130" s="175"/>
    </row>
    <row r="131" spans="1:105" ht="11.45" customHeight="1" x14ac:dyDescent="0.25">
      <c r="A131" s="27" t="s">
        <v>34</v>
      </c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DA131" s="173"/>
    </row>
    <row r="132" spans="1:105" ht="11.45" customHeight="1" x14ac:dyDescent="0.25">
      <c r="A132" s="136" t="s">
        <v>156</v>
      </c>
      <c r="B132" s="150">
        <f>IF(TrRoad_act!B74=0,0,TrRoad_ene!B77/TrRoad_tech!B105)</f>
        <v>1.1015007568972877</v>
      </c>
      <c r="C132" s="150">
        <f>IF(TrRoad_act!C74=0,0,TrRoad_ene!C77/TrRoad_tech!C105)</f>
        <v>1.0890821200364953</v>
      </c>
      <c r="D132" s="150">
        <f>IF(TrRoad_act!D74=0,0,TrRoad_ene!D77/TrRoad_tech!D105)</f>
        <v>1.0879219051536613</v>
      </c>
      <c r="E132" s="150">
        <f>IF(TrRoad_act!E74=0,0,TrRoad_ene!E77/TrRoad_tech!E105)</f>
        <v>1.0889160353183205</v>
      </c>
      <c r="F132" s="150">
        <f>IF(TrRoad_act!F74=0,0,TrRoad_ene!F77/TrRoad_tech!F105)</f>
        <v>1.0916400789886731</v>
      </c>
      <c r="G132" s="150">
        <f>IF(TrRoad_act!G74=0,0,TrRoad_ene!G77/TrRoad_tech!G105)</f>
        <v>1.0920610594045366</v>
      </c>
      <c r="H132" s="150">
        <f>IF(TrRoad_act!H74=0,0,TrRoad_ene!H77/TrRoad_tech!H105)</f>
        <v>1.097571184734276</v>
      </c>
      <c r="I132" s="150">
        <f>IF(TrRoad_act!I74=0,0,TrRoad_ene!I77/TrRoad_tech!I105)</f>
        <v>1.1057872697512827</v>
      </c>
      <c r="J132" s="150">
        <f>IF(TrRoad_act!J74=0,0,TrRoad_ene!J77/TrRoad_tech!J105)</f>
        <v>1.1150546873210065</v>
      </c>
      <c r="K132" s="150">
        <f>IF(TrRoad_act!K74=0,0,TrRoad_ene!K77/TrRoad_tech!K105)</f>
        <v>1.1222468912196644</v>
      </c>
      <c r="L132" s="150">
        <f>IF(TrRoad_act!L74=0,0,TrRoad_ene!L77/TrRoad_tech!L105)</f>
        <v>1.1253053320871977</v>
      </c>
      <c r="M132" s="150">
        <f>IF(TrRoad_act!M74=0,0,TrRoad_ene!M77/TrRoad_tech!M105)</f>
        <v>1.1330492959145584</v>
      </c>
      <c r="N132" s="150">
        <f>IF(TrRoad_act!N74=0,0,TrRoad_ene!N77/TrRoad_tech!N105)</f>
        <v>1.1434188768264482</v>
      </c>
      <c r="O132" s="150">
        <f>IF(TrRoad_act!O74=0,0,TrRoad_ene!O77/TrRoad_tech!O105)</f>
        <v>1.1539017597590286</v>
      </c>
      <c r="P132" s="150">
        <f>IF(TrRoad_act!P74=0,0,TrRoad_ene!P77/TrRoad_tech!P105)</f>
        <v>1.1655265084224562</v>
      </c>
      <c r="Q132" s="150">
        <f>IF(TrRoad_act!Q74=0,0,TrRoad_ene!Q77/TrRoad_tech!Q105)</f>
        <v>1.1788133046764639</v>
      </c>
      <c r="R132" s="150">
        <f>IF(TrRoad_act!R74=0,0,TrRoad_ene!R77/TrRoad_tech!R105)</f>
        <v>1.1922208145229789</v>
      </c>
      <c r="S132" s="150">
        <f>IF(TrRoad_act!S74=0,0,TrRoad_ene!S77/TrRoad_tech!S105)</f>
        <v>1.2077359492020847</v>
      </c>
      <c r="T132" s="150">
        <f>IF(TrRoad_act!T74=0,0,TrRoad_ene!T77/TrRoad_tech!T105)</f>
        <v>1.2251253794699679</v>
      </c>
      <c r="U132" s="150">
        <f>IF(TrRoad_act!U74=0,0,TrRoad_ene!U77/TrRoad_tech!U105)</f>
        <v>1.2430728484928169</v>
      </c>
      <c r="V132" s="150">
        <f>IF(TrRoad_act!V74=0,0,TrRoad_ene!V77/TrRoad_tech!V105)</f>
        <v>1.255555298867812</v>
      </c>
      <c r="W132" s="150">
        <f>IF(TrRoad_act!W74=0,0,TrRoad_ene!W77/TrRoad_tech!W105)</f>
        <v>1.2668487078771051</v>
      </c>
      <c r="DA132" s="174"/>
    </row>
    <row r="133" spans="1:105" ht="11.45" customHeight="1" x14ac:dyDescent="0.25">
      <c r="A133" s="111" t="s">
        <v>110</v>
      </c>
      <c r="B133" s="91">
        <f>IF(TrRoad_act!B75=0,0,TrRoad_ene!B78/TrRoad_tech!B106)</f>
        <v>1.1000000000067303</v>
      </c>
      <c r="C133" s="91">
        <f>IF(TrRoad_act!C75=0,0,TrRoad_ene!C78/TrRoad_tech!C106)</f>
        <v>1.1000625243224877</v>
      </c>
      <c r="D133" s="91">
        <f>IF(TrRoad_act!D75=0,0,TrRoad_ene!D78/TrRoad_tech!D106)</f>
        <v>1.1001823204945804</v>
      </c>
      <c r="E133" s="91">
        <f>IF(TrRoad_act!E75=0,0,TrRoad_ene!E78/TrRoad_tech!E106)</f>
        <v>1.1003904398512934</v>
      </c>
      <c r="F133" s="91">
        <f>IF(TrRoad_act!F75=0,0,TrRoad_ene!F78/TrRoad_tech!F106)</f>
        <v>1.1006740727623516</v>
      </c>
      <c r="G133" s="91">
        <f>IF(TrRoad_act!G75=0,0,TrRoad_ene!G78/TrRoad_tech!G106)</f>
        <v>1.1011429194480045</v>
      </c>
      <c r="H133" s="91">
        <f>IF(TrRoad_act!H75=0,0,TrRoad_ene!H78/TrRoad_tech!H106)</f>
        <v>1.1019814799244401</v>
      </c>
      <c r="I133" s="91">
        <f>IF(TrRoad_act!I75=0,0,TrRoad_ene!I78/TrRoad_tech!I106)</f>
        <v>1.1031296083263951</v>
      </c>
      <c r="J133" s="91">
        <f>IF(TrRoad_act!J75=0,0,TrRoad_ene!J78/TrRoad_tech!J106)</f>
        <v>1.1056286816564502</v>
      </c>
      <c r="K133" s="91">
        <f>IF(TrRoad_act!K75=0,0,TrRoad_ene!K78/TrRoad_tech!K106)</f>
        <v>1.1087918639342518</v>
      </c>
      <c r="L133" s="91">
        <f>IF(TrRoad_act!L75=0,0,TrRoad_ene!L78/TrRoad_tech!L106)</f>
        <v>1.1120244056658988</v>
      </c>
      <c r="M133" s="91">
        <f>IF(TrRoad_act!M75=0,0,TrRoad_ene!M78/TrRoad_tech!M106)</f>
        <v>1.117248465507249</v>
      </c>
      <c r="N133" s="91">
        <f>IF(TrRoad_act!N75=0,0,TrRoad_ene!N78/TrRoad_tech!N106)</f>
        <v>1.126235719749366</v>
      </c>
      <c r="O133" s="91">
        <f>IF(TrRoad_act!O75=0,0,TrRoad_ene!O78/TrRoad_tech!O106)</f>
        <v>1.1345913675296344</v>
      </c>
      <c r="P133" s="91">
        <f>IF(TrRoad_act!P75=0,0,TrRoad_ene!P78/TrRoad_tech!P106)</f>
        <v>1.1432407246203313</v>
      </c>
      <c r="Q133" s="91">
        <f>IF(TrRoad_act!Q75=0,0,TrRoad_ene!Q78/TrRoad_tech!Q106)</f>
        <v>1.1558167468834391</v>
      </c>
      <c r="R133" s="91">
        <f>IF(TrRoad_act!R75=0,0,TrRoad_ene!R78/TrRoad_tech!R106)</f>
        <v>1.1739254317506869</v>
      </c>
      <c r="S133" s="91">
        <f>IF(TrRoad_act!S75=0,0,TrRoad_ene!S78/TrRoad_tech!S106)</f>
        <v>1.1986323079939076</v>
      </c>
      <c r="T133" s="91">
        <f>IF(TrRoad_act!T75=0,0,TrRoad_ene!T78/TrRoad_tech!T106)</f>
        <v>1.236213462846856</v>
      </c>
      <c r="U133" s="91">
        <f>IF(TrRoad_act!U75=0,0,TrRoad_ene!U78/TrRoad_tech!U106)</f>
        <v>1.2667433692874404</v>
      </c>
      <c r="V133" s="91">
        <f>IF(TrRoad_act!V75=0,0,TrRoad_ene!V78/TrRoad_tech!V106)</f>
        <v>1.292978340919049</v>
      </c>
      <c r="W133" s="91">
        <f>IF(TrRoad_act!W75=0,0,TrRoad_ene!W78/TrRoad_tech!W106)</f>
        <v>1.3163063667254293</v>
      </c>
      <c r="DA133" s="171"/>
    </row>
    <row r="134" spans="1:105" ht="11.45" customHeight="1" x14ac:dyDescent="0.25">
      <c r="A134" s="111" t="s">
        <v>111</v>
      </c>
      <c r="B134" s="91">
        <f>IF(TrRoad_act!B76=0,0,TrRoad_ene!B79/TrRoad_tech!B107)</f>
        <v>1.1000000000067303</v>
      </c>
      <c r="C134" s="91">
        <f>IF(TrRoad_act!C76=0,0,TrRoad_ene!C79/TrRoad_tech!C107)</f>
        <v>1.100333956035928</v>
      </c>
      <c r="D134" s="91">
        <f>IF(TrRoad_act!D76=0,0,TrRoad_ene!D79/TrRoad_tech!D107)</f>
        <v>1.1010687021190706</v>
      </c>
      <c r="E134" s="91">
        <f>IF(TrRoad_act!E76=0,0,TrRoad_ene!E79/TrRoad_tech!E107)</f>
        <v>1.1021863326358776</v>
      </c>
      <c r="F134" s="91">
        <f>IF(TrRoad_act!F76=0,0,TrRoad_ene!F79/TrRoad_tech!F107)</f>
        <v>1.104001150677536</v>
      </c>
      <c r="G134" s="91">
        <f>IF(TrRoad_act!G76=0,0,TrRoad_ene!G79/TrRoad_tech!G107)</f>
        <v>1.1042930643803359</v>
      </c>
      <c r="H134" s="91">
        <f>IF(TrRoad_act!H76=0,0,TrRoad_ene!H79/TrRoad_tech!H107)</f>
        <v>1.1082809215511544</v>
      </c>
      <c r="I134" s="91">
        <f>IF(TrRoad_act!I76=0,0,TrRoad_ene!I79/TrRoad_tech!I107)</f>
        <v>1.1139530597791296</v>
      </c>
      <c r="J134" s="91">
        <f>IF(TrRoad_act!J76=0,0,TrRoad_ene!J79/TrRoad_tech!J107)</f>
        <v>1.1204529545683215</v>
      </c>
      <c r="K134" s="91">
        <f>IF(TrRoad_act!K76=0,0,TrRoad_ene!K79/TrRoad_tech!K107)</f>
        <v>1.1259078119262897</v>
      </c>
      <c r="L134" s="91">
        <f>IF(TrRoad_act!L76=0,0,TrRoad_ene!L79/TrRoad_tech!L107)</f>
        <v>1.1276949674798318</v>
      </c>
      <c r="M134" s="91">
        <f>IF(TrRoad_act!M76=0,0,TrRoad_ene!M79/TrRoad_tech!M107)</f>
        <v>1.1315700448769481</v>
      </c>
      <c r="N134" s="91">
        <f>IF(TrRoad_act!N76=0,0,TrRoad_ene!N79/TrRoad_tech!N107)</f>
        <v>1.1439894023422621</v>
      </c>
      <c r="O134" s="91">
        <f>IF(TrRoad_act!O76=0,0,TrRoad_ene!O79/TrRoad_tech!O107)</f>
        <v>1.1577393222364625</v>
      </c>
      <c r="P134" s="91">
        <f>IF(TrRoad_act!P76=0,0,TrRoad_ene!P79/TrRoad_tech!P107)</f>
        <v>1.1731815991297849</v>
      </c>
      <c r="Q134" s="91">
        <f>IF(TrRoad_act!Q76=0,0,TrRoad_ene!Q79/TrRoad_tech!Q107)</f>
        <v>1.1898415955020689</v>
      </c>
      <c r="R134" s="91">
        <f>IF(TrRoad_act!R76=0,0,TrRoad_ene!R79/TrRoad_tech!R107)</f>
        <v>1.2059031971926002</v>
      </c>
      <c r="S134" s="91">
        <f>IF(TrRoad_act!S76=0,0,TrRoad_ene!S79/TrRoad_tech!S107)</f>
        <v>1.2229367892803615</v>
      </c>
      <c r="T134" s="91">
        <f>IF(TrRoad_act!T76=0,0,TrRoad_ene!T79/TrRoad_tech!T107)</f>
        <v>1.2406158150766999</v>
      </c>
      <c r="U134" s="91">
        <f>IF(TrRoad_act!U76=0,0,TrRoad_ene!U79/TrRoad_tech!U107)</f>
        <v>1.2581154807876476</v>
      </c>
      <c r="V134" s="91">
        <f>IF(TrRoad_act!V76=0,0,TrRoad_ene!V79/TrRoad_tech!V107)</f>
        <v>1.2695421083456795</v>
      </c>
      <c r="W134" s="91">
        <f>IF(TrRoad_act!W76=0,0,TrRoad_ene!W79/TrRoad_tech!W107)</f>
        <v>1.2797153932600742</v>
      </c>
      <c r="DA134" s="171"/>
    </row>
    <row r="135" spans="1:105" ht="11.45" customHeight="1" x14ac:dyDescent="0.25">
      <c r="A135" s="111" t="s">
        <v>112</v>
      </c>
      <c r="B135" s="91">
        <f>IF(TrRoad_act!B77=0,0,TrRoad_ene!B80/TrRoad_tech!B108)</f>
        <v>0</v>
      </c>
      <c r="C135" s="91">
        <f>IF(TrRoad_act!C77=0,0,TrRoad_ene!C80/TrRoad_tech!C108)</f>
        <v>0</v>
      </c>
      <c r="D135" s="91">
        <f>IF(TrRoad_act!D77=0,0,TrRoad_ene!D80/TrRoad_tech!D108)</f>
        <v>0</v>
      </c>
      <c r="E135" s="91">
        <f>IF(TrRoad_act!E77=0,0,TrRoad_ene!E80/TrRoad_tech!E108)</f>
        <v>0</v>
      </c>
      <c r="F135" s="91">
        <f>IF(TrRoad_act!F77=0,0,TrRoad_ene!F80/TrRoad_tech!F108)</f>
        <v>0</v>
      </c>
      <c r="G135" s="91">
        <f>IF(TrRoad_act!G77=0,0,TrRoad_ene!G80/TrRoad_tech!G108)</f>
        <v>0</v>
      </c>
      <c r="H135" s="91">
        <f>IF(TrRoad_act!H77=0,0,TrRoad_ene!H80/TrRoad_tech!H108)</f>
        <v>1.1089621047831217</v>
      </c>
      <c r="I135" s="91">
        <f>IF(TrRoad_act!I77=0,0,TrRoad_ene!I80/TrRoad_tech!I108)</f>
        <v>1.1110184597335131</v>
      </c>
      <c r="J135" s="91">
        <f>IF(TrRoad_act!J77=0,0,TrRoad_ene!J80/TrRoad_tech!J108)</f>
        <v>1.1169760526818435</v>
      </c>
      <c r="K135" s="91">
        <f>IF(TrRoad_act!K77=0,0,TrRoad_ene!K80/TrRoad_tech!K108)</f>
        <v>1.12061860058732</v>
      </c>
      <c r="L135" s="91">
        <f>IF(TrRoad_act!L77=0,0,TrRoad_ene!L80/TrRoad_tech!L108)</f>
        <v>1.1228138788991493</v>
      </c>
      <c r="M135" s="91">
        <f>IF(TrRoad_act!M77=0,0,TrRoad_ene!M80/TrRoad_tech!M108)</f>
        <v>1.126118270796987</v>
      </c>
      <c r="N135" s="91">
        <f>IF(TrRoad_act!N77=0,0,TrRoad_ene!N80/TrRoad_tech!N108)</f>
        <v>1.131603077844292</v>
      </c>
      <c r="O135" s="91">
        <f>IF(TrRoad_act!O77=0,0,TrRoad_ene!O80/TrRoad_tech!O108)</f>
        <v>1.1341472117718663</v>
      </c>
      <c r="P135" s="91">
        <f>IF(TrRoad_act!P77=0,0,TrRoad_ene!P80/TrRoad_tech!P108)</f>
        <v>1.1410740371908201</v>
      </c>
      <c r="Q135" s="91">
        <f>IF(TrRoad_act!Q77=0,0,TrRoad_ene!Q80/TrRoad_tech!Q108)</f>
        <v>1.1514745924103413</v>
      </c>
      <c r="R135" s="91">
        <f>IF(TrRoad_act!R77=0,0,TrRoad_ene!R80/TrRoad_tech!R108)</f>
        <v>1.1616890083022033</v>
      </c>
      <c r="S135" s="91">
        <f>IF(TrRoad_act!S77=0,0,TrRoad_ene!S80/TrRoad_tech!S108)</f>
        <v>1.1711211670705171</v>
      </c>
      <c r="T135" s="91">
        <f>IF(TrRoad_act!T77=0,0,TrRoad_ene!T80/TrRoad_tech!T108)</f>
        <v>1.1887028270586597</v>
      </c>
      <c r="U135" s="91">
        <f>IF(TrRoad_act!U77=0,0,TrRoad_ene!U80/TrRoad_tech!U108)</f>
        <v>1.2026888082123395</v>
      </c>
      <c r="V135" s="91">
        <f>IF(TrRoad_act!V77=0,0,TrRoad_ene!V80/TrRoad_tech!V108)</f>
        <v>1.2226505309212765</v>
      </c>
      <c r="W135" s="91">
        <f>IF(TrRoad_act!W77=0,0,TrRoad_ene!W80/TrRoad_tech!W108)</f>
        <v>1.24138611483763</v>
      </c>
      <c r="DA135" s="171"/>
    </row>
    <row r="136" spans="1:105" ht="11.45" customHeight="1" x14ac:dyDescent="0.25">
      <c r="A136" s="111" t="s">
        <v>113</v>
      </c>
      <c r="B136" s="91">
        <f>IF(TrRoad_act!B78=0,0,TrRoad_ene!B81/TrRoad_tech!B109)</f>
        <v>0</v>
      </c>
      <c r="C136" s="91">
        <f>IF(TrRoad_act!C78=0,0,TrRoad_ene!C81/TrRoad_tech!C109)</f>
        <v>0</v>
      </c>
      <c r="D136" s="91">
        <f>IF(TrRoad_act!D78=0,0,TrRoad_ene!D81/TrRoad_tech!D109)</f>
        <v>0</v>
      </c>
      <c r="E136" s="91">
        <f>IF(TrRoad_act!E78=0,0,TrRoad_ene!E81/TrRoad_tech!E109)</f>
        <v>0</v>
      </c>
      <c r="F136" s="91">
        <f>IF(TrRoad_act!F78=0,0,TrRoad_ene!F81/TrRoad_tech!F109)</f>
        <v>0</v>
      </c>
      <c r="G136" s="91">
        <f>IF(TrRoad_act!G78=0,0,TrRoad_ene!G81/TrRoad_tech!G109)</f>
        <v>0</v>
      </c>
      <c r="H136" s="91">
        <f>IF(TrRoad_act!H78=0,0,TrRoad_ene!H81/TrRoad_tech!H109)</f>
        <v>1.1440000000061445</v>
      </c>
      <c r="I136" s="91">
        <f>IF(TrRoad_act!I78=0,0,TrRoad_ene!I81/TrRoad_tech!I109)</f>
        <v>1.1459032840108354</v>
      </c>
      <c r="J136" s="91">
        <f>IF(TrRoad_act!J78=0,0,TrRoad_ene!J81/TrRoad_tech!J109)</f>
        <v>1.1497834904611446</v>
      </c>
      <c r="K136" s="91">
        <f>IF(TrRoad_act!K78=0,0,TrRoad_ene!K81/TrRoad_tech!K109)</f>
        <v>1.1532349267926116</v>
      </c>
      <c r="L136" s="91">
        <f>IF(TrRoad_act!L78=0,0,TrRoad_ene!L81/TrRoad_tech!L109)</f>
        <v>1.1570043911917385</v>
      </c>
      <c r="M136" s="91">
        <f>IF(TrRoad_act!M78=0,0,TrRoad_ene!M81/TrRoad_tech!M109)</f>
        <v>1.1635520536119208</v>
      </c>
      <c r="N136" s="91">
        <f>IF(TrRoad_act!N78=0,0,TrRoad_ene!N81/TrRoad_tech!N109)</f>
        <v>1.1717054614206197</v>
      </c>
      <c r="O136" s="91">
        <f>IF(TrRoad_act!O78=0,0,TrRoad_ene!O81/TrRoad_tech!O109)</f>
        <v>1.1792565070177028</v>
      </c>
      <c r="P136" s="91">
        <f>IF(TrRoad_act!P78=0,0,TrRoad_ene!P81/TrRoad_tech!P109)</f>
        <v>1.1873637378451418</v>
      </c>
      <c r="Q136" s="91">
        <f>IF(TrRoad_act!Q78=0,0,TrRoad_ene!Q81/TrRoad_tech!Q109)</f>
        <v>1.1973388900387674</v>
      </c>
      <c r="R136" s="91">
        <f>IF(TrRoad_act!R78=0,0,TrRoad_ene!R81/TrRoad_tech!R109)</f>
        <v>1.2378729580687395</v>
      </c>
      <c r="S136" s="91">
        <f>IF(TrRoad_act!S78=0,0,TrRoad_ene!S81/TrRoad_tech!S109)</f>
        <v>1.2430462007380279</v>
      </c>
      <c r="T136" s="91">
        <f>IF(TrRoad_act!T78=0,0,TrRoad_ene!T81/TrRoad_tech!T109)</f>
        <v>1.2557016866025461</v>
      </c>
      <c r="U136" s="91">
        <f>IF(TrRoad_act!U78=0,0,TrRoad_ene!U81/TrRoad_tech!U109)</f>
        <v>1.256300277960108</v>
      </c>
      <c r="V136" s="91">
        <f>IF(TrRoad_act!V78=0,0,TrRoad_ene!V81/TrRoad_tech!V109)</f>
        <v>1.2579466203069662</v>
      </c>
      <c r="W136" s="91">
        <f>IF(TrRoad_act!W78=0,0,TrRoad_ene!W81/TrRoad_tech!W109)</f>
        <v>1.2654148043264357</v>
      </c>
      <c r="DA136" s="171"/>
    </row>
    <row r="137" spans="1:105" ht="11.45" customHeight="1" x14ac:dyDescent="0.25">
      <c r="A137" s="111" t="s">
        <v>115</v>
      </c>
      <c r="B137" s="91">
        <f>IF(TrRoad_act!B79=0,0,TrRoad_ene!B82/TrRoad_tech!B110)</f>
        <v>1.1000000000067303</v>
      </c>
      <c r="C137" s="91">
        <f>IF(TrRoad_act!C79=0,0,TrRoad_ene!C82/TrRoad_tech!C110)</f>
        <v>1.1001911580272343</v>
      </c>
      <c r="D137" s="91">
        <f>IF(TrRoad_act!D79=0,0,TrRoad_ene!D82/TrRoad_tech!D110)</f>
        <v>1.1001979376871476</v>
      </c>
      <c r="E137" s="91">
        <f>IF(TrRoad_act!E79=0,0,TrRoad_ene!E82/TrRoad_tech!E110)</f>
        <v>1.1002103305546038</v>
      </c>
      <c r="F137" s="91">
        <f>IF(TrRoad_act!F79=0,0,TrRoad_ene!F82/TrRoad_tech!F110)</f>
        <v>1.1002957571471501</v>
      </c>
      <c r="G137" s="91">
        <f>IF(TrRoad_act!G79=0,0,TrRoad_ene!G82/TrRoad_tech!G110)</f>
        <v>1.1003113437891459</v>
      </c>
      <c r="H137" s="91">
        <f>IF(TrRoad_act!H79=0,0,TrRoad_ene!H82/TrRoad_tech!H110)</f>
        <v>1.1021194178563789</v>
      </c>
      <c r="I137" s="91">
        <f>IF(TrRoad_act!I79=0,0,TrRoad_ene!I82/TrRoad_tech!I110)</f>
        <v>1.1043650596364019</v>
      </c>
      <c r="J137" s="91">
        <f>IF(TrRoad_act!J79=0,0,TrRoad_ene!J82/TrRoad_tech!J110)</f>
        <v>1.1097025285431643</v>
      </c>
      <c r="K137" s="91">
        <f>IF(TrRoad_act!K79=0,0,TrRoad_ene!K82/TrRoad_tech!K110)</f>
        <v>1.1203106739734194</v>
      </c>
      <c r="L137" s="91">
        <f>IF(TrRoad_act!L79=0,0,TrRoad_ene!L82/TrRoad_tech!L110)</f>
        <v>1.1463756854123996</v>
      </c>
      <c r="M137" s="91">
        <f>IF(TrRoad_act!M79=0,0,TrRoad_ene!M82/TrRoad_tech!M110)</f>
        <v>1.1706889050800811</v>
      </c>
      <c r="N137" s="91">
        <f>IF(TrRoad_act!N79=0,0,TrRoad_ene!N82/TrRoad_tech!N110)</f>
        <v>1.2028870322650334</v>
      </c>
      <c r="O137" s="91">
        <f>IF(TrRoad_act!O79=0,0,TrRoad_ene!O82/TrRoad_tech!O110)</f>
        <v>1.2257113425685375</v>
      </c>
      <c r="P137" s="91">
        <f>IF(TrRoad_act!P79=0,0,TrRoad_ene!P82/TrRoad_tech!P110)</f>
        <v>1.2379535371850572</v>
      </c>
      <c r="Q137" s="91">
        <f>IF(TrRoad_act!Q79=0,0,TrRoad_ene!Q82/TrRoad_tech!Q110)</f>
        <v>1.276243282491307</v>
      </c>
      <c r="R137" s="91">
        <f>IF(TrRoad_act!R79=0,0,TrRoad_ene!R82/TrRoad_tech!R110)</f>
        <v>1.304679538113882</v>
      </c>
      <c r="S137" s="91">
        <f>IF(TrRoad_act!S79=0,0,TrRoad_ene!S82/TrRoad_tech!S110)</f>
        <v>1.3184595336895613</v>
      </c>
      <c r="T137" s="91">
        <f>IF(TrRoad_act!T79=0,0,TrRoad_ene!T82/TrRoad_tech!T110)</f>
        <v>1.3300773269009896</v>
      </c>
      <c r="U137" s="91">
        <f>IF(TrRoad_act!U79=0,0,TrRoad_ene!U82/TrRoad_tech!U110)</f>
        <v>1.3387861744133072</v>
      </c>
      <c r="V137" s="91">
        <f>IF(TrRoad_act!V79=0,0,TrRoad_ene!V82/TrRoad_tech!V110)</f>
        <v>1.347072687248271</v>
      </c>
      <c r="W137" s="91">
        <f>IF(TrRoad_act!W79=0,0,TrRoad_ene!W82/TrRoad_tech!W110)</f>
        <v>1.3517500523911705</v>
      </c>
      <c r="DA137" s="171"/>
    </row>
    <row r="138" spans="1:105" ht="11.45" customHeight="1" x14ac:dyDescent="0.25">
      <c r="A138" s="109" t="s">
        <v>158</v>
      </c>
      <c r="B138" s="151">
        <f>IF(TrRoad_act!B80=0,0,TrRoad_ene!B83/TrRoad_tech!B111)</f>
        <v>1.2556300897267307</v>
      </c>
      <c r="C138" s="151">
        <f>IF(TrRoad_act!C80=0,0,TrRoad_ene!C83/TrRoad_tech!C111)</f>
        <v>1.1464775346077289</v>
      </c>
      <c r="D138" s="151">
        <f>IF(TrRoad_act!D80=0,0,TrRoad_ene!D83/TrRoad_tech!D111)</f>
        <v>1.1274125613568282</v>
      </c>
      <c r="E138" s="151">
        <f>IF(TrRoad_act!E80=0,0,TrRoad_ene!E83/TrRoad_tech!E111)</f>
        <v>1.0846402127669521</v>
      </c>
      <c r="F138" s="151">
        <f>IF(TrRoad_act!F80=0,0,TrRoad_ene!F83/TrRoad_tech!F111)</f>
        <v>1.0137378341915317</v>
      </c>
      <c r="G138" s="151">
        <f>IF(TrRoad_act!G80=0,0,TrRoad_ene!G83/TrRoad_tech!G111)</f>
        <v>0.97330109281201205</v>
      </c>
      <c r="H138" s="151">
        <f>IF(TrRoad_act!H80=0,0,TrRoad_ene!H83/TrRoad_tech!H111)</f>
        <v>1.0705872497446698</v>
      </c>
      <c r="I138" s="151">
        <f>IF(TrRoad_act!I80=0,0,TrRoad_ene!I83/TrRoad_tech!I111)</f>
        <v>1.0163999283924503</v>
      </c>
      <c r="J138" s="151">
        <f>IF(TrRoad_act!J80=0,0,TrRoad_ene!J83/TrRoad_tech!J111)</f>
        <v>0.97642042755835567</v>
      </c>
      <c r="K138" s="151">
        <f>IF(TrRoad_act!K80=0,0,TrRoad_ene!K83/TrRoad_tech!K111)</f>
        <v>1.0235254274652512</v>
      </c>
      <c r="L138" s="151">
        <f>IF(TrRoad_act!L80=0,0,TrRoad_ene!L83/TrRoad_tech!L111)</f>
        <v>1.1104486852017295</v>
      </c>
      <c r="M138" s="151">
        <f>IF(TrRoad_act!M80=0,0,TrRoad_ene!M83/TrRoad_tech!M111)</f>
        <v>1.078240809980153</v>
      </c>
      <c r="N138" s="151">
        <f>IF(TrRoad_act!N80=0,0,TrRoad_ene!N83/TrRoad_tech!N111)</f>
        <v>1.1743985510611292</v>
      </c>
      <c r="O138" s="151">
        <f>IF(TrRoad_act!O80=0,0,TrRoad_ene!O83/TrRoad_tech!O111)</f>
        <v>1.1851697954293483</v>
      </c>
      <c r="P138" s="151">
        <f>IF(TrRoad_act!P80=0,0,TrRoad_ene!P83/TrRoad_tech!P111)</f>
        <v>1.1279468433274324</v>
      </c>
      <c r="Q138" s="151">
        <f>IF(TrRoad_act!Q80=0,0,TrRoad_ene!Q83/TrRoad_tech!Q111)</f>
        <v>1.143688601789371</v>
      </c>
      <c r="R138" s="151">
        <f>IF(TrRoad_act!R80=0,0,TrRoad_ene!R83/TrRoad_tech!R111)</f>
        <v>1.1550541636150697</v>
      </c>
      <c r="S138" s="151">
        <f>IF(TrRoad_act!S80=0,0,TrRoad_ene!S83/TrRoad_tech!S111)</f>
        <v>1.1549400623897379</v>
      </c>
      <c r="T138" s="151">
        <f>IF(TrRoad_act!T80=0,0,TrRoad_ene!T83/TrRoad_tech!T111)</f>
        <v>1.1592723637966889</v>
      </c>
      <c r="U138" s="151">
        <f>IF(TrRoad_act!U80=0,0,TrRoad_ene!U83/TrRoad_tech!U111)</f>
        <v>1.1916644428698517</v>
      </c>
      <c r="V138" s="151">
        <f>IF(TrRoad_act!V80=0,0,TrRoad_ene!V83/TrRoad_tech!V111)</f>
        <v>1.2112532973643602</v>
      </c>
      <c r="W138" s="151">
        <f>IF(TrRoad_act!W80=0,0,TrRoad_ene!W83/TrRoad_tech!W111)</f>
        <v>1.1195731759716205</v>
      </c>
      <c r="DA138" s="176"/>
    </row>
    <row r="139" spans="1:105" ht="11.45" customHeight="1" x14ac:dyDescent="0.25">
      <c r="A139" s="128" t="s">
        <v>27</v>
      </c>
      <c r="B139" s="93">
        <f>IF(TrRoad_act!B81=0,0,TrRoad_ene!B84/TrRoad_tech!B112)</f>
        <v>1.1269846357574651</v>
      </c>
      <c r="C139" s="93">
        <f>IF(TrRoad_act!C81=0,0,TrRoad_ene!C84/TrRoad_tech!C112)</f>
        <v>1.1057953088151327</v>
      </c>
      <c r="D139" s="93">
        <f>IF(TrRoad_act!D81=0,0,TrRoad_ene!D84/TrRoad_tech!D112)</f>
        <v>1.1022160293221785</v>
      </c>
      <c r="E139" s="93">
        <f>IF(TrRoad_act!E81=0,0,TrRoad_ene!E84/TrRoad_tech!E112)</f>
        <v>1.0942603050551458</v>
      </c>
      <c r="F139" s="93">
        <f>IF(TrRoad_act!F81=0,0,TrRoad_ene!F84/TrRoad_tech!F112)</f>
        <v>1.0813361819095513</v>
      </c>
      <c r="G139" s="93">
        <f>IF(TrRoad_act!G81=0,0,TrRoad_ene!G84/TrRoad_tech!G112)</f>
        <v>1.0750730332022704</v>
      </c>
      <c r="H139" s="93">
        <f>IF(TrRoad_act!H81=0,0,TrRoad_ene!H84/TrRoad_tech!H112)</f>
        <v>1.097278253566377</v>
      </c>
      <c r="I139" s="93">
        <f>IF(TrRoad_act!I81=0,0,TrRoad_ene!I84/TrRoad_tech!I112)</f>
        <v>1.0884842790525535</v>
      </c>
      <c r="J139" s="93">
        <f>IF(TrRoad_act!J81=0,0,TrRoad_ene!J84/TrRoad_tech!J112)</f>
        <v>1.0813021133468552</v>
      </c>
      <c r="K139" s="93">
        <f>IF(TrRoad_act!K81=0,0,TrRoad_ene!K84/TrRoad_tech!K112)</f>
        <v>1.0966244546522192</v>
      </c>
      <c r="L139" s="93">
        <f>IF(TrRoad_act!L81=0,0,TrRoad_ene!L84/TrRoad_tech!L112)</f>
        <v>1.1208702369257102</v>
      </c>
      <c r="M139" s="93">
        <f>IF(TrRoad_act!M81=0,0,TrRoad_ene!M84/TrRoad_tech!M112)</f>
        <v>1.1245286942198982</v>
      </c>
      <c r="N139" s="93">
        <f>IF(TrRoad_act!N81=0,0,TrRoad_ene!N84/TrRoad_tech!N112)</f>
        <v>1.1520937308516905</v>
      </c>
      <c r="O139" s="93">
        <f>IF(TrRoad_act!O81=0,0,TrRoad_ene!O84/TrRoad_tech!O112)</f>
        <v>1.1651125365844834</v>
      </c>
      <c r="P139" s="93">
        <f>IF(TrRoad_act!P81=0,0,TrRoad_ene!P84/TrRoad_tech!P112)</f>
        <v>1.1658853724249543</v>
      </c>
      <c r="Q139" s="93">
        <f>IF(TrRoad_act!Q81=0,0,TrRoad_ene!Q84/TrRoad_tech!Q112)</f>
        <v>1.1820166940971473</v>
      </c>
      <c r="R139" s="93">
        <f>IF(TrRoad_act!R81=0,0,TrRoad_ene!R84/TrRoad_tech!R112)</f>
        <v>1.1961668861980117</v>
      </c>
      <c r="S139" s="93">
        <f>IF(TrRoad_act!S81=0,0,TrRoad_ene!S84/TrRoad_tech!S112)</f>
        <v>1.2077065830334841</v>
      </c>
      <c r="T139" s="93">
        <f>IF(TrRoad_act!T81=0,0,TrRoad_ene!T84/TrRoad_tech!T112)</f>
        <v>1.2207340138076392</v>
      </c>
      <c r="U139" s="93">
        <f>IF(TrRoad_act!U81=0,0,TrRoad_ene!U84/TrRoad_tech!U112)</f>
        <v>1.2378779133998374</v>
      </c>
      <c r="V139" s="93">
        <f>IF(TrRoad_act!V81=0,0,TrRoad_ene!V84/TrRoad_tech!V112)</f>
        <v>1.2512384327307382</v>
      </c>
      <c r="W139" s="93">
        <f>IF(TrRoad_act!W81=0,0,TrRoad_ene!W84/TrRoad_tech!W112)</f>
        <v>1.2491948307181613</v>
      </c>
      <c r="DA139" s="175"/>
    </row>
    <row r="140" spans="1:105" ht="11.45" customHeight="1" x14ac:dyDescent="0.25">
      <c r="A140" s="138" t="s">
        <v>116</v>
      </c>
      <c r="B140" s="94">
        <f>IF(TrRoad_act!B82=0,0,TrRoad_ene!B85/TrRoad_tech!B113)</f>
        <v>1.5836203020953366</v>
      </c>
      <c r="C140" s="94">
        <f>IF(TrRoad_act!C82=0,0,TrRoad_ene!C85/TrRoad_tech!C113)</f>
        <v>1.1981186399321297</v>
      </c>
      <c r="D140" s="94">
        <f>IF(TrRoad_act!D82=0,0,TrRoad_ene!D85/TrRoad_tech!D113)</f>
        <v>1.133959408132815</v>
      </c>
      <c r="E140" s="94">
        <f>IF(TrRoad_act!E82=0,0,TrRoad_ene!E85/TrRoad_tech!E113)</f>
        <v>1.0028333070006137</v>
      </c>
      <c r="F140" s="94">
        <f>IF(TrRoad_act!F82=0,0,TrRoad_ene!F85/TrRoad_tech!F113)</f>
        <v>0.81213747107362644</v>
      </c>
      <c r="G140" s="94">
        <f>IF(TrRoad_act!G82=0,0,TrRoad_ene!G85/TrRoad_tech!G113)</f>
        <v>0.70264437458860862</v>
      </c>
      <c r="H140" s="94">
        <f>IF(TrRoad_act!H82=0,0,TrRoad_ene!H85/TrRoad_tech!H113)</f>
        <v>0.97465964565746366</v>
      </c>
      <c r="I140" s="94">
        <f>IF(TrRoad_act!I82=0,0,TrRoad_ene!I85/TrRoad_tech!I113)</f>
        <v>0.83065860682336379</v>
      </c>
      <c r="J140" s="94">
        <f>IF(TrRoad_act!J82=0,0,TrRoad_ene!J85/TrRoad_tech!J113)</f>
        <v>0.7250353169236412</v>
      </c>
      <c r="K140" s="94">
        <f>IF(TrRoad_act!K82=0,0,TrRoad_ene!K85/TrRoad_tech!K113)</f>
        <v>0.83373564607040873</v>
      </c>
      <c r="L140" s="94">
        <f>IF(TrRoad_act!L82=0,0,TrRoad_ene!L85/TrRoad_tech!L113)</f>
        <v>1.0655234665884632</v>
      </c>
      <c r="M140" s="94">
        <f>IF(TrRoad_act!M82=0,0,TrRoad_ene!M85/TrRoad_tech!M113)</f>
        <v>0.94980027468250627</v>
      </c>
      <c r="N140" s="94">
        <f>IF(TrRoad_act!N82=0,0,TrRoad_ene!N85/TrRoad_tech!N113)</f>
        <v>1.1955385726890115</v>
      </c>
      <c r="O140" s="94">
        <f>IF(TrRoad_act!O82=0,0,TrRoad_ene!O85/TrRoad_tech!O113)</f>
        <v>1.1973936810535082</v>
      </c>
      <c r="P140" s="94">
        <f>IF(TrRoad_act!P82=0,0,TrRoad_ene!P85/TrRoad_tech!P113)</f>
        <v>1.0177120901687602</v>
      </c>
      <c r="Q140" s="94">
        <f>IF(TrRoad_act!Q82=0,0,TrRoad_ene!Q85/TrRoad_tech!Q113)</f>
        <v>1.0285771270760329</v>
      </c>
      <c r="R140" s="94">
        <f>IF(TrRoad_act!R82=0,0,TrRoad_ene!R85/TrRoad_tech!R113)</f>
        <v>1.0391650145020237</v>
      </c>
      <c r="S140" s="94">
        <f>IF(TrRoad_act!S82=0,0,TrRoad_ene!S85/TrRoad_tech!S113)</f>
        <v>1.0224856458305391</v>
      </c>
      <c r="T140" s="94">
        <f>IF(TrRoad_act!T82=0,0,TrRoad_ene!T85/TrRoad_tech!T113)</f>
        <v>0.99595768116731076</v>
      </c>
      <c r="U140" s="94">
        <f>IF(TrRoad_act!U82=0,0,TrRoad_ene!U85/TrRoad_tech!U113)</f>
        <v>1.0613989557082952</v>
      </c>
      <c r="V140" s="94">
        <f>IF(TrRoad_act!V82=0,0,TrRoad_ene!V85/TrRoad_tech!V113)</f>
        <v>1.0906420628381555</v>
      </c>
      <c r="W140" s="94">
        <f>IF(TrRoad_act!W82=0,0,TrRoad_ene!W85/TrRoad_tech!W113)</f>
        <v>0.85439213796915559</v>
      </c>
      <c r="DA140" s="178"/>
    </row>
    <row r="141" spans="1:105" x14ac:dyDescent="0.25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DA141" s="171"/>
    </row>
    <row r="142" spans="1:105" ht="11.45" customHeight="1" x14ac:dyDescent="0.25">
      <c r="A142" s="53" t="s">
        <v>122</v>
      </c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DA142" s="172"/>
    </row>
    <row r="143" spans="1:105" ht="11.45" customHeight="1" x14ac:dyDescent="0.25">
      <c r="A143" s="27" t="s">
        <v>33</v>
      </c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DA143" s="173"/>
    </row>
    <row r="144" spans="1:105" ht="11.45" customHeight="1" x14ac:dyDescent="0.25">
      <c r="A144" s="136" t="s">
        <v>180</v>
      </c>
      <c r="B144" s="141">
        <v>3.7102370644248639</v>
      </c>
      <c r="C144" s="141">
        <v>3.7541453148631185</v>
      </c>
      <c r="D144" s="141">
        <v>3.8035419637428971</v>
      </c>
      <c r="E144" s="141">
        <v>3.7412033928566175</v>
      </c>
      <c r="F144" s="141">
        <v>3.7541453148631194</v>
      </c>
      <c r="G144" s="141">
        <v>3.6553520171035636</v>
      </c>
      <c r="H144" s="141">
        <v>3.6059553682237859</v>
      </c>
      <c r="I144" s="141">
        <v>3.5565587193440082</v>
      </c>
      <c r="J144" s="141">
        <v>3.4083687727046748</v>
      </c>
      <c r="K144" s="141">
        <v>3.2207623967301591</v>
      </c>
      <c r="L144" s="141">
        <v>3.1036215077883407</v>
      </c>
      <c r="M144" s="141">
        <v>2.9999112254965614</v>
      </c>
      <c r="N144" s="141">
        <v>2.9154844739231978</v>
      </c>
      <c r="O144" s="141">
        <v>2.7942088247507417</v>
      </c>
      <c r="P144" s="141">
        <v>2.7239089100334297</v>
      </c>
      <c r="Q144" s="141">
        <v>2.6581441302756916</v>
      </c>
      <c r="R144" s="141">
        <v>2.5998200410303713</v>
      </c>
      <c r="S144" s="141">
        <v>2.5531607696341152</v>
      </c>
      <c r="T144" s="141">
        <v>2.5158333525171104</v>
      </c>
      <c r="U144" s="141">
        <v>2.4859714188235063</v>
      </c>
      <c r="V144" s="141">
        <v>2.462081871868623</v>
      </c>
      <c r="W144" s="141">
        <v>2.4429702343047164</v>
      </c>
      <c r="DA144" s="174" t="s">
        <v>885</v>
      </c>
    </row>
    <row r="145" spans="1:105" ht="11.45" customHeight="1" x14ac:dyDescent="0.25">
      <c r="A145" s="109" t="s">
        <v>20</v>
      </c>
      <c r="B145" s="130">
        <v>6.8737802859118657</v>
      </c>
      <c r="C145" s="130">
        <v>6.9961834322143428</v>
      </c>
      <c r="D145" s="130">
        <v>7.0989374381654704</v>
      </c>
      <c r="E145" s="130">
        <v>7.0299885920816241</v>
      </c>
      <c r="F145" s="130">
        <v>6.9814790200571402</v>
      </c>
      <c r="G145" s="130">
        <v>6.9470813196956449</v>
      </c>
      <c r="H145" s="130">
        <v>6.9231007387276655</v>
      </c>
      <c r="I145" s="130">
        <v>6.8573611096266767</v>
      </c>
      <c r="J145" s="130">
        <v>6.6052347283380639</v>
      </c>
      <c r="K145" s="130">
        <v>6.2922945709555957</v>
      </c>
      <c r="L145" s="130">
        <v>6.1552431162762806</v>
      </c>
      <c r="M145" s="130">
        <v>5.9322939610387557</v>
      </c>
      <c r="N145" s="130">
        <v>5.7688106807644015</v>
      </c>
      <c r="O145" s="130">
        <v>5.5421281269845597</v>
      </c>
      <c r="P145" s="130">
        <v>5.3979354798260131</v>
      </c>
      <c r="Q145" s="130">
        <v>5.233178295759827</v>
      </c>
      <c r="R145" s="130">
        <v>5.1733618124606373</v>
      </c>
      <c r="S145" s="130">
        <v>5.2065445204367986</v>
      </c>
      <c r="T145" s="130">
        <v>5.3166851546072973</v>
      </c>
      <c r="U145" s="130">
        <v>5.3260172133907453</v>
      </c>
      <c r="V145" s="130">
        <v>4.8454925416833765</v>
      </c>
      <c r="W145" s="130">
        <v>4.3603077488951847</v>
      </c>
      <c r="DA145" s="176" t="s">
        <v>886</v>
      </c>
    </row>
    <row r="146" spans="1:105" ht="11.45" customHeight="1" x14ac:dyDescent="0.25">
      <c r="A146" s="111" t="s">
        <v>110</v>
      </c>
      <c r="B146" s="96">
        <v>7.3164384646638458</v>
      </c>
      <c r="C146" s="96">
        <v>7.4030237708974598</v>
      </c>
      <c r="D146" s="96">
        <v>7.500431978409269</v>
      </c>
      <c r="E146" s="96">
        <v>7.3775028205293669</v>
      </c>
      <c r="F146" s="96">
        <v>7.4030237708974598</v>
      </c>
      <c r="G146" s="96">
        <v>7.2082073558738449</v>
      </c>
      <c r="H146" s="96">
        <v>7.1107991483620339</v>
      </c>
      <c r="I146" s="96">
        <v>7.0133909408502229</v>
      </c>
      <c r="J146" s="96">
        <v>6.7211663183147978</v>
      </c>
      <c r="K146" s="96">
        <v>6.3512140803413173</v>
      </c>
      <c r="L146" s="96">
        <v>6.1193557371539509</v>
      </c>
      <c r="M146" s="96">
        <v>5.9142111048365242</v>
      </c>
      <c r="N146" s="96">
        <v>5.7466054184180804</v>
      </c>
      <c r="O146" s="96">
        <v>5.5125265514615069</v>
      </c>
      <c r="P146" s="96">
        <v>5.3811972864525943</v>
      </c>
      <c r="Q146" s="96">
        <v>5.2646098576150546</v>
      </c>
      <c r="R146" s="96">
        <v>5.2383919547033031</v>
      </c>
      <c r="S146" s="96">
        <v>5.2643489461904558</v>
      </c>
      <c r="T146" s="96">
        <v>5.3552429169897593</v>
      </c>
      <c r="U146" s="96">
        <v>5.4174124237219772</v>
      </c>
      <c r="V146" s="96">
        <v>5.2005619206318743</v>
      </c>
      <c r="W146" s="96">
        <v>5.0374822632844873</v>
      </c>
      <c r="DA146" s="171" t="s">
        <v>887</v>
      </c>
    </row>
    <row r="147" spans="1:105" ht="11.45" customHeight="1" x14ac:dyDescent="0.25">
      <c r="A147" s="111" t="s">
        <v>111</v>
      </c>
      <c r="B147" s="96">
        <v>6.0379334824460225</v>
      </c>
      <c r="C147" s="96">
        <v>6.2278517877670483</v>
      </c>
      <c r="D147" s="96">
        <v>6.4458864549988348</v>
      </c>
      <c r="E147" s="96">
        <v>6.5072758498083507</v>
      </c>
      <c r="F147" s="96">
        <v>6.4458864549988339</v>
      </c>
      <c r="G147" s="96">
        <v>6.5765435502850806</v>
      </c>
      <c r="H147" s="96">
        <v>6.673436478426094</v>
      </c>
      <c r="I147" s="96">
        <v>6.5697907168560352</v>
      </c>
      <c r="J147" s="96">
        <v>6.3696612897770226</v>
      </c>
      <c r="K147" s="96">
        <v>6.1193469666018387</v>
      </c>
      <c r="L147" s="96">
        <v>6.19399400203128</v>
      </c>
      <c r="M147" s="96">
        <v>5.9399104474622799</v>
      </c>
      <c r="N147" s="96">
        <v>5.7845811156618021</v>
      </c>
      <c r="O147" s="96">
        <v>5.5970912626923628</v>
      </c>
      <c r="P147" s="96">
        <v>5.4528603949401564</v>
      </c>
      <c r="Q147" s="96">
        <v>5.2515934314499599</v>
      </c>
      <c r="R147" s="96">
        <v>5.1531033300092979</v>
      </c>
      <c r="S147" s="96">
        <v>5.236257475624992</v>
      </c>
      <c r="T147" s="96">
        <v>5.4288871066578954</v>
      </c>
      <c r="U147" s="96">
        <v>5.4250926694574915</v>
      </c>
      <c r="V147" s="96">
        <v>5.2571017121499768</v>
      </c>
      <c r="W147" s="96">
        <v>5.0431041652953841</v>
      </c>
      <c r="DA147" s="171" t="s">
        <v>888</v>
      </c>
    </row>
    <row r="148" spans="1:105" ht="11.45" customHeight="1" x14ac:dyDescent="0.25">
      <c r="A148" s="111" t="s">
        <v>112</v>
      </c>
      <c r="B148" s="96">
        <v>6.6059600229381932</v>
      </c>
      <c r="C148" s="96">
        <v>6.7876107067629796</v>
      </c>
      <c r="D148" s="96">
        <v>7.0252423158926192</v>
      </c>
      <c r="E148" s="96">
        <v>7.0921493855677884</v>
      </c>
      <c r="F148" s="96">
        <v>7.0252423158926192</v>
      </c>
      <c r="G148" s="96">
        <v>7.1676428625179325</v>
      </c>
      <c r="H148" s="96">
        <v>7.2732445208219056</v>
      </c>
      <c r="I148" s="96">
        <v>7.1602830848536643</v>
      </c>
      <c r="J148" s="96">
        <v>6.94216603771262</v>
      </c>
      <c r="K148" s="96">
        <v>6.6693534792350206</v>
      </c>
      <c r="L148" s="96">
        <v>6.4131742961472806</v>
      </c>
      <c r="M148" s="96">
        <v>6.5289703288404555</v>
      </c>
      <c r="N148" s="96">
        <v>6.3664774170226686</v>
      </c>
      <c r="O148" s="96">
        <v>5.9387007078978709</v>
      </c>
      <c r="P148" s="96">
        <v>5.6519171500558141</v>
      </c>
      <c r="Q148" s="96">
        <v>5.5859326100885882</v>
      </c>
      <c r="R148" s="96">
        <v>4.9572752543531999</v>
      </c>
      <c r="S148" s="96">
        <v>5.5425525881404525</v>
      </c>
      <c r="T148" s="96">
        <v>5.5401091877890423</v>
      </c>
      <c r="U148" s="96">
        <v>5.8236775551980058</v>
      </c>
      <c r="V148" s="96">
        <v>4.7931929214719471</v>
      </c>
      <c r="W148" s="96">
        <v>5.1265544988855956</v>
      </c>
      <c r="DA148" s="171" t="s">
        <v>889</v>
      </c>
    </row>
    <row r="149" spans="1:105" ht="11.45" customHeight="1" x14ac:dyDescent="0.25">
      <c r="A149" s="111" t="s">
        <v>113</v>
      </c>
      <c r="B149" s="96">
        <v>0</v>
      </c>
      <c r="C149" s="96">
        <v>0</v>
      </c>
      <c r="D149" s="96">
        <v>0</v>
      </c>
      <c r="E149" s="96">
        <v>0</v>
      </c>
      <c r="F149" s="96">
        <v>0</v>
      </c>
      <c r="G149" s="96">
        <v>7.9504044376997021</v>
      </c>
      <c r="H149" s="96">
        <v>7.8429665398929487</v>
      </c>
      <c r="I149" s="96">
        <v>7.7355286420861935</v>
      </c>
      <c r="J149" s="96">
        <v>7.4132149486659351</v>
      </c>
      <c r="K149" s="96">
        <v>7.0051703726279682</v>
      </c>
      <c r="L149" s="96">
        <v>6.7503884969231276</v>
      </c>
      <c r="M149" s="96">
        <v>6.8562357449970834</v>
      </c>
      <c r="N149" s="96">
        <v>6.863554855892799</v>
      </c>
      <c r="O149" s="96">
        <v>4.9239434173905252</v>
      </c>
      <c r="P149" s="96">
        <v>4.7652757778514285</v>
      </c>
      <c r="Q149" s="96">
        <v>4.7552579647526843</v>
      </c>
      <c r="R149" s="96">
        <v>4.7227885917801284</v>
      </c>
      <c r="S149" s="96">
        <v>4.8866619595111782</v>
      </c>
      <c r="T149" s="96">
        <v>5.129740787524252</v>
      </c>
      <c r="U149" s="96">
        <v>4.9627179631122216</v>
      </c>
      <c r="V149" s="96">
        <v>4.7077945505432828</v>
      </c>
      <c r="W149" s="96">
        <v>4.516642170772764</v>
      </c>
      <c r="DA149" s="171" t="s">
        <v>890</v>
      </c>
    </row>
    <row r="150" spans="1:105" ht="11.45" customHeight="1" x14ac:dyDescent="0.25">
      <c r="A150" s="111" t="s">
        <v>114</v>
      </c>
      <c r="B150" s="96">
        <v>0</v>
      </c>
      <c r="C150" s="96">
        <v>0</v>
      </c>
      <c r="D150" s="96">
        <v>0</v>
      </c>
      <c r="E150" s="96">
        <v>0</v>
      </c>
      <c r="F150" s="96">
        <v>0</v>
      </c>
      <c r="G150" s="96">
        <v>0</v>
      </c>
      <c r="H150" s="96">
        <v>0</v>
      </c>
      <c r="I150" s="96">
        <v>0</v>
      </c>
      <c r="J150" s="96">
        <v>0</v>
      </c>
      <c r="K150" s="96">
        <v>0</v>
      </c>
      <c r="L150" s="96">
        <v>0</v>
      </c>
      <c r="M150" s="96">
        <v>3.0919444929182096</v>
      </c>
      <c r="N150" s="96">
        <v>2.5512458553846225</v>
      </c>
      <c r="O150" s="96">
        <v>2.8499099204365939</v>
      </c>
      <c r="P150" s="96">
        <v>2.5566394117888511</v>
      </c>
      <c r="Q150" s="96">
        <v>2.7704914342862361</v>
      </c>
      <c r="R150" s="96">
        <v>2.7237690603986904</v>
      </c>
      <c r="S150" s="96">
        <v>2.8689067974576039</v>
      </c>
      <c r="T150" s="96">
        <v>3.1159741443557269</v>
      </c>
      <c r="U150" s="96">
        <v>3.0164983725863586</v>
      </c>
      <c r="V150" s="96">
        <v>2.9625655538814124</v>
      </c>
      <c r="W150" s="96">
        <v>2.7868505004232418</v>
      </c>
      <c r="DA150" s="171" t="s">
        <v>891</v>
      </c>
    </row>
    <row r="151" spans="1:105" ht="11.45" customHeight="1" x14ac:dyDescent="0.25">
      <c r="A151" s="111" t="s">
        <v>115</v>
      </c>
      <c r="B151" s="96">
        <v>0</v>
      </c>
      <c r="C151" s="96">
        <v>0</v>
      </c>
      <c r="D151" s="96">
        <v>0</v>
      </c>
      <c r="E151" s="96">
        <v>0</v>
      </c>
      <c r="F151" s="96">
        <v>0</v>
      </c>
      <c r="G151" s="96">
        <v>0</v>
      </c>
      <c r="H151" s="96">
        <v>1.4427980974337387</v>
      </c>
      <c r="I151" s="96">
        <v>1.4283701164594014</v>
      </c>
      <c r="J151" s="96">
        <v>1.4140864152948076</v>
      </c>
      <c r="K151" s="96">
        <v>1.3999455511418595</v>
      </c>
      <c r="L151" s="96">
        <v>1.385946095630441</v>
      </c>
      <c r="M151" s="96">
        <v>1.385946095630441</v>
      </c>
      <c r="N151" s="96">
        <v>1.3206938082155668</v>
      </c>
      <c r="O151" s="96">
        <v>1.2653551584790157</v>
      </c>
      <c r="P151" s="96">
        <v>1.2415977179823292</v>
      </c>
      <c r="Q151" s="96">
        <v>1.3038855470081092</v>
      </c>
      <c r="R151" s="96">
        <v>1.2754296011981763</v>
      </c>
      <c r="S151" s="96">
        <v>1.225373776769908</v>
      </c>
      <c r="T151" s="96">
        <v>1.2997979883625925</v>
      </c>
      <c r="U151" s="96">
        <v>1.5685655472202724</v>
      </c>
      <c r="V151" s="96">
        <v>1.4332783329925116</v>
      </c>
      <c r="W151" s="96">
        <v>1.4005739731990983</v>
      </c>
      <c r="DA151" s="171" t="s">
        <v>892</v>
      </c>
    </row>
    <row r="152" spans="1:105" ht="11.45" customHeight="1" x14ac:dyDescent="0.25">
      <c r="A152" s="109" t="s">
        <v>21</v>
      </c>
      <c r="B152" s="130">
        <v>49.35549869075377</v>
      </c>
      <c r="C152" s="130">
        <v>46.849192036282929</v>
      </c>
      <c r="D152" s="130">
        <v>47.041158375957842</v>
      </c>
      <c r="E152" s="130">
        <v>46.971016802238246</v>
      </c>
      <c r="F152" s="130">
        <v>47.070591794031159</v>
      </c>
      <c r="G152" s="130">
        <v>46.757757088740512</v>
      </c>
      <c r="H152" s="130">
        <v>46.431667014834815</v>
      </c>
      <c r="I152" s="130">
        <v>46.355016065492087</v>
      </c>
      <c r="J152" s="130">
        <v>45.858360819590018</v>
      </c>
      <c r="K152" s="130">
        <v>45.148392145193426</v>
      </c>
      <c r="L152" s="130">
        <v>44.862444826899562</v>
      </c>
      <c r="M152" s="130">
        <v>44.431543623046316</v>
      </c>
      <c r="N152" s="130">
        <v>43.966701558676128</v>
      </c>
      <c r="O152" s="130">
        <v>43.604699784981399</v>
      </c>
      <c r="P152" s="130">
        <v>43.359971843538993</v>
      </c>
      <c r="Q152" s="130">
        <v>43.088533609583422</v>
      </c>
      <c r="R152" s="130">
        <v>42.774381915672699</v>
      </c>
      <c r="S152" s="130">
        <v>42.604285697751791</v>
      </c>
      <c r="T152" s="130">
        <v>42.232827201490956</v>
      </c>
      <c r="U152" s="130">
        <v>41.868387576843389</v>
      </c>
      <c r="V152" s="130">
        <v>41.132959731443052</v>
      </c>
      <c r="W152" s="130">
        <v>40.759767112304957</v>
      </c>
      <c r="DA152" s="176" t="s">
        <v>893</v>
      </c>
    </row>
    <row r="153" spans="1:105" ht="11.45" customHeight="1" x14ac:dyDescent="0.25">
      <c r="A153" s="111" t="s">
        <v>110</v>
      </c>
      <c r="B153" s="97">
        <v>0</v>
      </c>
      <c r="C153" s="97">
        <v>0</v>
      </c>
      <c r="D153" s="97">
        <v>0</v>
      </c>
      <c r="E153" s="97">
        <v>0</v>
      </c>
      <c r="F153" s="97">
        <v>0</v>
      </c>
      <c r="G153" s="97">
        <v>0</v>
      </c>
      <c r="H153" s="97">
        <v>0</v>
      </c>
      <c r="I153" s="97">
        <v>0</v>
      </c>
      <c r="J153" s="97">
        <v>0</v>
      </c>
      <c r="K153" s="97">
        <v>0</v>
      </c>
      <c r="L153" s="97">
        <v>0</v>
      </c>
      <c r="M153" s="97">
        <v>0</v>
      </c>
      <c r="N153" s="97">
        <v>0</v>
      </c>
      <c r="O153" s="97">
        <v>0</v>
      </c>
      <c r="P153" s="97">
        <v>0</v>
      </c>
      <c r="Q153" s="97">
        <v>0</v>
      </c>
      <c r="R153" s="97">
        <v>0</v>
      </c>
      <c r="S153" s="97">
        <v>0</v>
      </c>
      <c r="T153" s="97">
        <v>0</v>
      </c>
      <c r="U153" s="97">
        <v>0</v>
      </c>
      <c r="V153" s="97">
        <v>0</v>
      </c>
      <c r="W153" s="97">
        <v>0</v>
      </c>
      <c r="DA153" s="175" t="s">
        <v>894</v>
      </c>
    </row>
    <row r="154" spans="1:105" ht="11.45" customHeight="1" x14ac:dyDescent="0.25">
      <c r="A154" s="111" t="s">
        <v>111</v>
      </c>
      <c r="B154" s="97">
        <v>49.364631983905525</v>
      </c>
      <c r="C154" s="97">
        <v>47.151738671052676</v>
      </c>
      <c r="D154" s="97">
        <v>47.305327396365556</v>
      </c>
      <c r="E154" s="97">
        <v>47.1090861873015</v>
      </c>
      <c r="F154" s="97">
        <v>47.149721802802603</v>
      </c>
      <c r="G154" s="97">
        <v>46.833280716877752</v>
      </c>
      <c r="H154" s="97">
        <v>46.673440168355988</v>
      </c>
      <c r="I154" s="97">
        <v>46.51194037538589</v>
      </c>
      <c r="J154" s="97">
        <v>46.011811984252709</v>
      </c>
      <c r="K154" s="97">
        <v>45.351393002765384</v>
      </c>
      <c r="L154" s="97">
        <v>44.927465405417685</v>
      </c>
      <c r="M154" s="97">
        <v>44.542494457369948</v>
      </c>
      <c r="N154" s="97">
        <v>44.222346204958455</v>
      </c>
      <c r="O154" s="97">
        <v>43.747656783998089</v>
      </c>
      <c r="P154" s="97">
        <v>43.467201320292865</v>
      </c>
      <c r="Q154" s="97">
        <v>43.199999999908329</v>
      </c>
      <c r="R154" s="97">
        <v>42.960923470113201</v>
      </c>
      <c r="S154" s="97">
        <v>42.746886046210797</v>
      </c>
      <c r="T154" s="97">
        <v>42.55516425826989</v>
      </c>
      <c r="U154" s="97">
        <v>42.383349957604239</v>
      </c>
      <c r="V154" s="97">
        <v>42.229310273111182</v>
      </c>
      <c r="W154" s="97">
        <v>42.091153284967575</v>
      </c>
      <c r="DA154" s="175" t="s">
        <v>895</v>
      </c>
    </row>
    <row r="155" spans="1:105" ht="11.45" customHeight="1" x14ac:dyDescent="0.25">
      <c r="A155" s="111" t="s">
        <v>112</v>
      </c>
      <c r="B155" s="97">
        <v>0</v>
      </c>
      <c r="C155" s="97">
        <v>0</v>
      </c>
      <c r="D155" s="97">
        <v>0</v>
      </c>
      <c r="E155" s="97">
        <v>0</v>
      </c>
      <c r="F155" s="97">
        <v>39.291434835668838</v>
      </c>
      <c r="G155" s="97">
        <v>0</v>
      </c>
      <c r="H155" s="97">
        <v>0</v>
      </c>
      <c r="I155" s="97">
        <v>38.75995031282158</v>
      </c>
      <c r="J155" s="97">
        <v>38.343176653543928</v>
      </c>
      <c r="K155" s="97">
        <v>37.792827502304483</v>
      </c>
      <c r="L155" s="97">
        <v>37.439554504514739</v>
      </c>
      <c r="M155" s="97">
        <v>0</v>
      </c>
      <c r="N155" s="97">
        <v>0</v>
      </c>
      <c r="O155" s="97">
        <v>0</v>
      </c>
      <c r="P155" s="97">
        <v>0</v>
      </c>
      <c r="Q155" s="97">
        <v>0</v>
      </c>
      <c r="R155" s="97">
        <v>35.627044172481078</v>
      </c>
      <c r="S155" s="97">
        <v>0</v>
      </c>
      <c r="T155" s="97">
        <v>35.01065225464454</v>
      </c>
      <c r="U155" s="97">
        <v>34.751127733311286</v>
      </c>
      <c r="V155" s="97">
        <v>34.519200907774355</v>
      </c>
      <c r="W155" s="97">
        <v>34.311790484275669</v>
      </c>
      <c r="DA155" s="175" t="s">
        <v>896</v>
      </c>
    </row>
    <row r="156" spans="1:105" ht="11.45" customHeight="1" x14ac:dyDescent="0.25">
      <c r="A156" s="111" t="s">
        <v>113</v>
      </c>
      <c r="B156" s="97">
        <v>0</v>
      </c>
      <c r="C156" s="97">
        <v>41.257771337171093</v>
      </c>
      <c r="D156" s="97">
        <v>41.392161471819868</v>
      </c>
      <c r="E156" s="97">
        <v>41.22045041388882</v>
      </c>
      <c r="F156" s="97">
        <v>41.256006577452283</v>
      </c>
      <c r="G156" s="97">
        <v>40.979120627268038</v>
      </c>
      <c r="H156" s="97">
        <v>40.839260147311492</v>
      </c>
      <c r="I156" s="97">
        <v>40.697947828462659</v>
      </c>
      <c r="J156" s="97">
        <v>40.260335486221123</v>
      </c>
      <c r="K156" s="97">
        <v>39.682468877419709</v>
      </c>
      <c r="L156" s="97">
        <v>39.311532229740479</v>
      </c>
      <c r="M156" s="97">
        <v>38.974682650198702</v>
      </c>
      <c r="N156" s="97">
        <v>38.694552929338649</v>
      </c>
      <c r="O156" s="97">
        <v>38.279199685998329</v>
      </c>
      <c r="P156" s="97">
        <v>38.039599842959063</v>
      </c>
      <c r="Q156" s="97">
        <v>37.799999999919791</v>
      </c>
      <c r="R156" s="97">
        <v>37.5856507498154</v>
      </c>
      <c r="S156" s="97">
        <v>37.393775867204631</v>
      </c>
      <c r="T156" s="97">
        <v>37.221926106850958</v>
      </c>
      <c r="U156" s="97">
        <v>37.067936676202585</v>
      </c>
      <c r="V156" s="97">
        <v>36.929890953437834</v>
      </c>
      <c r="W156" s="97">
        <v>36.806089412963118</v>
      </c>
      <c r="DA156" s="175" t="s">
        <v>897</v>
      </c>
    </row>
    <row r="157" spans="1:105" ht="11.45" customHeight="1" x14ac:dyDescent="0.25">
      <c r="A157" s="111" t="s">
        <v>115</v>
      </c>
      <c r="B157" s="97">
        <v>30.35824893509513</v>
      </c>
      <c r="C157" s="97">
        <v>30.084887579001759</v>
      </c>
      <c r="D157" s="97">
        <v>29.784038703211742</v>
      </c>
      <c r="E157" s="97">
        <v>29.486198316179625</v>
      </c>
      <c r="F157" s="97">
        <v>29.19133633301783</v>
      </c>
      <c r="G157" s="97">
        <v>0</v>
      </c>
      <c r="H157" s="97">
        <v>0</v>
      </c>
      <c r="I157" s="97">
        <v>0</v>
      </c>
      <c r="J157" s="97">
        <v>28.041081208064959</v>
      </c>
      <c r="K157" s="97">
        <v>27.760670395984313</v>
      </c>
      <c r="L157" s="97">
        <v>27.483063692024469</v>
      </c>
      <c r="M157" s="97">
        <v>27.208233055104227</v>
      </c>
      <c r="N157" s="97">
        <v>26.936150724553187</v>
      </c>
      <c r="O157" s="97">
        <v>26.666789217307652</v>
      </c>
      <c r="P157" s="97">
        <v>26.400121325134577</v>
      </c>
      <c r="Q157" s="97">
        <v>26.13612011188323</v>
      </c>
      <c r="R157" s="97">
        <v>25.900776984811618</v>
      </c>
      <c r="S157" s="97">
        <v>25.69078058981713</v>
      </c>
      <c r="T157" s="97">
        <v>25.503239945778443</v>
      </c>
      <c r="U157" s="97">
        <v>25.33562417364929</v>
      </c>
      <c r="V157" s="97">
        <v>25.185712076182451</v>
      </c>
      <c r="W157" s="97">
        <v>25.051549754958163</v>
      </c>
      <c r="DA157" s="175" t="s">
        <v>898</v>
      </c>
    </row>
    <row r="158" spans="1:105" ht="11.45" customHeight="1" x14ac:dyDescent="0.25">
      <c r="A158" s="27" t="s">
        <v>34</v>
      </c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DA158" s="173"/>
    </row>
    <row r="159" spans="1:105" ht="11.45" customHeight="1" x14ac:dyDescent="0.25">
      <c r="A159" s="136" t="s">
        <v>156</v>
      </c>
      <c r="B159" s="141">
        <v>7.9301017566968817</v>
      </c>
      <c r="C159" s="141">
        <v>8.1382746686789496</v>
      </c>
      <c r="D159" s="141">
        <v>8.3807295078165858</v>
      </c>
      <c r="E159" s="141">
        <v>8.4934113513162171</v>
      </c>
      <c r="F159" s="141">
        <v>8.5190950281566931</v>
      </c>
      <c r="G159" s="141">
        <v>8.6088916125928296</v>
      </c>
      <c r="H159" s="141">
        <v>8.90928101203008</v>
      </c>
      <c r="I159" s="141">
        <v>8.9150662028687488</v>
      </c>
      <c r="J159" s="141">
        <v>8.7767632400317748</v>
      </c>
      <c r="K159" s="141">
        <v>8.519063715725709</v>
      </c>
      <c r="L159" s="141">
        <v>8.9388442833545678</v>
      </c>
      <c r="M159" s="141">
        <v>9.0541229300134063</v>
      </c>
      <c r="N159" s="141">
        <v>7.6310923005529592</v>
      </c>
      <c r="O159" s="141">
        <v>7.4350932306305948</v>
      </c>
      <c r="P159" s="141">
        <v>7.3175151904938005</v>
      </c>
      <c r="Q159" s="141">
        <v>7.1696630705091211</v>
      </c>
      <c r="R159" s="141">
        <v>6.8561812248186556</v>
      </c>
      <c r="S159" s="141">
        <v>6.5802374534352692</v>
      </c>
      <c r="T159" s="141">
        <v>6.6668595821845384</v>
      </c>
      <c r="U159" s="141">
        <v>6.6540866490644897</v>
      </c>
      <c r="V159" s="141">
        <v>7.0370412279052426</v>
      </c>
      <c r="W159" s="141">
        <v>6.7902268496023472</v>
      </c>
      <c r="DA159" s="174" t="s">
        <v>899</v>
      </c>
    </row>
    <row r="160" spans="1:105" ht="11.45" customHeight="1" x14ac:dyDescent="0.25">
      <c r="A160" s="111" t="s">
        <v>110</v>
      </c>
      <c r="B160" s="96">
        <v>8.1354697037071393</v>
      </c>
      <c r="C160" s="96">
        <v>8.231747713705019</v>
      </c>
      <c r="D160" s="96">
        <v>8.3400601836221906</v>
      </c>
      <c r="E160" s="96">
        <v>8.2033698465867229</v>
      </c>
      <c r="F160" s="96">
        <v>8.2317477137050226</v>
      </c>
      <c r="G160" s="96">
        <v>8.0151227738706776</v>
      </c>
      <c r="H160" s="96">
        <v>7.9068103039535069</v>
      </c>
      <c r="I160" s="96">
        <v>7.7984978340363362</v>
      </c>
      <c r="J160" s="96">
        <v>7.4735604242848215</v>
      </c>
      <c r="K160" s="96">
        <v>7.0621942604896901</v>
      </c>
      <c r="L160" s="96">
        <v>6.8053383948122201</v>
      </c>
      <c r="M160" s="96">
        <v>6.5779319394032925</v>
      </c>
      <c r="N160" s="96">
        <v>6.3928086527558463</v>
      </c>
      <c r="O160" s="96">
        <v>6.3127652821462048</v>
      </c>
      <c r="P160" s="96">
        <v>6.1230598820169675</v>
      </c>
      <c r="Q160" s="96">
        <v>7.179152954307531</v>
      </c>
      <c r="R160" s="96">
        <v>6.5901983321721298</v>
      </c>
      <c r="S160" s="96">
        <v>6.1520280164806493</v>
      </c>
      <c r="T160" s="96">
        <v>7.0730830351010328</v>
      </c>
      <c r="U160" s="96">
        <v>6.2873815163620401</v>
      </c>
      <c r="V160" s="96">
        <v>6.5696174593994456</v>
      </c>
      <c r="W160" s="96">
        <v>6.5235601147972551</v>
      </c>
      <c r="DA160" s="171" t="s">
        <v>900</v>
      </c>
    </row>
    <row r="161" spans="1:105" ht="11.45" customHeight="1" x14ac:dyDescent="0.25">
      <c r="A161" s="111" t="s">
        <v>111</v>
      </c>
      <c r="B161" s="96">
        <v>8.2588700024179094</v>
      </c>
      <c r="C161" s="96">
        <v>8.5186460664116535</v>
      </c>
      <c r="D161" s="96">
        <v>8.8168805497697402</v>
      </c>
      <c r="E161" s="96">
        <v>8.9008508407199276</v>
      </c>
      <c r="F161" s="96">
        <v>8.8168805497697402</v>
      </c>
      <c r="G161" s="96">
        <v>8.9955973190087199</v>
      </c>
      <c r="H161" s="96">
        <v>9.1281304282250986</v>
      </c>
      <c r="I161" s="96">
        <v>8.9863605870041976</v>
      </c>
      <c r="J161" s="96">
        <v>8.7126174385065855</v>
      </c>
      <c r="K161" s="96">
        <v>8.3702298549306278</v>
      </c>
      <c r="L161" s="96">
        <v>8.0487176344179563</v>
      </c>
      <c r="M161" s="96">
        <v>7.7185515435879637</v>
      </c>
      <c r="N161" s="96">
        <v>7.5167105454218577</v>
      </c>
      <c r="O161" s="96">
        <v>7.4022705450217163</v>
      </c>
      <c r="P161" s="96">
        <v>7.2885940461393046</v>
      </c>
      <c r="Q161" s="96">
        <v>7.142426561717734</v>
      </c>
      <c r="R161" s="96">
        <v>6.9017356072965539</v>
      </c>
      <c r="S161" s="96">
        <v>6.6479075468029079</v>
      </c>
      <c r="T161" s="96">
        <v>6.7312868052969135</v>
      </c>
      <c r="U161" s="96">
        <v>6.7436189233167241</v>
      </c>
      <c r="V161" s="96">
        <v>7.1882088126632082</v>
      </c>
      <c r="W161" s="96">
        <v>7.0921383729860912</v>
      </c>
      <c r="DA161" s="171" t="s">
        <v>901</v>
      </c>
    </row>
    <row r="162" spans="1:105" ht="11.45" customHeight="1" x14ac:dyDescent="0.25">
      <c r="A162" s="111" t="s">
        <v>112</v>
      </c>
      <c r="B162" s="96">
        <v>0</v>
      </c>
      <c r="C162" s="96">
        <v>0</v>
      </c>
      <c r="D162" s="96">
        <v>0</v>
      </c>
      <c r="E162" s="96">
        <v>0</v>
      </c>
      <c r="F162" s="96">
        <v>0</v>
      </c>
      <c r="G162" s="96">
        <v>0</v>
      </c>
      <c r="H162" s="96">
        <v>11.038297438709261</v>
      </c>
      <c r="I162" s="96">
        <v>10.866860616290943</v>
      </c>
      <c r="J162" s="96">
        <v>10.535833543585879</v>
      </c>
      <c r="K162" s="96">
        <v>10.121797392749759</v>
      </c>
      <c r="L162" s="96">
        <v>9.7330050164680859</v>
      </c>
      <c r="M162" s="96">
        <v>9.9087437871680208</v>
      </c>
      <c r="N162" s="96">
        <v>9.6621351261788515</v>
      </c>
      <c r="O162" s="96">
        <v>8.7826282605664101</v>
      </c>
      <c r="P162" s="96">
        <v>6.796094690647684</v>
      </c>
      <c r="Q162" s="96">
        <v>10.02507391135669</v>
      </c>
      <c r="R162" s="96">
        <v>11.523560820533085</v>
      </c>
      <c r="S162" s="96">
        <v>10.155466104485985</v>
      </c>
      <c r="T162" s="96">
        <v>10.526796141302698</v>
      </c>
      <c r="U162" s="96">
        <v>10.91872765639979</v>
      </c>
      <c r="V162" s="96">
        <v>11.767791652988798</v>
      </c>
      <c r="W162" s="96">
        <v>11.411260023366829</v>
      </c>
      <c r="DA162" s="171" t="s">
        <v>902</v>
      </c>
    </row>
    <row r="163" spans="1:105" ht="11.45" customHeight="1" x14ac:dyDescent="0.25">
      <c r="A163" s="111" t="s">
        <v>113</v>
      </c>
      <c r="B163" s="96">
        <v>0</v>
      </c>
      <c r="C163" s="96">
        <v>0</v>
      </c>
      <c r="D163" s="96">
        <v>0</v>
      </c>
      <c r="E163" s="96">
        <v>0</v>
      </c>
      <c r="F163" s="96">
        <v>0</v>
      </c>
      <c r="G163" s="96">
        <v>0</v>
      </c>
      <c r="H163" s="96">
        <v>8.8075394993602245</v>
      </c>
      <c r="I163" s="96">
        <v>8.6868882733415926</v>
      </c>
      <c r="J163" s="96">
        <v>8.3249345952856917</v>
      </c>
      <c r="K163" s="96">
        <v>7.8667063594932749</v>
      </c>
      <c r="L163" s="96">
        <v>7.58058994900275</v>
      </c>
      <c r="M163" s="96">
        <v>7.6994548980711457</v>
      </c>
      <c r="N163" s="96">
        <v>7.7076741551579042</v>
      </c>
      <c r="O163" s="96">
        <v>7.1579701918060668</v>
      </c>
      <c r="P163" s="96">
        <v>7.5213982220652422</v>
      </c>
      <c r="Q163" s="96">
        <v>6.6667810349043632</v>
      </c>
      <c r="R163" s="96">
        <v>6.0880220437641119</v>
      </c>
      <c r="S163" s="96">
        <v>6.3035378722111339</v>
      </c>
      <c r="T163" s="96">
        <v>6.4362211187694909</v>
      </c>
      <c r="U163" s="96">
        <v>0</v>
      </c>
      <c r="V163" s="96">
        <v>0</v>
      </c>
      <c r="W163" s="96">
        <v>0</v>
      </c>
      <c r="DA163" s="171" t="s">
        <v>903</v>
      </c>
    </row>
    <row r="164" spans="1:105" ht="11.45" customHeight="1" x14ac:dyDescent="0.25">
      <c r="A164" s="111" t="s">
        <v>115</v>
      </c>
      <c r="B164" s="96">
        <v>1.6919540681818797</v>
      </c>
      <c r="C164" s="96">
        <v>1.6767188397102133</v>
      </c>
      <c r="D164" s="96">
        <v>0</v>
      </c>
      <c r="E164" s="96">
        <v>0</v>
      </c>
      <c r="F164" s="96">
        <v>1.4874141514225334</v>
      </c>
      <c r="G164" s="96">
        <v>0</v>
      </c>
      <c r="H164" s="96">
        <v>1.4458969923855043</v>
      </c>
      <c r="I164" s="96">
        <v>1.4314380224616492</v>
      </c>
      <c r="J164" s="96">
        <v>1.4171236422370326</v>
      </c>
      <c r="K164" s="96">
        <v>1.4029524058146621</v>
      </c>
      <c r="L164" s="96">
        <v>1.3889228817565151</v>
      </c>
      <c r="M164" s="96">
        <v>1.3750336529389502</v>
      </c>
      <c r="N164" s="96">
        <v>1.3612833164095608</v>
      </c>
      <c r="O164" s="96">
        <v>1.3931787966051119</v>
      </c>
      <c r="P164" s="96">
        <v>1.4077392404542133</v>
      </c>
      <c r="Q164" s="96">
        <v>1.513390891427135</v>
      </c>
      <c r="R164" s="96">
        <v>1.6254164070826536</v>
      </c>
      <c r="S164" s="96">
        <v>1.4639851486284232</v>
      </c>
      <c r="T164" s="96">
        <v>1.5538109655842685</v>
      </c>
      <c r="U164" s="96">
        <v>2.0247538809526122</v>
      </c>
      <c r="V164" s="96">
        <v>2.3550849917523227</v>
      </c>
      <c r="W164" s="96">
        <v>2.2538256872953166</v>
      </c>
      <c r="DA164" s="171" t="s">
        <v>904</v>
      </c>
    </row>
    <row r="165" spans="1:105" ht="11.45" customHeight="1" x14ac:dyDescent="0.25">
      <c r="A165" s="109" t="s">
        <v>158</v>
      </c>
      <c r="B165" s="130">
        <v>33.546147315091126</v>
      </c>
      <c r="C165" s="130">
        <v>31.682927962352835</v>
      </c>
      <c r="D165" s="130">
        <v>32.146313517217536</v>
      </c>
      <c r="E165" s="130">
        <v>31.419200494187908</v>
      </c>
      <c r="F165" s="130">
        <v>31.340212697397366</v>
      </c>
      <c r="G165" s="130">
        <v>30.590636473170537</v>
      </c>
      <c r="H165" s="130">
        <v>30.284269706742766</v>
      </c>
      <c r="I165" s="130">
        <v>31.146991186973398</v>
      </c>
      <c r="J165" s="130">
        <v>30.782595969167474</v>
      </c>
      <c r="K165" s="130">
        <v>28.614425797875992</v>
      </c>
      <c r="L165" s="130">
        <v>28.758209556810094</v>
      </c>
      <c r="M165" s="130">
        <v>28.025057926679299</v>
      </c>
      <c r="N165" s="130">
        <v>27.64821313796438</v>
      </c>
      <c r="O165" s="130">
        <v>27.135706659252257</v>
      </c>
      <c r="P165" s="130">
        <v>26.526181608089011</v>
      </c>
      <c r="Q165" s="130">
        <v>25.877119132253085</v>
      </c>
      <c r="R165" s="130">
        <v>24.825181482342003</v>
      </c>
      <c r="S165" s="130">
        <v>23.951243059882735</v>
      </c>
      <c r="T165" s="130">
        <v>22.202516705136237</v>
      </c>
      <c r="U165" s="130">
        <v>21.858218780068366</v>
      </c>
      <c r="V165" s="130">
        <v>21.244507670680221</v>
      </c>
      <c r="W165" s="130">
        <v>21.181848544483962</v>
      </c>
      <c r="DA165" s="176" t="s">
        <v>905</v>
      </c>
    </row>
    <row r="166" spans="1:105" ht="11.45" customHeight="1" x14ac:dyDescent="0.25">
      <c r="A166" s="128" t="s">
        <v>27</v>
      </c>
      <c r="B166" s="97">
        <v>0</v>
      </c>
      <c r="C166" s="97">
        <v>30.924742267979656</v>
      </c>
      <c r="D166" s="97">
        <v>30.766692337232875</v>
      </c>
      <c r="E166" s="97">
        <v>30.569890754710183</v>
      </c>
      <c r="F166" s="97">
        <v>30.334837596939458</v>
      </c>
      <c r="G166" s="97">
        <v>30.062125922637492</v>
      </c>
      <c r="H166" s="97">
        <v>29.752438074412268</v>
      </c>
      <c r="I166" s="97">
        <v>29.406541475835677</v>
      </c>
      <c r="J166" s="97">
        <v>29.025283971337718</v>
      </c>
      <c r="K166" s="97">
        <v>28.609588760067297</v>
      </c>
      <c r="L166" s="97">
        <v>28.160448979519664</v>
      </c>
      <c r="M166" s="97">
        <v>27.678921995598959</v>
      </c>
      <c r="N166" s="97">
        <v>27.166123457980362</v>
      </c>
      <c r="O166" s="97">
        <v>26.623221180324293</v>
      </c>
      <c r="P166" s="97">
        <v>26.051428903495164</v>
      </c>
      <c r="Q166" s="97">
        <v>25.451999999945986</v>
      </c>
      <c r="R166" s="97">
        <v>23.987720142887866</v>
      </c>
      <c r="S166" s="97">
        <v>22.962724242947186</v>
      </c>
      <c r="T166" s="97">
        <v>21.886478548009467</v>
      </c>
      <c r="U166" s="97">
        <v>20.571067143085592</v>
      </c>
      <c r="V166" s="97">
        <v>20.156210773224764</v>
      </c>
      <c r="W166" s="97">
        <v>19.951930614749518</v>
      </c>
      <c r="DA166" s="175" t="s">
        <v>906</v>
      </c>
    </row>
    <row r="167" spans="1:105" ht="11.45" customHeight="1" x14ac:dyDescent="0.25">
      <c r="A167" s="138" t="s">
        <v>116</v>
      </c>
      <c r="B167" s="98">
        <v>33.546147315091126</v>
      </c>
      <c r="C167" s="98">
        <v>33.402061855603584</v>
      </c>
      <c r="D167" s="98">
        <v>33.242692617271175</v>
      </c>
      <c r="E167" s="98">
        <v>33.04424825123408</v>
      </c>
      <c r="F167" s="98">
        <v>32.807233008364037</v>
      </c>
      <c r="G167" s="98">
        <v>32.532244897882101</v>
      </c>
      <c r="H167" s="98">
        <v>32.219971958189838</v>
      </c>
      <c r="I167" s="98">
        <v>31.871188018858444</v>
      </c>
      <c r="J167" s="98">
        <v>31.48674800162302</v>
      </c>
      <c r="K167" s="98">
        <v>31.067582811954381</v>
      </c>
      <c r="L167" s="98">
        <v>30.614693877473673</v>
      </c>
      <c r="M167" s="98">
        <v>30.129147390351896</v>
      </c>
      <c r="N167" s="98">
        <v>29.612068313049569</v>
      </c>
      <c r="O167" s="98">
        <v>29.064634207446638</v>
      </c>
      <c r="P167" s="98">
        <v>28.488068946000222</v>
      </c>
      <c r="Q167" s="98">
        <v>27.883636363577196</v>
      </c>
      <c r="R167" s="98">
        <v>27.103246514875242</v>
      </c>
      <c r="S167" s="98">
        <v>26.556973620783872</v>
      </c>
      <c r="T167" s="98">
        <v>25.983387081987935</v>
      </c>
      <c r="U167" s="98">
        <v>25.282336867904011</v>
      </c>
      <c r="V167" s="98">
        <v>24.879360481322131</v>
      </c>
      <c r="W167" s="98">
        <v>24.630566876508908</v>
      </c>
      <c r="DA167" s="178" t="s">
        <v>907</v>
      </c>
    </row>
    <row r="168" spans="1:105" x14ac:dyDescent="0.25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DA168" s="171"/>
    </row>
    <row r="169" spans="1:105" ht="11.45" customHeight="1" x14ac:dyDescent="0.25">
      <c r="A169" s="53" t="s">
        <v>123</v>
      </c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DA169" s="172"/>
    </row>
    <row r="170" spans="1:105" ht="11.45" customHeight="1" x14ac:dyDescent="0.25">
      <c r="A170" s="27" t="s">
        <v>33</v>
      </c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DA170" s="173"/>
    </row>
    <row r="171" spans="1:105" ht="11.45" customHeight="1" x14ac:dyDescent="0.25">
      <c r="A171" s="136" t="s">
        <v>180</v>
      </c>
      <c r="B171" s="152">
        <v>125.97126231880603</v>
      </c>
      <c r="C171" s="152">
        <v>123.78969895522826</v>
      </c>
      <c r="D171" s="152">
        <v>121.88431110596514</v>
      </c>
      <c r="E171" s="152">
        <v>119.84947198344112</v>
      </c>
      <c r="F171" s="152">
        <v>117.97747235302866</v>
      </c>
      <c r="G171" s="152">
        <v>115.98460476363562</v>
      </c>
      <c r="H171" s="152">
        <v>114.00489383886405</v>
      </c>
      <c r="I171" s="152">
        <v>111.21127663004761</v>
      </c>
      <c r="J171" s="152">
        <v>107.98671617988745</v>
      </c>
      <c r="K171" s="152">
        <v>105.78425031751212</v>
      </c>
      <c r="L171" s="152">
        <v>104.66621920950473</v>
      </c>
      <c r="M171" s="152">
        <v>103.13881972490455</v>
      </c>
      <c r="N171" s="152">
        <v>101.72650566045769</v>
      </c>
      <c r="O171" s="152">
        <v>100.17027859335106</v>
      </c>
      <c r="P171" s="152">
        <v>98.335675934902753</v>
      </c>
      <c r="Q171" s="152">
        <v>96.435181710880798</v>
      </c>
      <c r="R171" s="152">
        <v>94.194426660059861</v>
      </c>
      <c r="S171" s="152">
        <v>92.823787489692748</v>
      </c>
      <c r="T171" s="152">
        <v>90.766314698626644</v>
      </c>
      <c r="U171" s="152">
        <v>88.657010271708558</v>
      </c>
      <c r="V171" s="152">
        <v>87.404618162121309</v>
      </c>
      <c r="W171" s="152">
        <v>81.257106641680068</v>
      </c>
      <c r="DA171" s="174" t="s">
        <v>908</v>
      </c>
    </row>
    <row r="172" spans="1:105" ht="11.45" customHeight="1" x14ac:dyDescent="0.25">
      <c r="A172" s="109" t="s">
        <v>20</v>
      </c>
      <c r="B172" s="116">
        <v>224.46841758236741</v>
      </c>
      <c r="C172" s="116">
        <v>221.85002020774371</v>
      </c>
      <c r="D172" s="116">
        <v>221.29219154503784</v>
      </c>
      <c r="E172" s="116">
        <v>220.55312620775348</v>
      </c>
      <c r="F172" s="116">
        <v>219.73409576857307</v>
      </c>
      <c r="G172" s="116">
        <v>217.96380957669891</v>
      </c>
      <c r="H172" s="116">
        <v>217.12776532162238</v>
      </c>
      <c r="I172" s="116">
        <v>214.47313825691234</v>
      </c>
      <c r="J172" s="116">
        <v>212.82213404253588</v>
      </c>
      <c r="K172" s="116">
        <v>209.08155872313509</v>
      </c>
      <c r="L172" s="116">
        <v>209.00013307265488</v>
      </c>
      <c r="M172" s="116">
        <v>207.1518703279591</v>
      </c>
      <c r="N172" s="116">
        <v>204.13585275369655</v>
      </c>
      <c r="O172" s="116">
        <v>201.33418080996583</v>
      </c>
      <c r="P172" s="116">
        <v>197.72063735058975</v>
      </c>
      <c r="Q172" s="116">
        <v>194.16604326131122</v>
      </c>
      <c r="R172" s="116">
        <v>190.2077324586846</v>
      </c>
      <c r="S172" s="116">
        <v>184.96342872564486</v>
      </c>
      <c r="T172" s="116">
        <v>180.66926204203617</v>
      </c>
      <c r="U172" s="116">
        <v>177.95162798486504</v>
      </c>
      <c r="V172" s="116">
        <v>169.17860394804973</v>
      </c>
      <c r="W172" s="116">
        <v>158.20516975030321</v>
      </c>
      <c r="DA172" s="176" t="s">
        <v>909</v>
      </c>
    </row>
    <row r="173" spans="1:105" ht="11.45" customHeight="1" x14ac:dyDescent="0.25">
      <c r="A173" s="111" t="s">
        <v>110</v>
      </c>
      <c r="B173" s="87">
        <v>223.56924254730782</v>
      </c>
      <c r="C173" s="87">
        <v>221.76278189550524</v>
      </c>
      <c r="D173" s="87">
        <v>221.32086777941913</v>
      </c>
      <c r="E173" s="87">
        <v>220.63112387201755</v>
      </c>
      <c r="F173" s="87">
        <v>220.03988074638838</v>
      </c>
      <c r="G173" s="87">
        <v>219.01315121115871</v>
      </c>
      <c r="H173" s="87">
        <v>217.81611227933124</v>
      </c>
      <c r="I173" s="87">
        <v>216.39035793377082</v>
      </c>
      <c r="J173" s="87">
        <v>214.1943768373205</v>
      </c>
      <c r="K173" s="87">
        <v>210.31709808245759</v>
      </c>
      <c r="L173" s="87">
        <v>207.49474409215247</v>
      </c>
      <c r="M173" s="87">
        <v>204.49880256555576</v>
      </c>
      <c r="N173" s="87">
        <v>201.15854679586752</v>
      </c>
      <c r="O173" s="87">
        <v>197.8494645392567</v>
      </c>
      <c r="P173" s="87">
        <v>194.04137609748494</v>
      </c>
      <c r="Q173" s="87">
        <v>190.32870521244502</v>
      </c>
      <c r="R173" s="87">
        <v>186.44143289706457</v>
      </c>
      <c r="S173" s="87">
        <v>182.09898035647032</v>
      </c>
      <c r="T173" s="87">
        <v>178.23250274690309</v>
      </c>
      <c r="U173" s="87">
        <v>175.42601167948908</v>
      </c>
      <c r="V173" s="87">
        <v>172.30982196566586</v>
      </c>
      <c r="W173" s="87">
        <v>169.25094715992759</v>
      </c>
      <c r="DA173" s="171" t="s">
        <v>910</v>
      </c>
    </row>
    <row r="174" spans="1:105" ht="11.45" customHeight="1" x14ac:dyDescent="0.25">
      <c r="A174" s="111" t="s">
        <v>111</v>
      </c>
      <c r="B174" s="87">
        <v>211.69107491745493</v>
      </c>
      <c r="C174" s="87">
        <v>202.32729997714577</v>
      </c>
      <c r="D174" s="87">
        <v>201.04107838849629</v>
      </c>
      <c r="E174" s="87">
        <v>200.43969208073219</v>
      </c>
      <c r="F174" s="87">
        <v>199.4622907295859</v>
      </c>
      <c r="G174" s="87">
        <v>199.69490802909053</v>
      </c>
      <c r="H174" s="87">
        <v>200.27209217273958</v>
      </c>
      <c r="I174" s="87">
        <v>200.47820912834803</v>
      </c>
      <c r="J174" s="87">
        <v>200.67454230056936</v>
      </c>
      <c r="K174" s="87">
        <v>199.80045077681834</v>
      </c>
      <c r="L174" s="87">
        <v>199.08516326766133</v>
      </c>
      <c r="M174" s="87">
        <v>197.30506292122158</v>
      </c>
      <c r="N174" s="87">
        <v>194.78042590006956</v>
      </c>
      <c r="O174" s="87">
        <v>191.86847503165114</v>
      </c>
      <c r="P174" s="87">
        <v>188.68082343908318</v>
      </c>
      <c r="Q174" s="87">
        <v>185.04893151641994</v>
      </c>
      <c r="R174" s="87">
        <v>181.25141143928343</v>
      </c>
      <c r="S174" s="87">
        <v>178.13171924169112</v>
      </c>
      <c r="T174" s="87">
        <v>175.98621116366016</v>
      </c>
      <c r="U174" s="87">
        <v>174.83069324889291</v>
      </c>
      <c r="V174" s="87">
        <v>173.43127598086011</v>
      </c>
      <c r="W174" s="87">
        <v>172.01111035717676</v>
      </c>
      <c r="DA174" s="171" t="s">
        <v>911</v>
      </c>
    </row>
    <row r="175" spans="1:105" ht="11.45" customHeight="1" x14ac:dyDescent="0.25">
      <c r="A175" s="111" t="s">
        <v>112</v>
      </c>
      <c r="B175" s="87">
        <v>208.18163362822764</v>
      </c>
      <c r="C175" s="87">
        <v>200.9068878567048</v>
      </c>
      <c r="D175" s="87">
        <v>191.73843630514932</v>
      </c>
      <c r="E175" s="87">
        <v>188.13700853840848</v>
      </c>
      <c r="F175" s="87">
        <v>183.10650696569496</v>
      </c>
      <c r="G175" s="87">
        <v>181.62956994280208</v>
      </c>
      <c r="H175" s="87">
        <v>181.47533415921822</v>
      </c>
      <c r="I175" s="87">
        <v>183.40107572067495</v>
      </c>
      <c r="J175" s="87">
        <v>183.78294552655692</v>
      </c>
      <c r="K175" s="87">
        <v>183.74287431812871</v>
      </c>
      <c r="L175" s="87">
        <v>184.2619256563533</v>
      </c>
      <c r="M175" s="87">
        <v>184.93233466266312</v>
      </c>
      <c r="N175" s="87">
        <v>184.86712783131799</v>
      </c>
      <c r="O175" s="87">
        <v>184.49670239311939</v>
      </c>
      <c r="P175" s="87">
        <v>183.95469822305466</v>
      </c>
      <c r="Q175" s="87">
        <v>183.46088881842854</v>
      </c>
      <c r="R175" s="87">
        <v>182.94082942889108</v>
      </c>
      <c r="S175" s="87">
        <v>182.34963425351833</v>
      </c>
      <c r="T175" s="87">
        <v>181.65015746957795</v>
      </c>
      <c r="U175" s="87">
        <v>180.71105551895806</v>
      </c>
      <c r="V175" s="87">
        <v>179.14075134851134</v>
      </c>
      <c r="W175" s="87">
        <v>176.97775338598802</v>
      </c>
      <c r="DA175" s="171" t="s">
        <v>912</v>
      </c>
    </row>
    <row r="176" spans="1:105" ht="11.45" customHeight="1" x14ac:dyDescent="0.25">
      <c r="A176" s="111" t="s">
        <v>113</v>
      </c>
      <c r="B176" s="87">
        <v>0</v>
      </c>
      <c r="C176" s="87">
        <v>0</v>
      </c>
      <c r="D176" s="87">
        <v>0</v>
      </c>
      <c r="E176" s="87">
        <v>0</v>
      </c>
      <c r="F176" s="87">
        <v>0</v>
      </c>
      <c r="G176" s="87">
        <v>186.73868601165989</v>
      </c>
      <c r="H176" s="87">
        <v>186.37374309552843</v>
      </c>
      <c r="I176" s="87">
        <v>186.33080635212551</v>
      </c>
      <c r="J176" s="87">
        <v>181.50276043077113</v>
      </c>
      <c r="K176" s="87">
        <v>172.20195067796672</v>
      </c>
      <c r="L176" s="87">
        <v>170.82621048226275</v>
      </c>
      <c r="M176" s="87">
        <v>169.40338779373658</v>
      </c>
      <c r="N176" s="87">
        <v>168.11475812267059</v>
      </c>
      <c r="O176" s="87">
        <v>161.33736632996374</v>
      </c>
      <c r="P176" s="87">
        <v>154.33802866467093</v>
      </c>
      <c r="Q176" s="87">
        <v>149.38244054030255</v>
      </c>
      <c r="R176" s="87">
        <v>146.05682135222966</v>
      </c>
      <c r="S176" s="87">
        <v>142.80677539045143</v>
      </c>
      <c r="T176" s="87">
        <v>137.83685896764447</v>
      </c>
      <c r="U176" s="87">
        <v>134.22879277410388</v>
      </c>
      <c r="V176" s="87">
        <v>129.56700479880405</v>
      </c>
      <c r="W176" s="87">
        <v>127.07032670935803</v>
      </c>
      <c r="DA176" s="171" t="s">
        <v>913</v>
      </c>
    </row>
    <row r="177" spans="1:105" ht="11.45" customHeight="1" x14ac:dyDescent="0.25">
      <c r="A177" s="111" t="s">
        <v>114</v>
      </c>
      <c r="B177" s="87">
        <v>0</v>
      </c>
      <c r="C177" s="87">
        <v>0</v>
      </c>
      <c r="D177" s="87">
        <v>0</v>
      </c>
      <c r="E177" s="87">
        <v>0</v>
      </c>
      <c r="F177" s="87">
        <v>0</v>
      </c>
      <c r="G177" s="87">
        <v>0</v>
      </c>
      <c r="H177" s="87">
        <v>0</v>
      </c>
      <c r="I177" s="87">
        <v>0</v>
      </c>
      <c r="J177" s="87">
        <v>0</v>
      </c>
      <c r="K177" s="87">
        <v>0</v>
      </c>
      <c r="L177" s="87">
        <v>0</v>
      </c>
      <c r="M177" s="87">
        <v>64.674343980159804</v>
      </c>
      <c r="N177" s="87">
        <v>48.334464508548933</v>
      </c>
      <c r="O177" s="87">
        <v>51.456855542938499</v>
      </c>
      <c r="P177" s="87">
        <v>45.778878580602523</v>
      </c>
      <c r="Q177" s="87">
        <v>47.468308945653071</v>
      </c>
      <c r="R177" s="87">
        <v>48.023213830781096</v>
      </c>
      <c r="S177" s="87">
        <v>49.702260802814664</v>
      </c>
      <c r="T177" s="87">
        <v>52.543238199125561</v>
      </c>
      <c r="U177" s="87">
        <v>52.926083274828478</v>
      </c>
      <c r="V177" s="87">
        <v>45.113604966556132</v>
      </c>
      <c r="W177" s="87">
        <v>40.816393835920472</v>
      </c>
      <c r="DA177" s="171" t="s">
        <v>914</v>
      </c>
    </row>
    <row r="178" spans="1:105" ht="11.45" customHeight="1" x14ac:dyDescent="0.25">
      <c r="A178" s="111" t="s">
        <v>115</v>
      </c>
      <c r="B178" s="87">
        <v>0</v>
      </c>
      <c r="C178" s="87">
        <v>0</v>
      </c>
      <c r="D178" s="87">
        <v>0</v>
      </c>
      <c r="E178" s="87">
        <v>0</v>
      </c>
      <c r="F178" s="87">
        <v>0</v>
      </c>
      <c r="G178" s="87">
        <v>0</v>
      </c>
      <c r="H178" s="87">
        <v>0</v>
      </c>
      <c r="I178" s="87">
        <v>0</v>
      </c>
      <c r="J178" s="87">
        <v>0</v>
      </c>
      <c r="K178" s="87">
        <v>0</v>
      </c>
      <c r="L178" s="87">
        <v>0</v>
      </c>
      <c r="M178" s="87">
        <v>0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  <c r="T178" s="87">
        <v>0</v>
      </c>
      <c r="U178" s="87">
        <v>0</v>
      </c>
      <c r="V178" s="87">
        <v>0</v>
      </c>
      <c r="W178" s="87">
        <v>0</v>
      </c>
      <c r="DA178" s="171" t="s">
        <v>915</v>
      </c>
    </row>
    <row r="179" spans="1:105" ht="11.45" customHeight="1" x14ac:dyDescent="0.25">
      <c r="A179" s="109" t="s">
        <v>21</v>
      </c>
      <c r="B179" s="116">
        <v>1680.1856984550943</v>
      </c>
      <c r="C179" s="116">
        <v>1635.0478214503253</v>
      </c>
      <c r="D179" s="116">
        <v>1622.762241260474</v>
      </c>
      <c r="E179" s="116">
        <v>1616.3543061047869</v>
      </c>
      <c r="F179" s="116">
        <v>1606.3920626686968</v>
      </c>
      <c r="G179" s="116">
        <v>1590.8446021433328</v>
      </c>
      <c r="H179" s="116">
        <v>1565.745516975386</v>
      </c>
      <c r="I179" s="116">
        <v>1542.3678140658149</v>
      </c>
      <c r="J179" s="116">
        <v>1529.4293352131917</v>
      </c>
      <c r="K179" s="116">
        <v>1511.9435808797102</v>
      </c>
      <c r="L179" s="116">
        <v>1504.6336136152186</v>
      </c>
      <c r="M179" s="116">
        <v>1486.801236112457</v>
      </c>
      <c r="N179" s="116">
        <v>1463.2223012681293</v>
      </c>
      <c r="O179" s="116">
        <v>1453.8665186056485</v>
      </c>
      <c r="P179" s="116">
        <v>1441.7759809833151</v>
      </c>
      <c r="Q179" s="116">
        <v>1427.2525815346926</v>
      </c>
      <c r="R179" s="116">
        <v>1408.1601960905944</v>
      </c>
      <c r="S179" s="116">
        <v>1395.9187069519655</v>
      </c>
      <c r="T179" s="116">
        <v>1374.2168658576397</v>
      </c>
      <c r="U179" s="116">
        <v>1352.9073697014278</v>
      </c>
      <c r="V179" s="116">
        <v>1296.9707534452923</v>
      </c>
      <c r="W179" s="116">
        <v>1277.4545719637483</v>
      </c>
      <c r="DA179" s="176" t="s">
        <v>916</v>
      </c>
    </row>
    <row r="180" spans="1:105" ht="11.45" customHeight="1" x14ac:dyDescent="0.25">
      <c r="A180" s="111" t="s">
        <v>110</v>
      </c>
      <c r="B180" s="101">
        <v>0</v>
      </c>
      <c r="C180" s="101">
        <v>0</v>
      </c>
      <c r="D180" s="101">
        <v>0</v>
      </c>
      <c r="E180" s="101">
        <v>0</v>
      </c>
      <c r="F180" s="101">
        <v>0</v>
      </c>
      <c r="G180" s="101">
        <v>0</v>
      </c>
      <c r="H180" s="101">
        <v>0</v>
      </c>
      <c r="I180" s="101">
        <v>0</v>
      </c>
      <c r="J180" s="101">
        <v>0</v>
      </c>
      <c r="K180" s="101">
        <v>0</v>
      </c>
      <c r="L180" s="101">
        <v>0</v>
      </c>
      <c r="M180" s="101">
        <v>0</v>
      </c>
      <c r="N180" s="101">
        <v>0</v>
      </c>
      <c r="O180" s="101">
        <v>0</v>
      </c>
      <c r="P180" s="101">
        <v>0</v>
      </c>
      <c r="Q180" s="101">
        <v>0</v>
      </c>
      <c r="R180" s="101">
        <v>0</v>
      </c>
      <c r="S180" s="101">
        <v>0</v>
      </c>
      <c r="T180" s="101">
        <v>0</v>
      </c>
      <c r="U180" s="101">
        <v>0</v>
      </c>
      <c r="V180" s="101">
        <v>0</v>
      </c>
      <c r="W180" s="101">
        <v>0</v>
      </c>
      <c r="DA180" s="175" t="s">
        <v>917</v>
      </c>
    </row>
    <row r="181" spans="1:105" ht="11.45" customHeight="1" x14ac:dyDescent="0.25">
      <c r="A181" s="111" t="s">
        <v>111</v>
      </c>
      <c r="B181" s="101">
        <v>1684.6473855414479</v>
      </c>
      <c r="C181" s="101">
        <v>1649.9743718058983</v>
      </c>
      <c r="D181" s="101">
        <v>1632.241040623391</v>
      </c>
      <c r="E181" s="101">
        <v>1615.1909951936691</v>
      </c>
      <c r="F181" s="101">
        <v>1598.7948766840805</v>
      </c>
      <c r="G181" s="101">
        <v>1581.5920789899594</v>
      </c>
      <c r="H181" s="101">
        <v>1565.2285014469535</v>
      </c>
      <c r="I181" s="101">
        <v>1539.2012811320087</v>
      </c>
      <c r="J181" s="101">
        <v>1524.6169952400542</v>
      </c>
      <c r="K181" s="101">
        <v>1509.3266975069466</v>
      </c>
      <c r="L181" s="101">
        <v>1494.0222137492206</v>
      </c>
      <c r="M181" s="101">
        <v>1478.9678325843727</v>
      </c>
      <c r="N181" s="101">
        <v>1464.556514612503</v>
      </c>
      <c r="O181" s="101">
        <v>1449.1862919503531</v>
      </c>
      <c r="P181" s="101">
        <v>1434.8325434383473</v>
      </c>
      <c r="Q181" s="101">
        <v>1420.6768051292834</v>
      </c>
      <c r="R181" s="101">
        <v>1406.0818856548922</v>
      </c>
      <c r="S181" s="101">
        <v>1392.6218971194207</v>
      </c>
      <c r="T181" s="101">
        <v>1380.9717898434344</v>
      </c>
      <c r="U181" s="101">
        <v>1370.5223217079224</v>
      </c>
      <c r="V181" s="101">
        <v>1351.297330403911</v>
      </c>
      <c r="W181" s="101">
        <v>1345.8244806090586</v>
      </c>
      <c r="DA181" s="175" t="s">
        <v>918</v>
      </c>
    </row>
    <row r="182" spans="1:105" ht="11.45" customHeight="1" x14ac:dyDescent="0.25">
      <c r="A182" s="111" t="s">
        <v>112</v>
      </c>
      <c r="B182" s="101">
        <v>0</v>
      </c>
      <c r="C182" s="101">
        <v>0</v>
      </c>
      <c r="D182" s="101">
        <v>0</v>
      </c>
      <c r="E182" s="101">
        <v>0</v>
      </c>
      <c r="F182" s="101">
        <v>1038.0289438245634</v>
      </c>
      <c r="G182" s="101">
        <v>1038.0289438245632</v>
      </c>
      <c r="H182" s="101">
        <v>1038.0289438245632</v>
      </c>
      <c r="I182" s="101">
        <v>1035.4655827284689</v>
      </c>
      <c r="J182" s="101">
        <v>1028.2390589833419</v>
      </c>
      <c r="K182" s="101">
        <v>1019.7234494260451</v>
      </c>
      <c r="L182" s="101">
        <v>1014.9752822576254</v>
      </c>
      <c r="M182" s="101">
        <v>1014.1207488450439</v>
      </c>
      <c r="N182" s="101">
        <v>1014.1207488450439</v>
      </c>
      <c r="O182" s="101">
        <v>1013.2004266007441</v>
      </c>
      <c r="P182" s="101">
        <v>1012.2064139334018</v>
      </c>
      <c r="Q182" s="101">
        <v>1011.129491115316</v>
      </c>
      <c r="R182" s="101">
        <v>1005.6023255366489</v>
      </c>
      <c r="S182" s="101">
        <v>1004.2243996844278</v>
      </c>
      <c r="T182" s="101">
        <v>997.34620723062505</v>
      </c>
      <c r="U182" s="101">
        <v>985.50413525009515</v>
      </c>
      <c r="V182" s="101">
        <v>974.03238758898556</v>
      </c>
      <c r="W182" s="101">
        <v>958.78141384181015</v>
      </c>
      <c r="DA182" s="175" t="s">
        <v>919</v>
      </c>
    </row>
    <row r="183" spans="1:105" ht="11.45" customHeight="1" x14ac:dyDescent="0.25">
      <c r="A183" s="111" t="s">
        <v>113</v>
      </c>
      <c r="B183" s="101">
        <v>1067.2769721148027</v>
      </c>
      <c r="C183" s="101">
        <v>1038.6586221428502</v>
      </c>
      <c r="D183" s="101">
        <v>1025.1040864756069</v>
      </c>
      <c r="E183" s="101">
        <v>1018.0925157228819</v>
      </c>
      <c r="F183" s="101">
        <v>1013.5788038816072</v>
      </c>
      <c r="G183" s="101">
        <v>1007.4758803513785</v>
      </c>
      <c r="H183" s="101">
        <v>995.01538175915243</v>
      </c>
      <c r="I183" s="101">
        <v>987.24693194922929</v>
      </c>
      <c r="J183" s="101">
        <v>973.56565092667813</v>
      </c>
      <c r="K183" s="101">
        <v>968.81629914030214</v>
      </c>
      <c r="L183" s="101">
        <v>967.19395373475584</v>
      </c>
      <c r="M183" s="101">
        <v>961.71402648842093</v>
      </c>
      <c r="N183" s="101">
        <v>950.26769382224268</v>
      </c>
      <c r="O183" s="101">
        <v>945.0991801876994</v>
      </c>
      <c r="P183" s="101">
        <v>939.1772959400538</v>
      </c>
      <c r="Q183" s="101">
        <v>932.57801297292337</v>
      </c>
      <c r="R183" s="101">
        <v>926.10129809377418</v>
      </c>
      <c r="S183" s="101">
        <v>917.00236860808786</v>
      </c>
      <c r="T183" s="101">
        <v>908.37432294395444</v>
      </c>
      <c r="U183" s="101">
        <v>907.38184624267888</v>
      </c>
      <c r="V183" s="101">
        <v>899.20720131404391</v>
      </c>
      <c r="W183" s="101">
        <v>893.98038591789589</v>
      </c>
      <c r="DA183" s="175" t="s">
        <v>920</v>
      </c>
    </row>
    <row r="184" spans="1:105" ht="11.45" customHeight="1" x14ac:dyDescent="0.25">
      <c r="A184" s="111" t="s">
        <v>115</v>
      </c>
      <c r="B184" s="101">
        <v>0</v>
      </c>
      <c r="C184" s="101">
        <v>0</v>
      </c>
      <c r="D184" s="101">
        <v>0</v>
      </c>
      <c r="E184" s="101">
        <v>0</v>
      </c>
      <c r="F184" s="101">
        <v>0</v>
      </c>
      <c r="G184" s="101">
        <v>0</v>
      </c>
      <c r="H184" s="101">
        <v>0</v>
      </c>
      <c r="I184" s="101">
        <v>0</v>
      </c>
      <c r="J184" s="101">
        <v>0</v>
      </c>
      <c r="K184" s="101">
        <v>0</v>
      </c>
      <c r="L184" s="101">
        <v>0</v>
      </c>
      <c r="M184" s="101">
        <v>0</v>
      </c>
      <c r="N184" s="101">
        <v>0</v>
      </c>
      <c r="O184" s="101">
        <v>0</v>
      </c>
      <c r="P184" s="101">
        <v>0</v>
      </c>
      <c r="Q184" s="101">
        <v>0</v>
      </c>
      <c r="R184" s="101">
        <v>0</v>
      </c>
      <c r="S184" s="101">
        <v>0</v>
      </c>
      <c r="T184" s="101">
        <v>0</v>
      </c>
      <c r="U184" s="101">
        <v>0</v>
      </c>
      <c r="V184" s="101">
        <v>0</v>
      </c>
      <c r="W184" s="101">
        <v>0</v>
      </c>
      <c r="DA184" s="175" t="s">
        <v>921</v>
      </c>
    </row>
    <row r="185" spans="1:105" ht="11.45" customHeight="1" x14ac:dyDescent="0.25">
      <c r="A185" s="27" t="s">
        <v>34</v>
      </c>
      <c r="B185" s="29">
        <v>0</v>
      </c>
      <c r="C185" s="29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29">
        <v>0</v>
      </c>
      <c r="N185" s="29">
        <v>0</v>
      </c>
      <c r="O185" s="29">
        <v>0</v>
      </c>
      <c r="P185" s="29">
        <v>0</v>
      </c>
      <c r="Q185" s="29">
        <v>0</v>
      </c>
      <c r="R185" s="29">
        <v>0</v>
      </c>
      <c r="S185" s="29">
        <v>0</v>
      </c>
      <c r="T185" s="29">
        <v>0</v>
      </c>
      <c r="U185" s="29">
        <v>0</v>
      </c>
      <c r="V185" s="29">
        <v>0</v>
      </c>
      <c r="W185" s="29">
        <v>0</v>
      </c>
      <c r="DA185" s="173"/>
    </row>
    <row r="186" spans="1:105" ht="11.45" customHeight="1" x14ac:dyDescent="0.25">
      <c r="A186" s="136" t="s">
        <v>156</v>
      </c>
      <c r="B186" s="152">
        <v>315.38149530643898</v>
      </c>
      <c r="C186" s="152">
        <v>304.61449360128466</v>
      </c>
      <c r="D186" s="152">
        <v>301.94212163918326</v>
      </c>
      <c r="E186" s="152">
        <v>296.76011930285568</v>
      </c>
      <c r="F186" s="152">
        <v>289.61990131274888</v>
      </c>
      <c r="G186" s="152">
        <v>283.98102854301038</v>
      </c>
      <c r="H186" s="152">
        <v>280.47194908070384</v>
      </c>
      <c r="I186" s="152">
        <v>276.40992187073215</v>
      </c>
      <c r="J186" s="152">
        <v>268.52447661063047</v>
      </c>
      <c r="K186" s="152">
        <v>262.6075826291335</v>
      </c>
      <c r="L186" s="152">
        <v>241.30135942434049</v>
      </c>
      <c r="M186" s="152">
        <v>228.07271233661692</v>
      </c>
      <c r="N186" s="152">
        <v>258.96183056816471</v>
      </c>
      <c r="O186" s="152">
        <v>259.60950418552045</v>
      </c>
      <c r="P186" s="152">
        <v>256.07370861700593</v>
      </c>
      <c r="Q186" s="152">
        <v>253.55532478565394</v>
      </c>
      <c r="R186" s="152">
        <v>247.28885176948384</v>
      </c>
      <c r="S186" s="152">
        <v>239.68230054150848</v>
      </c>
      <c r="T186" s="152">
        <v>235.82082209367812</v>
      </c>
      <c r="U186" s="152">
        <v>229.51629958266406</v>
      </c>
      <c r="V186" s="152">
        <v>226.93496943937532</v>
      </c>
      <c r="W186" s="152">
        <v>222.59253856008411</v>
      </c>
      <c r="DA186" s="174" t="s">
        <v>922</v>
      </c>
    </row>
    <row r="187" spans="1:105" ht="11.45" customHeight="1" x14ac:dyDescent="0.25">
      <c r="A187" s="111" t="s">
        <v>110</v>
      </c>
      <c r="B187" s="87">
        <v>276.21830366552439</v>
      </c>
      <c r="C187" s="87">
        <v>270.95679195849362</v>
      </c>
      <c r="D187" s="87">
        <v>268.99709420877559</v>
      </c>
      <c r="E187" s="87">
        <v>266.89963590530067</v>
      </c>
      <c r="F187" s="87">
        <v>264.90755069954417</v>
      </c>
      <c r="G187" s="87">
        <v>262.84077324775609</v>
      </c>
      <c r="H187" s="87">
        <v>260.34747488368362</v>
      </c>
      <c r="I187" s="87">
        <v>258.84502179892672</v>
      </c>
      <c r="J187" s="87">
        <v>255.71232315630667</v>
      </c>
      <c r="K187" s="87">
        <v>252.41653536958623</v>
      </c>
      <c r="L187" s="87">
        <v>248.93570308690374</v>
      </c>
      <c r="M187" s="87">
        <v>244.21285808759441</v>
      </c>
      <c r="N187" s="87">
        <v>237.61879513631678</v>
      </c>
      <c r="O187" s="87">
        <v>232.28258642719811</v>
      </c>
      <c r="P187" s="87">
        <v>228.11236604147129</v>
      </c>
      <c r="Q187" s="87">
        <v>225.07391798914816</v>
      </c>
      <c r="R187" s="87">
        <v>218.90656635900817</v>
      </c>
      <c r="S187" s="87">
        <v>209.23194829345096</v>
      </c>
      <c r="T187" s="87">
        <v>203.99962239760453</v>
      </c>
      <c r="U187" s="87">
        <v>196.21739963880148</v>
      </c>
      <c r="V187" s="87">
        <v>193.37493260201296</v>
      </c>
      <c r="W187" s="87">
        <v>191.39588955513926</v>
      </c>
      <c r="DA187" s="171" t="s">
        <v>923</v>
      </c>
    </row>
    <row r="188" spans="1:105" ht="11.45" customHeight="1" x14ac:dyDescent="0.25">
      <c r="A188" s="111" t="s">
        <v>111</v>
      </c>
      <c r="B188" s="87">
        <v>305.6440529645418</v>
      </c>
      <c r="C188" s="87">
        <v>289.5235782126104</v>
      </c>
      <c r="D188" s="87">
        <v>284.63120637029607</v>
      </c>
      <c r="E188" s="87">
        <v>280.96178289787383</v>
      </c>
      <c r="F188" s="87">
        <v>277.29414428106099</v>
      </c>
      <c r="G188" s="87">
        <v>277.18385428736445</v>
      </c>
      <c r="H188" s="87">
        <v>275.88010169527269</v>
      </c>
      <c r="I188" s="87">
        <v>273.90189017929532</v>
      </c>
      <c r="J188" s="87">
        <v>271.76927961104866</v>
      </c>
      <c r="K188" s="87">
        <v>269.77676045119989</v>
      </c>
      <c r="L188" s="87">
        <v>271.2639908120841</v>
      </c>
      <c r="M188" s="87">
        <v>271.88881252116221</v>
      </c>
      <c r="N188" s="87">
        <v>267.36871908787174</v>
      </c>
      <c r="O188" s="87">
        <v>263.40200106528391</v>
      </c>
      <c r="P188" s="87">
        <v>259.09272627586148</v>
      </c>
      <c r="Q188" s="87">
        <v>254.26536895577951</v>
      </c>
      <c r="R188" s="87">
        <v>248.30740138448706</v>
      </c>
      <c r="S188" s="87">
        <v>242.24745238891535</v>
      </c>
      <c r="T188" s="87">
        <v>236.82371991820662</v>
      </c>
      <c r="U188" s="87">
        <v>231.72446071863689</v>
      </c>
      <c r="V188" s="87">
        <v>230.26340941484122</v>
      </c>
      <c r="W188" s="87">
        <v>228.73151921299944</v>
      </c>
      <c r="DA188" s="171" t="s">
        <v>924</v>
      </c>
    </row>
    <row r="189" spans="1:105" ht="11.45" customHeight="1" x14ac:dyDescent="0.25">
      <c r="A189" s="111" t="s">
        <v>112</v>
      </c>
      <c r="B189" s="87">
        <v>0</v>
      </c>
      <c r="C189" s="87">
        <v>0</v>
      </c>
      <c r="D189" s="87">
        <v>0</v>
      </c>
      <c r="E189" s="87">
        <v>0</v>
      </c>
      <c r="F189" s="87">
        <v>0</v>
      </c>
      <c r="G189" s="87">
        <v>0</v>
      </c>
      <c r="H189" s="87">
        <v>341.54526519150022</v>
      </c>
      <c r="I189" s="87">
        <v>337.76514552519507</v>
      </c>
      <c r="J189" s="87">
        <v>325.83477550139833</v>
      </c>
      <c r="K189" s="87">
        <v>322.03160644282809</v>
      </c>
      <c r="L189" s="87">
        <v>314.85282803310105</v>
      </c>
      <c r="M189" s="87">
        <v>310.96988953427137</v>
      </c>
      <c r="N189" s="87">
        <v>306.79087621203905</v>
      </c>
      <c r="O189" s="87">
        <v>304.69244237845129</v>
      </c>
      <c r="P189" s="87">
        <v>297.88382834894691</v>
      </c>
      <c r="Q189" s="87">
        <v>293.49476742208844</v>
      </c>
      <c r="R189" s="87">
        <v>293.66872302293694</v>
      </c>
      <c r="S189" s="87">
        <v>291.01925019251598</v>
      </c>
      <c r="T189" s="87">
        <v>289.32306581407937</v>
      </c>
      <c r="U189" s="87">
        <v>284.58098865943663</v>
      </c>
      <c r="V189" s="87">
        <v>287.01144106751633</v>
      </c>
      <c r="W189" s="87">
        <v>289.11636710980406</v>
      </c>
      <c r="DA189" s="171" t="s">
        <v>925</v>
      </c>
    </row>
    <row r="190" spans="1:105" ht="11.45" customHeight="1" x14ac:dyDescent="0.25">
      <c r="A190" s="111" t="s">
        <v>113</v>
      </c>
      <c r="B190" s="87">
        <v>0</v>
      </c>
      <c r="C190" s="87">
        <v>0</v>
      </c>
      <c r="D190" s="87">
        <v>0</v>
      </c>
      <c r="E190" s="87">
        <v>0</v>
      </c>
      <c r="F190" s="87">
        <v>0</v>
      </c>
      <c r="G190" s="87">
        <v>0</v>
      </c>
      <c r="H190" s="87">
        <v>206.87102976891902</v>
      </c>
      <c r="I190" s="87">
        <v>206.41632041598569</v>
      </c>
      <c r="J190" s="87">
        <v>204.53519044660626</v>
      </c>
      <c r="K190" s="87">
        <v>202.36841825729564</v>
      </c>
      <c r="L190" s="87">
        <v>200.17975249571913</v>
      </c>
      <c r="M190" s="87">
        <v>197.66943157565873</v>
      </c>
      <c r="N190" s="87">
        <v>195.16693099527927</v>
      </c>
      <c r="O190" s="87">
        <v>192.33242986539764</v>
      </c>
      <c r="P190" s="87">
        <v>190.5092455123646</v>
      </c>
      <c r="Q190" s="87">
        <v>186.99621992967079</v>
      </c>
      <c r="R190" s="87">
        <v>170.65606282118324</v>
      </c>
      <c r="S190" s="87">
        <v>169.16002095423815</v>
      </c>
      <c r="T190" s="87">
        <v>165.87950884360606</v>
      </c>
      <c r="U190" s="87">
        <v>165.69338049028659</v>
      </c>
      <c r="V190" s="87">
        <v>165.20432252669528</v>
      </c>
      <c r="W190" s="87">
        <v>163.04089785249479</v>
      </c>
      <c r="DA190" s="171" t="s">
        <v>926</v>
      </c>
    </row>
    <row r="191" spans="1:105" ht="11.45" customHeight="1" x14ac:dyDescent="0.25">
      <c r="A191" s="111" t="s">
        <v>115</v>
      </c>
      <c r="B191" s="87">
        <v>0</v>
      </c>
      <c r="C191" s="87">
        <v>0</v>
      </c>
      <c r="D191" s="87">
        <v>0</v>
      </c>
      <c r="E191" s="87">
        <v>0</v>
      </c>
      <c r="F191" s="87">
        <v>0</v>
      </c>
      <c r="G191" s="87">
        <v>0</v>
      </c>
      <c r="H191" s="87">
        <v>0</v>
      </c>
      <c r="I191" s="87">
        <v>0</v>
      </c>
      <c r="J191" s="87">
        <v>0</v>
      </c>
      <c r="K191" s="87">
        <v>0</v>
      </c>
      <c r="L191" s="87">
        <v>0</v>
      </c>
      <c r="M191" s="87">
        <v>0</v>
      </c>
      <c r="N191" s="87">
        <v>0</v>
      </c>
      <c r="O191" s="87">
        <v>0</v>
      </c>
      <c r="P191" s="87">
        <v>0</v>
      </c>
      <c r="Q191" s="87">
        <v>0</v>
      </c>
      <c r="R191" s="87">
        <v>0</v>
      </c>
      <c r="S191" s="87">
        <v>0</v>
      </c>
      <c r="T191" s="87">
        <v>0</v>
      </c>
      <c r="U191" s="87">
        <v>0</v>
      </c>
      <c r="V191" s="87">
        <v>0</v>
      </c>
      <c r="W191" s="87">
        <v>0</v>
      </c>
      <c r="DA191" s="171" t="s">
        <v>927</v>
      </c>
    </row>
    <row r="192" spans="1:105" ht="11.45" customHeight="1" x14ac:dyDescent="0.25">
      <c r="A192" s="109" t="s">
        <v>158</v>
      </c>
      <c r="B192" s="116">
        <v>1020.0038407075326</v>
      </c>
      <c r="C192" s="116">
        <v>1018.3543235197608</v>
      </c>
      <c r="D192" s="116">
        <v>1017.5904991997302</v>
      </c>
      <c r="E192" s="116">
        <v>1015.8192846869996</v>
      </c>
      <c r="F192" s="116">
        <v>1012.1008593548071</v>
      </c>
      <c r="G192" s="116">
        <v>1006.7058472667953</v>
      </c>
      <c r="H192" s="116">
        <v>998.95144144165147</v>
      </c>
      <c r="I192" s="116">
        <v>994.82648840647209</v>
      </c>
      <c r="J192" s="116">
        <v>991.61569742474455</v>
      </c>
      <c r="K192" s="116">
        <v>980.58936001709867</v>
      </c>
      <c r="L192" s="116">
        <v>967.51498647209621</v>
      </c>
      <c r="M192" s="116">
        <v>951.75893441715402</v>
      </c>
      <c r="N192" s="116">
        <v>938.90162135719936</v>
      </c>
      <c r="O192" s="116">
        <v>923.48674286813673</v>
      </c>
      <c r="P192" s="116">
        <v>907.51883949793728</v>
      </c>
      <c r="Q192" s="116">
        <v>891.17432433117847</v>
      </c>
      <c r="R192" s="116">
        <v>872.02138205106814</v>
      </c>
      <c r="S192" s="116">
        <v>852.27004133857383</v>
      </c>
      <c r="T192" s="116">
        <v>832.88359054167699</v>
      </c>
      <c r="U192" s="116">
        <v>811.43380725731276</v>
      </c>
      <c r="V192" s="116">
        <v>793.83933866473535</v>
      </c>
      <c r="W192" s="116">
        <v>772.76910385593783</v>
      </c>
      <c r="DA192" s="176" t="s">
        <v>928</v>
      </c>
    </row>
    <row r="193" spans="1:105" ht="11.45" customHeight="1" x14ac:dyDescent="0.25">
      <c r="A193" s="128" t="s">
        <v>27</v>
      </c>
      <c r="B193" s="101">
        <v>943.58678755825247</v>
      </c>
      <c r="C193" s="101">
        <v>942.23198963072241</v>
      </c>
      <c r="D193" s="101">
        <v>941.62852339708377</v>
      </c>
      <c r="E193" s="101">
        <v>940.25136860811813</v>
      </c>
      <c r="F193" s="101">
        <v>937.09052752898856</v>
      </c>
      <c r="G193" s="101">
        <v>932.42590637745366</v>
      </c>
      <c r="H193" s="101">
        <v>925.54127519652843</v>
      </c>
      <c r="I193" s="101">
        <v>921.30228891373588</v>
      </c>
      <c r="J193" s="101">
        <v>919.75544490484606</v>
      </c>
      <c r="K193" s="101">
        <v>909.26948283188722</v>
      </c>
      <c r="L193" s="101">
        <v>897.43339946540186</v>
      </c>
      <c r="M193" s="101">
        <v>882.35597557486005</v>
      </c>
      <c r="N193" s="101">
        <v>869.61607583125362</v>
      </c>
      <c r="O193" s="101">
        <v>854.51106392238603</v>
      </c>
      <c r="P193" s="101">
        <v>838.89321456962023</v>
      </c>
      <c r="Q193" s="101">
        <v>823.02530908020867</v>
      </c>
      <c r="R193" s="101">
        <v>804.92356737430612</v>
      </c>
      <c r="S193" s="101">
        <v>786.11024060872489</v>
      </c>
      <c r="T193" s="101">
        <v>766.69781397552151</v>
      </c>
      <c r="U193" s="101">
        <v>746.44503800130462</v>
      </c>
      <c r="V193" s="101">
        <v>729.99415486118698</v>
      </c>
      <c r="W193" s="101">
        <v>709.43699198223624</v>
      </c>
      <c r="DA193" s="175" t="s">
        <v>929</v>
      </c>
    </row>
    <row r="194" spans="1:105" ht="11.45" customHeight="1" x14ac:dyDescent="0.25">
      <c r="A194" s="138" t="s">
        <v>116</v>
      </c>
      <c r="B194" s="88">
        <v>1066.0594178947845</v>
      </c>
      <c r="C194" s="88">
        <v>1053.2987802372013</v>
      </c>
      <c r="D194" s="88">
        <v>1041.8912725581458</v>
      </c>
      <c r="E194" s="88">
        <v>1032.1133479978639</v>
      </c>
      <c r="F194" s="88">
        <v>1011.7543100223991</v>
      </c>
      <c r="G194" s="88">
        <v>1001.1170707902778</v>
      </c>
      <c r="H194" s="88">
        <v>987.92254512126351</v>
      </c>
      <c r="I194" s="88">
        <v>974.94169386585759</v>
      </c>
      <c r="J194" s="88">
        <v>962.55238717950579</v>
      </c>
      <c r="K194" s="88">
        <v>957.07123633665867</v>
      </c>
      <c r="L194" s="88">
        <v>940.55661548269927</v>
      </c>
      <c r="M194" s="88">
        <v>928.22604958490604</v>
      </c>
      <c r="N194" s="88">
        <v>919.07275137812701</v>
      </c>
      <c r="O194" s="88">
        <v>906.97814566540774</v>
      </c>
      <c r="P194" s="88">
        <v>895.03625750043636</v>
      </c>
      <c r="Q194" s="88">
        <v>883.2935699026408</v>
      </c>
      <c r="R194" s="88">
        <v>863.83204227707972</v>
      </c>
      <c r="S194" s="88">
        <v>844.71672721931282</v>
      </c>
      <c r="T194" s="88">
        <v>836.92527450100852</v>
      </c>
      <c r="U194" s="88">
        <v>815.67571388653789</v>
      </c>
      <c r="V194" s="88">
        <v>800.01910602515295</v>
      </c>
      <c r="W194" s="88">
        <v>783.22711509632234</v>
      </c>
      <c r="DA194" s="178" t="s">
        <v>930</v>
      </c>
    </row>
    <row r="195" spans="1:105" x14ac:dyDescent="0.25">
      <c r="A195" s="106"/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DA195" s="171"/>
    </row>
    <row r="196" spans="1:105" ht="11.45" customHeight="1" x14ac:dyDescent="0.25">
      <c r="A196" s="53" t="s">
        <v>124</v>
      </c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DA196" s="172"/>
    </row>
    <row r="197" spans="1:105" ht="11.45" customHeight="1" x14ac:dyDescent="0.25">
      <c r="A197" s="27" t="s">
        <v>33</v>
      </c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DA197" s="173"/>
    </row>
    <row r="198" spans="1:105" ht="11.45" customHeight="1" x14ac:dyDescent="0.25">
      <c r="A198" s="136" t="s">
        <v>180</v>
      </c>
      <c r="B198" s="150">
        <f>IF(TrRoad_act!B59=0,0,TrRoad_emi!B56/TrRoad_tech!B171)</f>
        <v>1.1275146285342126</v>
      </c>
      <c r="C198" s="150">
        <f>IF(TrRoad_act!C59=0,0,TrRoad_emi!C56/TrRoad_tech!C171)</f>
        <v>1.1279378901505679</v>
      </c>
      <c r="D198" s="150">
        <f>IF(TrRoad_act!D59=0,0,TrRoad_emi!D56/TrRoad_tech!D171)</f>
        <v>1.1289003103144439</v>
      </c>
      <c r="E198" s="150">
        <f>IF(TrRoad_act!E59=0,0,TrRoad_emi!E56/TrRoad_tech!E171)</f>
        <v>1.1305135725637891</v>
      </c>
      <c r="F198" s="150">
        <f>IF(TrRoad_act!F59=0,0,TrRoad_emi!F56/TrRoad_tech!F171)</f>
        <v>1.1310186096310439</v>
      </c>
      <c r="G198" s="150">
        <f>IF(TrRoad_act!G59=0,0,TrRoad_emi!G56/TrRoad_tech!G171)</f>
        <v>1.1286279805016706</v>
      </c>
      <c r="H198" s="150">
        <f>IF(TrRoad_act!H59=0,0,TrRoad_emi!H56/TrRoad_tech!H171)</f>
        <v>1.1233523271442416</v>
      </c>
      <c r="I198" s="150">
        <f>IF(TrRoad_act!I59=0,0,TrRoad_emi!I56/TrRoad_tech!I171)</f>
        <v>1.1296074608049582</v>
      </c>
      <c r="J198" s="150">
        <f>IF(TrRoad_act!J59=0,0,TrRoad_emi!J56/TrRoad_tech!J171)</f>
        <v>1.1302470232705792</v>
      </c>
      <c r="K198" s="150">
        <f>IF(TrRoad_act!K59=0,0,TrRoad_emi!K56/TrRoad_tech!K171)</f>
        <v>1.1253217671910425</v>
      </c>
      <c r="L198" s="150">
        <f>IF(TrRoad_act!L59=0,0,TrRoad_emi!L56/TrRoad_tech!L171)</f>
        <v>1.1184235513031924</v>
      </c>
      <c r="M198" s="150">
        <f>IF(TrRoad_act!M59=0,0,TrRoad_emi!M56/TrRoad_tech!M171)</f>
        <v>1.1225269652117105</v>
      </c>
      <c r="N198" s="150">
        <f>IF(TrRoad_act!N59=0,0,TrRoad_emi!N56/TrRoad_tech!N171)</f>
        <v>1.1253200758266402</v>
      </c>
      <c r="O198" s="150">
        <f>IF(TrRoad_act!O59=0,0,TrRoad_emi!O56/TrRoad_tech!O171)</f>
        <v>1.1153747534833878</v>
      </c>
      <c r="P198" s="150">
        <f>IF(TrRoad_act!P59=0,0,TrRoad_emi!P56/TrRoad_tech!P171)</f>
        <v>1.110829787260815</v>
      </c>
      <c r="Q198" s="150">
        <f>IF(TrRoad_act!Q59=0,0,TrRoad_emi!Q56/TrRoad_tech!Q171)</f>
        <v>1.1331782086397391</v>
      </c>
      <c r="R198" s="150">
        <f>IF(TrRoad_act!R59=0,0,TrRoad_emi!R56/TrRoad_tech!R171)</f>
        <v>1.1450851074028148</v>
      </c>
      <c r="S198" s="150">
        <f>IF(TrRoad_act!S59=0,0,TrRoad_emi!S56/TrRoad_tech!S171)</f>
        <v>1.1729853095505336</v>
      </c>
      <c r="T198" s="150">
        <f>IF(TrRoad_act!T59=0,0,TrRoad_emi!T56/TrRoad_tech!T171)</f>
        <v>1.1825425661935931</v>
      </c>
      <c r="U198" s="150">
        <f>IF(TrRoad_act!U59=0,0,TrRoad_emi!U56/TrRoad_tech!U171)</f>
        <v>1.1994890632541928</v>
      </c>
      <c r="V198" s="150">
        <f>IF(TrRoad_act!V59=0,0,TrRoad_emi!V56/TrRoad_tech!V171)</f>
        <v>1.2067348985907973</v>
      </c>
      <c r="W198" s="150">
        <f>IF(TrRoad_act!W59=0,0,TrRoad_emi!W56/TrRoad_tech!W171)</f>
        <v>1.2050775664632336</v>
      </c>
      <c r="DA198" s="174"/>
    </row>
    <row r="199" spans="1:105" ht="11.45" customHeight="1" x14ac:dyDescent="0.25">
      <c r="A199" s="109" t="s">
        <v>20</v>
      </c>
      <c r="B199" s="151">
        <f>IF(TrRoad_act!B60=0,0,TrRoad_emi!B57/TrRoad_tech!B172)</f>
        <v>1.0083027519879879</v>
      </c>
      <c r="C199" s="151">
        <f>IF(TrRoad_act!C60=0,0,TrRoad_emi!C57/TrRoad_tech!C172)</f>
        <v>0.99995131349965594</v>
      </c>
      <c r="D199" s="151">
        <f>IF(TrRoad_act!D60=0,0,TrRoad_emi!D57/TrRoad_tech!D172)</f>
        <v>0.99530228517485009</v>
      </c>
      <c r="E199" s="151">
        <f>IF(TrRoad_act!E60=0,0,TrRoad_emi!E57/TrRoad_tech!E172)</f>
        <v>0.99098258733562161</v>
      </c>
      <c r="F199" s="151">
        <f>IF(TrRoad_act!F60=0,0,TrRoad_emi!F57/TrRoad_tech!F172)</f>
        <v>0.98517313081759028</v>
      </c>
      <c r="G199" s="151">
        <f>IF(TrRoad_act!G60=0,0,TrRoad_emi!G57/TrRoad_tech!G172)</f>
        <v>0.97496606281779596</v>
      </c>
      <c r="H199" s="151">
        <f>IF(TrRoad_act!H60=0,0,TrRoad_emi!H57/TrRoad_tech!H172)</f>
        <v>0.95491336825932849</v>
      </c>
      <c r="I199" s="151">
        <f>IF(TrRoad_act!I60=0,0,TrRoad_emi!I57/TrRoad_tech!I172)</f>
        <v>0.95514684768288394</v>
      </c>
      <c r="J199" s="151">
        <f>IF(TrRoad_act!J60=0,0,TrRoad_emi!J57/TrRoad_tech!J172)</f>
        <v>0.96683362449410415</v>
      </c>
      <c r="K199" s="151">
        <f>IF(TrRoad_act!K60=0,0,TrRoad_emi!K57/TrRoad_tech!K172)</f>
        <v>0.97252248760974291</v>
      </c>
      <c r="L199" s="151">
        <f>IF(TrRoad_act!L60=0,0,TrRoad_emi!L57/TrRoad_tech!L172)</f>
        <v>0.95936213417752481</v>
      </c>
      <c r="M199" s="151">
        <f>IF(TrRoad_act!M60=0,0,TrRoad_emi!M57/TrRoad_tech!M172)</f>
        <v>0.95853283924085309</v>
      </c>
      <c r="N199" s="151">
        <f>IF(TrRoad_act!N60=0,0,TrRoad_emi!N57/TrRoad_tech!N172)</f>
        <v>0.95685743327401673</v>
      </c>
      <c r="O199" s="151">
        <f>IF(TrRoad_act!O60=0,0,TrRoad_emi!O57/TrRoad_tech!O172)</f>
        <v>0.96105436059448857</v>
      </c>
      <c r="P199" s="151">
        <f>IF(TrRoad_act!P60=0,0,TrRoad_emi!P57/TrRoad_tech!P172)</f>
        <v>0.96278466503525928</v>
      </c>
      <c r="Q199" s="151">
        <f>IF(TrRoad_act!Q60=0,0,TrRoad_emi!Q57/TrRoad_tech!Q172)</f>
        <v>0.96659938537060208</v>
      </c>
      <c r="R199" s="151">
        <f>IF(TrRoad_act!R60=0,0,TrRoad_emi!R57/TrRoad_tech!R172)</f>
        <v>0.97046812419489081</v>
      </c>
      <c r="S199" s="151">
        <f>IF(TrRoad_act!S60=0,0,TrRoad_emi!S57/TrRoad_tech!S172)</f>
        <v>0.98183719192480912</v>
      </c>
      <c r="T199" s="151">
        <f>IF(TrRoad_act!T60=0,0,TrRoad_emi!T57/TrRoad_tech!T172)</f>
        <v>0.98843339077075154</v>
      </c>
      <c r="U199" s="151">
        <f>IF(TrRoad_act!U60=0,0,TrRoad_emi!U57/TrRoad_tech!U172)</f>
        <v>0.99483584456512075</v>
      </c>
      <c r="V199" s="151">
        <f>IF(TrRoad_act!V60=0,0,TrRoad_emi!V57/TrRoad_tech!V172)</f>
        <v>1.0137087169055885</v>
      </c>
      <c r="W199" s="151">
        <f>IF(TrRoad_act!W60=0,0,TrRoad_emi!W57/TrRoad_tech!W172)</f>
        <v>1.0638550638152231</v>
      </c>
      <c r="DA199" s="176"/>
    </row>
    <row r="200" spans="1:105" ht="11.45" customHeight="1" x14ac:dyDescent="0.25">
      <c r="A200" s="111" t="s">
        <v>110</v>
      </c>
      <c r="B200" s="91">
        <f>IF(TrRoad_act!B61=0,0,TrRoad_emi!B58/TrRoad_tech!B173)</f>
        <v>1.0279420847429865</v>
      </c>
      <c r="C200" s="91">
        <f>IF(TrRoad_act!C61=0,0,TrRoad_emi!C58/TrRoad_tech!C173)</f>
        <v>1.0279719591985541</v>
      </c>
      <c r="D200" s="91">
        <f>IF(TrRoad_act!D61=0,0,TrRoad_emi!D58/TrRoad_tech!D173)</f>
        <v>1.0281362054956942</v>
      </c>
      <c r="E200" s="91">
        <f>IF(TrRoad_act!E61=0,0,TrRoad_emi!E58/TrRoad_tech!E173)</f>
        <v>1.0284664635704639</v>
      </c>
      <c r="F200" s="91">
        <f>IF(TrRoad_act!F61=0,0,TrRoad_emi!F58/TrRoad_tech!F173)</f>
        <v>1.0271216888171217</v>
      </c>
      <c r="G200" s="91">
        <f>IF(TrRoad_act!G61=0,0,TrRoad_emi!G58/TrRoad_tech!G173)</f>
        <v>1.0225621149422164</v>
      </c>
      <c r="H200" s="91">
        <f>IF(TrRoad_act!H61=0,0,TrRoad_emi!H58/TrRoad_tech!H173)</f>
        <v>1.0152207375952225</v>
      </c>
      <c r="I200" s="91">
        <f>IF(TrRoad_act!I61=0,0,TrRoad_emi!I58/TrRoad_tech!I173)</f>
        <v>1.0171594344086592</v>
      </c>
      <c r="J200" s="91">
        <f>IF(TrRoad_act!J61=0,0,TrRoad_emi!J58/TrRoad_tech!J173)</f>
        <v>1.0092356793725983</v>
      </c>
      <c r="K200" s="91">
        <f>IF(TrRoad_act!K61=0,0,TrRoad_emi!K58/TrRoad_tech!K173)</f>
        <v>0.99791562697992131</v>
      </c>
      <c r="L200" s="91">
        <f>IF(TrRoad_act!L61=0,0,TrRoad_emi!L58/TrRoad_tech!L173)</f>
        <v>0.99103238016816664</v>
      </c>
      <c r="M200" s="91">
        <f>IF(TrRoad_act!M61=0,0,TrRoad_emi!M58/TrRoad_tech!M173)</f>
        <v>0.99141391222724085</v>
      </c>
      <c r="N200" s="91">
        <f>IF(TrRoad_act!N61=0,0,TrRoad_emi!N58/TrRoad_tech!N173)</f>
        <v>0.99060765691309016</v>
      </c>
      <c r="O200" s="91">
        <f>IF(TrRoad_act!O61=0,0,TrRoad_emi!O58/TrRoad_tech!O173)</f>
        <v>0.99469748209977715</v>
      </c>
      <c r="P200" s="91">
        <f>IF(TrRoad_act!P61=0,0,TrRoad_emi!P58/TrRoad_tech!P173)</f>
        <v>0.99634286432008901</v>
      </c>
      <c r="Q200" s="91">
        <f>IF(TrRoad_act!Q61=0,0,TrRoad_emi!Q58/TrRoad_tech!Q173)</f>
        <v>0.99908813449600331</v>
      </c>
      <c r="R200" s="91">
        <f>IF(TrRoad_act!R61=0,0,TrRoad_emi!R58/TrRoad_tech!R173)</f>
        <v>1.0034229387735063</v>
      </c>
      <c r="S200" s="91">
        <f>IF(TrRoad_act!S61=0,0,TrRoad_emi!S58/TrRoad_tech!S173)</f>
        <v>1.0094093733911176</v>
      </c>
      <c r="T200" s="91">
        <f>IF(TrRoad_act!T61=0,0,TrRoad_emi!T58/TrRoad_tech!T173)</f>
        <v>1.0084702038725333</v>
      </c>
      <c r="U200" s="91">
        <f>IF(TrRoad_act!U61=0,0,TrRoad_emi!U58/TrRoad_tech!U173)</f>
        <v>1.0153856715702898</v>
      </c>
      <c r="V200" s="91">
        <f>IF(TrRoad_act!V61=0,0,TrRoad_emi!V58/TrRoad_tech!V173)</f>
        <v>1.0179588854703772</v>
      </c>
      <c r="W200" s="91">
        <f>IF(TrRoad_act!W61=0,0,TrRoad_emi!W58/TrRoad_tech!W173)</f>
        <v>1.0213396046241199</v>
      </c>
      <c r="DA200" s="171"/>
    </row>
    <row r="201" spans="1:105" ht="11.45" customHeight="1" x14ac:dyDescent="0.25">
      <c r="A201" s="111" t="s">
        <v>111</v>
      </c>
      <c r="B201" s="91">
        <f>IF(TrRoad_act!B62=0,0,TrRoad_emi!B59/TrRoad_tech!B174)</f>
        <v>1.0187490544898496</v>
      </c>
      <c r="C201" s="91">
        <f>IF(TrRoad_act!C62=0,0,TrRoad_emi!C59/TrRoad_tech!C174)</f>
        <v>1.015199150067045</v>
      </c>
      <c r="D201" s="91">
        <f>IF(TrRoad_act!D62=0,0,TrRoad_emi!D59/TrRoad_tech!D174)</f>
        <v>1.0087200894601445</v>
      </c>
      <c r="E201" s="91">
        <f>IF(TrRoad_act!E62=0,0,TrRoad_emi!E59/TrRoad_tech!E174)</f>
        <v>1.0025138577054871</v>
      </c>
      <c r="F201" s="91">
        <f>IF(TrRoad_act!F62=0,0,TrRoad_emi!F59/TrRoad_tech!F174)</f>
        <v>0.99778894207056312</v>
      </c>
      <c r="G201" s="91">
        <f>IF(TrRoad_act!G62=0,0,TrRoad_emi!G59/TrRoad_tech!G174)</f>
        <v>0.96856881662012229</v>
      </c>
      <c r="H201" s="91">
        <f>IF(TrRoad_act!H62=0,0,TrRoad_emi!H59/TrRoad_tech!H174)</f>
        <v>0.92651906277149854</v>
      </c>
      <c r="I201" s="91">
        <f>IF(TrRoad_act!I62=0,0,TrRoad_emi!I59/TrRoad_tech!I174)</f>
        <v>0.91105073344533161</v>
      </c>
      <c r="J201" s="91">
        <f>IF(TrRoad_act!J62=0,0,TrRoad_emi!J59/TrRoad_tech!J174)</f>
        <v>0.94285244434124771</v>
      </c>
      <c r="K201" s="91">
        <f>IF(TrRoad_act!K62=0,0,TrRoad_emi!K59/TrRoad_tech!K174)</f>
        <v>0.95748582187129727</v>
      </c>
      <c r="L201" s="91">
        <f>IF(TrRoad_act!L62=0,0,TrRoad_emi!L59/TrRoad_tech!L174)</f>
        <v>0.9619516735121808</v>
      </c>
      <c r="M201" s="91">
        <f>IF(TrRoad_act!M62=0,0,TrRoad_emi!M59/TrRoad_tech!M174)</f>
        <v>0.97098318887222568</v>
      </c>
      <c r="N201" s="91">
        <f>IF(TrRoad_act!N62=0,0,TrRoad_emi!N59/TrRoad_tech!N174)</f>
        <v>0.97216538052105128</v>
      </c>
      <c r="O201" s="91">
        <f>IF(TrRoad_act!O62=0,0,TrRoad_emi!O59/TrRoad_tech!O174)</f>
        <v>0.98570076381417282</v>
      </c>
      <c r="P201" s="91">
        <f>IF(TrRoad_act!P62=0,0,TrRoad_emi!P59/TrRoad_tech!P174)</f>
        <v>0.98876421933865655</v>
      </c>
      <c r="Q201" s="91">
        <f>IF(TrRoad_act!Q62=0,0,TrRoad_emi!Q59/TrRoad_tech!Q174)</f>
        <v>0.99847199606210268</v>
      </c>
      <c r="R201" s="91">
        <f>IF(TrRoad_act!R62=0,0,TrRoad_emi!R59/TrRoad_tech!R174)</f>
        <v>1.0060276982985006</v>
      </c>
      <c r="S201" s="91">
        <f>IF(TrRoad_act!S62=0,0,TrRoad_emi!S59/TrRoad_tech!S174)</f>
        <v>1.0109383987500087</v>
      </c>
      <c r="T201" s="91">
        <f>IF(TrRoad_act!T62=0,0,TrRoad_emi!T59/TrRoad_tech!T174)</f>
        <v>1.0082028610433584</v>
      </c>
      <c r="U201" s="91">
        <f>IF(TrRoad_act!U62=0,0,TrRoad_emi!U59/TrRoad_tech!U174)</f>
        <v>1.0136051116085156</v>
      </c>
      <c r="V201" s="91">
        <f>IF(TrRoad_act!V62=0,0,TrRoad_emi!V59/TrRoad_tech!V174)</f>
        <v>0.99254303600054383</v>
      </c>
      <c r="W201" s="91">
        <f>IF(TrRoad_act!W62=0,0,TrRoad_emi!W59/TrRoad_tech!W174)</f>
        <v>1.0116074616597326</v>
      </c>
      <c r="DA201" s="171"/>
    </row>
    <row r="202" spans="1:105" ht="11.45" customHeight="1" x14ac:dyDescent="0.25">
      <c r="A202" s="111" t="s">
        <v>112</v>
      </c>
      <c r="B202" s="91">
        <f>IF(TrRoad_act!B63=0,0,TrRoad_emi!B60/TrRoad_tech!B175)</f>
        <v>0.94992233566695106</v>
      </c>
      <c r="C202" s="91">
        <f>IF(TrRoad_act!C63=0,0,TrRoad_emi!C60/TrRoad_tech!C175)</f>
        <v>0.98220919108747029</v>
      </c>
      <c r="D202" s="91">
        <f>IF(TrRoad_act!D63=0,0,TrRoad_emi!D60/TrRoad_tech!D175)</f>
        <v>1.0056084404528443</v>
      </c>
      <c r="E202" s="91">
        <f>IF(TrRoad_act!E63=0,0,TrRoad_emi!E60/TrRoad_tech!E175)</f>
        <v>1.0038136572798237</v>
      </c>
      <c r="F202" s="91">
        <f>IF(TrRoad_act!F63=0,0,TrRoad_emi!F60/TrRoad_tech!F175)</f>
        <v>1.0478782772163007</v>
      </c>
      <c r="G202" s="91">
        <f>IF(TrRoad_act!G63=0,0,TrRoad_emi!G60/TrRoad_tech!G175)</f>
        <v>1.097959100520161</v>
      </c>
      <c r="H202" s="91">
        <f>IF(TrRoad_act!H63=0,0,TrRoad_emi!H60/TrRoad_tech!H175)</f>
        <v>1.0418054351618247</v>
      </c>
      <c r="I202" s="91">
        <f>IF(TrRoad_act!I63=0,0,TrRoad_emi!I60/TrRoad_tech!I175)</f>
        <v>1.0126944534152835</v>
      </c>
      <c r="J202" s="91">
        <f>IF(TrRoad_act!J63=0,0,TrRoad_emi!J60/TrRoad_tech!J175)</f>
        <v>1.436026553716709</v>
      </c>
      <c r="K202" s="91">
        <f>IF(TrRoad_act!K63=0,0,TrRoad_emi!K60/TrRoad_tech!K175)</f>
        <v>1.7384305700090987</v>
      </c>
      <c r="L202" s="91">
        <f>IF(TrRoad_act!L63=0,0,TrRoad_emi!L60/TrRoad_tech!L175)</f>
        <v>1.5216836402752449</v>
      </c>
      <c r="M202" s="91">
        <f>IF(TrRoad_act!M63=0,0,TrRoad_emi!M60/TrRoad_tech!M175)</f>
        <v>1.4018867624445714</v>
      </c>
      <c r="N202" s="91">
        <f>IF(TrRoad_act!N63=0,0,TrRoad_emi!N60/TrRoad_tech!N175)</f>
        <v>1.3311882862853976</v>
      </c>
      <c r="O202" s="91">
        <f>IF(TrRoad_act!O63=0,0,TrRoad_emi!O60/TrRoad_tech!O175)</f>
        <v>1.252032148564711</v>
      </c>
      <c r="P202" s="91">
        <f>IF(TrRoad_act!P63=0,0,TrRoad_emi!P60/TrRoad_tech!P175)</f>
        <v>1.275364095964177</v>
      </c>
      <c r="Q202" s="91">
        <f>IF(TrRoad_act!Q63=0,0,TrRoad_emi!Q60/TrRoad_tech!Q175)</f>
        <v>1.2600088011008725</v>
      </c>
      <c r="R202" s="91">
        <f>IF(TrRoad_act!R63=0,0,TrRoad_emi!R60/TrRoad_tech!R175)</f>
        <v>1.1721037089132713</v>
      </c>
      <c r="S202" s="91">
        <f>IF(TrRoad_act!S63=0,0,TrRoad_emi!S60/TrRoad_tech!S175)</f>
        <v>1.1272034497212875</v>
      </c>
      <c r="T202" s="91">
        <f>IF(TrRoad_act!T63=0,0,TrRoad_emi!T60/TrRoad_tech!T175)</f>
        <v>1.4067324236292702</v>
      </c>
      <c r="U202" s="91">
        <f>IF(TrRoad_act!U63=0,0,TrRoad_emi!U60/TrRoad_tech!U175)</f>
        <v>1.2969369560350126</v>
      </c>
      <c r="V202" s="91">
        <f>IF(TrRoad_act!V63=0,0,TrRoad_emi!V60/TrRoad_tech!V175)</f>
        <v>1.1278953207922184</v>
      </c>
      <c r="W202" s="91">
        <f>IF(TrRoad_act!W63=0,0,TrRoad_emi!W60/TrRoad_tech!W175)</f>
        <v>1.1051309419206143</v>
      </c>
      <c r="DA202" s="171"/>
    </row>
    <row r="203" spans="1:105" ht="11.45" customHeight="1" x14ac:dyDescent="0.25">
      <c r="A203" s="111" t="s">
        <v>113</v>
      </c>
      <c r="B203" s="91">
        <f>IF(TrRoad_act!B64=0,0,TrRoad_emi!B61/TrRoad_tech!B176)</f>
        <v>0</v>
      </c>
      <c r="C203" s="91">
        <f>IF(TrRoad_act!C64=0,0,TrRoad_emi!C61/TrRoad_tech!C176)</f>
        <v>0</v>
      </c>
      <c r="D203" s="91">
        <f>IF(TrRoad_act!D64=0,0,TrRoad_emi!D61/TrRoad_tech!D176)</f>
        <v>0</v>
      </c>
      <c r="E203" s="91">
        <f>IF(TrRoad_act!E64=0,0,TrRoad_emi!E61/TrRoad_tech!E176)</f>
        <v>0</v>
      </c>
      <c r="F203" s="91">
        <f>IF(TrRoad_act!F64=0,0,TrRoad_emi!F61/TrRoad_tech!F176)</f>
        <v>0</v>
      </c>
      <c r="G203" s="91">
        <f>IF(TrRoad_act!G64=0,0,TrRoad_emi!G61/TrRoad_tech!G176)</f>
        <v>1.0370370370411699</v>
      </c>
      <c r="H203" s="91">
        <f>IF(TrRoad_act!H64=0,0,TrRoad_emi!H61/TrRoad_tech!H176)</f>
        <v>1.0374605720295555</v>
      </c>
      <c r="I203" s="91">
        <f>IF(TrRoad_act!I64=0,0,TrRoad_emi!I61/TrRoad_tech!I176)</f>
        <v>1.0375130873410883</v>
      </c>
      <c r="J203" s="91">
        <f>IF(TrRoad_act!J64=0,0,TrRoad_emi!J61/TrRoad_tech!J176)</f>
        <v>1.0375882870854709</v>
      </c>
      <c r="K203" s="91">
        <f>IF(TrRoad_act!K64=0,0,TrRoad_emi!K61/TrRoad_tech!K176)</f>
        <v>1.0384196651474054</v>
      </c>
      <c r="L203" s="91">
        <f>IF(TrRoad_act!L64=0,0,TrRoad_emi!L61/TrRoad_tech!L176)</f>
        <v>1.00067808318518</v>
      </c>
      <c r="M203" s="91">
        <f>IF(TrRoad_act!M64=0,0,TrRoad_emi!M61/TrRoad_tech!M176)</f>
        <v>1.0009523794302935</v>
      </c>
      <c r="N203" s="91">
        <f>IF(TrRoad_act!N64=0,0,TrRoad_emi!N61/TrRoad_tech!N176)</f>
        <v>0.89884047534162814</v>
      </c>
      <c r="O203" s="91">
        <f>IF(TrRoad_act!O64=0,0,TrRoad_emi!O61/TrRoad_tech!O176)</f>
        <v>0.85200573371502164</v>
      </c>
      <c r="P203" s="91">
        <f>IF(TrRoad_act!P64=0,0,TrRoad_emi!P61/TrRoad_tech!P176)</f>
        <v>0.86757529757411089</v>
      </c>
      <c r="Q203" s="91">
        <f>IF(TrRoad_act!Q64=0,0,TrRoad_emi!Q61/TrRoad_tech!Q176)</f>
        <v>0.90611573863699002</v>
      </c>
      <c r="R203" s="91">
        <f>IF(TrRoad_act!R64=0,0,TrRoad_emi!R61/TrRoad_tech!R176)</f>
        <v>0.88337251212141066</v>
      </c>
      <c r="S203" s="91">
        <f>IF(TrRoad_act!S64=0,0,TrRoad_emi!S61/TrRoad_tech!S176)</f>
        <v>0.83822835244994398</v>
      </c>
      <c r="T203" s="91">
        <f>IF(TrRoad_act!T64=0,0,TrRoad_emi!T61/TrRoad_tech!T176)</f>
        <v>0.84332741230827069</v>
      </c>
      <c r="U203" s="91">
        <f>IF(TrRoad_act!U64=0,0,TrRoad_emi!U61/TrRoad_tech!U176)</f>
        <v>0.76595403526413197</v>
      </c>
      <c r="V203" s="91">
        <f>IF(TrRoad_act!V64=0,0,TrRoad_emi!V61/TrRoad_tech!V176)</f>
        <v>0.68509712138148704</v>
      </c>
      <c r="W203" s="91">
        <f>IF(TrRoad_act!W64=0,0,TrRoad_emi!W61/TrRoad_tech!W176)</f>
        <v>1.0779974947353608</v>
      </c>
      <c r="DA203" s="171"/>
    </row>
    <row r="204" spans="1:105" ht="11.45" customHeight="1" x14ac:dyDescent="0.25">
      <c r="A204" s="111" t="s">
        <v>114</v>
      </c>
      <c r="B204" s="91">
        <f>IF(TrRoad_act!B65=0,0,TrRoad_emi!B62/TrRoad_tech!B177)</f>
        <v>0</v>
      </c>
      <c r="C204" s="91">
        <f>IF(TrRoad_act!C65=0,0,TrRoad_emi!C62/TrRoad_tech!C177)</f>
        <v>0</v>
      </c>
      <c r="D204" s="91">
        <f>IF(TrRoad_act!D65=0,0,TrRoad_emi!D62/TrRoad_tech!D177)</f>
        <v>0</v>
      </c>
      <c r="E204" s="91">
        <f>IF(TrRoad_act!E65=0,0,TrRoad_emi!E62/TrRoad_tech!E177)</f>
        <v>0</v>
      </c>
      <c r="F204" s="91">
        <f>IF(TrRoad_act!F65=0,0,TrRoad_emi!F62/TrRoad_tech!F177)</f>
        <v>0</v>
      </c>
      <c r="G204" s="91">
        <f>IF(TrRoad_act!G65=0,0,TrRoad_emi!G62/TrRoad_tech!G177)</f>
        <v>0</v>
      </c>
      <c r="H204" s="91">
        <f>IF(TrRoad_act!H65=0,0,TrRoad_emi!H62/TrRoad_tech!H177)</f>
        <v>0</v>
      </c>
      <c r="I204" s="91">
        <f>IF(TrRoad_act!I65=0,0,TrRoad_emi!I62/TrRoad_tech!I177)</f>
        <v>0</v>
      </c>
      <c r="J204" s="91">
        <f>IF(TrRoad_act!J65=0,0,TrRoad_emi!J62/TrRoad_tech!J177)</f>
        <v>0</v>
      </c>
      <c r="K204" s="91">
        <f>IF(TrRoad_act!K65=0,0,TrRoad_emi!K62/TrRoad_tech!K177)</f>
        <v>0</v>
      </c>
      <c r="L204" s="91">
        <f>IF(TrRoad_act!L65=0,0,TrRoad_emi!L62/TrRoad_tech!L177)</f>
        <v>0</v>
      </c>
      <c r="M204" s="91">
        <f>IF(TrRoad_act!M65=0,0,TrRoad_emi!M62/TrRoad_tech!M177)</f>
        <v>1.012482629780812</v>
      </c>
      <c r="N204" s="91">
        <f>IF(TrRoad_act!N65=0,0,TrRoad_emi!N62/TrRoad_tech!N177)</f>
        <v>1.0141963154904954</v>
      </c>
      <c r="O204" s="91">
        <f>IF(TrRoad_act!O65=0,0,TrRoad_emi!O62/TrRoad_tech!O177)</f>
        <v>1.0197097336860839</v>
      </c>
      <c r="P204" s="91">
        <f>IF(TrRoad_act!P65=0,0,TrRoad_emi!P62/TrRoad_tech!P177)</f>
        <v>1.0238561869616518</v>
      </c>
      <c r="Q204" s="91">
        <f>IF(TrRoad_act!Q65=0,0,TrRoad_emi!Q62/TrRoad_tech!Q177)</f>
        <v>1.030029742450667</v>
      </c>
      <c r="R204" s="91">
        <f>IF(TrRoad_act!R65=0,0,TrRoad_emi!R62/TrRoad_tech!R177)</f>
        <v>1.035009563441285</v>
      </c>
      <c r="S204" s="91">
        <f>IF(TrRoad_act!S65=0,0,TrRoad_emi!S62/TrRoad_tech!S177)</f>
        <v>1.0433344521721135</v>
      </c>
      <c r="T204" s="91">
        <f>IF(TrRoad_act!T65=0,0,TrRoad_emi!T62/TrRoad_tech!T177)</f>
        <v>1.0402399010262104</v>
      </c>
      <c r="U204" s="91">
        <f>IF(TrRoad_act!U65=0,0,TrRoad_emi!U62/TrRoad_tech!U177)</f>
        <v>1.0449636207801889</v>
      </c>
      <c r="V204" s="91">
        <f>IF(TrRoad_act!V65=0,0,TrRoad_emi!V62/TrRoad_tech!V177)</f>
        <v>1.0468556641133757</v>
      </c>
      <c r="W204" s="91">
        <f>IF(TrRoad_act!W65=0,0,TrRoad_emi!W62/TrRoad_tech!W177)</f>
        <v>1.0481414347100968</v>
      </c>
      <c r="DA204" s="171"/>
    </row>
    <row r="205" spans="1:105" ht="11.45" customHeight="1" x14ac:dyDescent="0.25">
      <c r="A205" s="111" t="s">
        <v>115</v>
      </c>
      <c r="B205" s="91">
        <f>0</f>
        <v>0</v>
      </c>
      <c r="C205" s="91">
        <f>0</f>
        <v>0</v>
      </c>
      <c r="D205" s="91">
        <f>0</f>
        <v>0</v>
      </c>
      <c r="E205" s="91">
        <f>0</f>
        <v>0</v>
      </c>
      <c r="F205" s="91">
        <f>0</f>
        <v>0</v>
      </c>
      <c r="G205" s="91">
        <f>0</f>
        <v>0</v>
      </c>
      <c r="H205" s="91">
        <f>0</f>
        <v>0</v>
      </c>
      <c r="I205" s="91">
        <f>0</f>
        <v>0</v>
      </c>
      <c r="J205" s="91">
        <f>0</f>
        <v>0</v>
      </c>
      <c r="K205" s="91">
        <f>0</f>
        <v>0</v>
      </c>
      <c r="L205" s="91">
        <f>0</f>
        <v>0</v>
      </c>
      <c r="M205" s="91">
        <f>0</f>
        <v>0</v>
      </c>
      <c r="N205" s="91">
        <f>0</f>
        <v>0</v>
      </c>
      <c r="O205" s="91">
        <f>0</f>
        <v>0</v>
      </c>
      <c r="P205" s="91">
        <f>0</f>
        <v>0</v>
      </c>
      <c r="Q205" s="91">
        <f>0</f>
        <v>0</v>
      </c>
      <c r="R205" s="91">
        <f>0</f>
        <v>0</v>
      </c>
      <c r="S205" s="91">
        <f>0</f>
        <v>0</v>
      </c>
      <c r="T205" s="91">
        <f>0</f>
        <v>0</v>
      </c>
      <c r="U205" s="91">
        <f>0</f>
        <v>0</v>
      </c>
      <c r="V205" s="91">
        <f>0</f>
        <v>0</v>
      </c>
      <c r="W205" s="91">
        <f>0</f>
        <v>0</v>
      </c>
      <c r="DA205" s="171"/>
    </row>
    <row r="206" spans="1:105" ht="11.45" customHeight="1" x14ac:dyDescent="0.25">
      <c r="A206" s="109" t="s">
        <v>21</v>
      </c>
      <c r="B206" s="151">
        <f>IF(TrRoad_act!B67=0,0,TrRoad_emi!B64/TrRoad_tech!B179)</f>
        <v>1.0876084170419165</v>
      </c>
      <c r="C206" s="151">
        <f>IF(TrRoad_act!C67=0,0,TrRoad_emi!C64/TrRoad_tech!C179)</f>
        <v>1.0890946111275837</v>
      </c>
      <c r="D206" s="151">
        <f>IF(TrRoad_act!D67=0,0,TrRoad_emi!D64/TrRoad_tech!D179)</f>
        <v>1.0765517414855426</v>
      </c>
      <c r="E206" s="151">
        <f>IF(TrRoad_act!E67=0,0,TrRoad_emi!E64/TrRoad_tech!E179)</f>
        <v>1.0623146106134242</v>
      </c>
      <c r="F206" s="151">
        <f>IF(TrRoad_act!F67=0,0,TrRoad_emi!F64/TrRoad_tech!F179)</f>
        <v>1.0594312018830856</v>
      </c>
      <c r="G206" s="151">
        <f>IF(TrRoad_act!G67=0,0,TrRoad_emi!G64/TrRoad_tech!G179)</f>
        <v>1.0244409006493627</v>
      </c>
      <c r="H206" s="151">
        <f>IF(TrRoad_act!H67=0,0,TrRoad_emi!H64/TrRoad_tech!H179)</f>
        <v>0.98575240550948262</v>
      </c>
      <c r="I206" s="151">
        <f>IF(TrRoad_act!I67=0,0,TrRoad_emi!I64/TrRoad_tech!I179)</f>
        <v>0.97192941302060365</v>
      </c>
      <c r="J206" s="151">
        <f>IF(TrRoad_act!J67=0,0,TrRoad_emi!J64/TrRoad_tech!J179)</f>
        <v>1.015023069085941</v>
      </c>
      <c r="K206" s="151">
        <f>IF(TrRoad_act!K67=0,0,TrRoad_emi!K64/TrRoad_tech!K179)</f>
        <v>1.0387062578585056</v>
      </c>
      <c r="L206" s="151">
        <f>IF(TrRoad_act!L67=0,0,TrRoad_emi!L64/TrRoad_tech!L179)</f>
        <v>1.0365264960667904</v>
      </c>
      <c r="M206" s="151">
        <f>IF(TrRoad_act!M67=0,0,TrRoad_emi!M64/TrRoad_tech!M179)</f>
        <v>1.0647094821810446</v>
      </c>
      <c r="N206" s="151">
        <f>IF(TrRoad_act!N67=0,0,TrRoad_emi!N64/TrRoad_tech!N179)</f>
        <v>1.0836578862495936</v>
      </c>
      <c r="O206" s="151">
        <f>IF(TrRoad_act!O67=0,0,TrRoad_emi!O64/TrRoad_tech!O179)</f>
        <v>1.1014065235739887</v>
      </c>
      <c r="P206" s="151">
        <f>IF(TrRoad_act!P67=0,0,TrRoad_emi!P64/TrRoad_tech!P179)</f>
        <v>1.1135419808856504</v>
      </c>
      <c r="Q206" s="151">
        <f>IF(TrRoad_act!Q67=0,0,TrRoad_emi!Q64/TrRoad_tech!Q179)</f>
        <v>1.1408557737376408</v>
      </c>
      <c r="R206" s="151">
        <f>IF(TrRoad_act!R67=0,0,TrRoad_emi!R64/TrRoad_tech!R179)</f>
        <v>1.1551741208661994</v>
      </c>
      <c r="S206" s="151">
        <f>IF(TrRoad_act!S67=0,0,TrRoad_emi!S64/TrRoad_tech!S179)</f>
        <v>1.1611947062448276</v>
      </c>
      <c r="T206" s="151">
        <f>IF(TrRoad_act!T67=0,0,TrRoad_emi!T64/TrRoad_tech!T179)</f>
        <v>1.1726822597224424</v>
      </c>
      <c r="U206" s="151">
        <f>IF(TrRoad_act!U67=0,0,TrRoad_emi!U64/TrRoad_tech!U179)</f>
        <v>1.2050727144310669</v>
      </c>
      <c r="V206" s="151">
        <f>IF(TrRoad_act!V67=0,0,TrRoad_emi!V64/TrRoad_tech!V179)</f>
        <v>1.2337757152541782</v>
      </c>
      <c r="W206" s="151">
        <f>IF(TrRoad_act!W67=0,0,TrRoad_emi!W64/TrRoad_tech!W179)</f>
        <v>1.2707397234019393</v>
      </c>
      <c r="DA206" s="176"/>
    </row>
    <row r="207" spans="1:105" ht="11.45" customHeight="1" x14ac:dyDescent="0.25">
      <c r="A207" s="111" t="s">
        <v>110</v>
      </c>
      <c r="B207" s="93">
        <f>IF(TrRoad_act!B68=0,0,TrRoad_emi!B65/TrRoad_tech!B180)</f>
        <v>0</v>
      </c>
      <c r="C207" s="93">
        <f>IF(TrRoad_act!C68=0,0,TrRoad_emi!C65/TrRoad_tech!C180)</f>
        <v>0</v>
      </c>
      <c r="D207" s="93">
        <f>IF(TrRoad_act!D68=0,0,TrRoad_emi!D65/TrRoad_tech!D180)</f>
        <v>0</v>
      </c>
      <c r="E207" s="93">
        <f>IF(TrRoad_act!E68=0,0,TrRoad_emi!E65/TrRoad_tech!E180)</f>
        <v>0</v>
      </c>
      <c r="F207" s="93">
        <f>IF(TrRoad_act!F68=0,0,TrRoad_emi!F65/TrRoad_tech!F180)</f>
        <v>0</v>
      </c>
      <c r="G207" s="93">
        <f>IF(TrRoad_act!G68=0,0,TrRoad_emi!G65/TrRoad_tech!G180)</f>
        <v>0</v>
      </c>
      <c r="H207" s="93">
        <f>IF(TrRoad_act!H68=0,0,TrRoad_emi!H65/TrRoad_tech!H180)</f>
        <v>0</v>
      </c>
      <c r="I207" s="93">
        <f>IF(TrRoad_act!I68=0,0,TrRoad_emi!I65/TrRoad_tech!I180)</f>
        <v>0</v>
      </c>
      <c r="J207" s="93">
        <f>IF(TrRoad_act!J68=0,0,TrRoad_emi!J65/TrRoad_tech!J180)</f>
        <v>0</v>
      </c>
      <c r="K207" s="93">
        <f>IF(TrRoad_act!K68=0,0,TrRoad_emi!K65/TrRoad_tech!K180)</f>
        <v>0</v>
      </c>
      <c r="L207" s="93">
        <f>IF(TrRoad_act!L68=0,0,TrRoad_emi!L65/TrRoad_tech!L180)</f>
        <v>0</v>
      </c>
      <c r="M207" s="93">
        <f>IF(TrRoad_act!M68=0,0,TrRoad_emi!M65/TrRoad_tech!M180)</f>
        <v>0</v>
      </c>
      <c r="N207" s="93">
        <f>IF(TrRoad_act!N68=0,0,TrRoad_emi!N65/TrRoad_tech!N180)</f>
        <v>0</v>
      </c>
      <c r="O207" s="93">
        <f>IF(TrRoad_act!O68=0,0,TrRoad_emi!O65/TrRoad_tech!O180)</f>
        <v>0</v>
      </c>
      <c r="P207" s="93">
        <f>IF(TrRoad_act!P68=0,0,TrRoad_emi!P65/TrRoad_tech!P180)</f>
        <v>0</v>
      </c>
      <c r="Q207" s="93">
        <f>IF(TrRoad_act!Q68=0,0,TrRoad_emi!Q65/TrRoad_tech!Q180)</f>
        <v>0</v>
      </c>
      <c r="R207" s="93">
        <f>IF(TrRoad_act!R68=0,0,TrRoad_emi!R65/TrRoad_tech!R180)</f>
        <v>0</v>
      </c>
      <c r="S207" s="93">
        <f>IF(TrRoad_act!S68=0,0,TrRoad_emi!S65/TrRoad_tech!S180)</f>
        <v>0</v>
      </c>
      <c r="T207" s="93">
        <f>IF(TrRoad_act!T68=0,0,TrRoad_emi!T65/TrRoad_tech!T180)</f>
        <v>0</v>
      </c>
      <c r="U207" s="93">
        <f>IF(TrRoad_act!U68=0,0,TrRoad_emi!U65/TrRoad_tech!U180)</f>
        <v>0</v>
      </c>
      <c r="V207" s="93">
        <f>IF(TrRoad_act!V68=0,0,TrRoad_emi!V65/TrRoad_tech!V180)</f>
        <v>0</v>
      </c>
      <c r="W207" s="93">
        <f>IF(TrRoad_act!W68=0,0,TrRoad_emi!W65/TrRoad_tech!W180)</f>
        <v>0</v>
      </c>
      <c r="DA207" s="175"/>
    </row>
    <row r="208" spans="1:105" ht="11.45" customHeight="1" x14ac:dyDescent="0.25">
      <c r="A208" s="111" t="s">
        <v>111</v>
      </c>
      <c r="B208" s="93">
        <f>IF(TrRoad_act!B69=0,0,TrRoad_emi!B66/TrRoad_tech!B181)</f>
        <v>1.090176689809683</v>
      </c>
      <c r="C208" s="93">
        <f>IF(TrRoad_act!C69=0,0,TrRoad_emi!C66/TrRoad_tech!C181)</f>
        <v>1.0865162894760605</v>
      </c>
      <c r="D208" s="93">
        <f>IF(TrRoad_act!D69=0,0,TrRoad_emi!D66/TrRoad_tech!D181)</f>
        <v>1.0797884430862401</v>
      </c>
      <c r="E208" s="93">
        <f>IF(TrRoad_act!E69=0,0,TrRoad_emi!E66/TrRoad_tech!E181)</f>
        <v>1.0735179038344487</v>
      </c>
      <c r="F208" s="93">
        <f>IF(TrRoad_act!F69=0,0,TrRoad_emi!F66/TrRoad_tech!F181)</f>
        <v>1.0691626219537023</v>
      </c>
      <c r="G208" s="93">
        <f>IF(TrRoad_act!G69=0,0,TrRoad_emi!G66/TrRoad_tech!G181)</f>
        <v>1.0392554686058837</v>
      </c>
      <c r="H208" s="93">
        <f>IF(TrRoad_act!H69=0,0,TrRoad_emi!H66/TrRoad_tech!H181)</f>
        <v>0.99554035572014699</v>
      </c>
      <c r="I208" s="93">
        <f>IF(TrRoad_act!I69=0,0,TrRoad_emi!I66/TrRoad_tech!I181)</f>
        <v>0.98205449020168478</v>
      </c>
      <c r="J208" s="93">
        <f>IF(TrRoad_act!J69=0,0,TrRoad_emi!J66/TrRoad_tech!J181)</f>
        <v>1.0238341488538913</v>
      </c>
      <c r="K208" s="93">
        <f>IF(TrRoad_act!K69=0,0,TrRoad_emi!K66/TrRoad_tech!K181)</f>
        <v>1.0477233327080031</v>
      </c>
      <c r="L208" s="93">
        <f>IF(TrRoad_act!L69=0,0,TrRoad_emi!L66/TrRoad_tech!L181)</f>
        <v>1.0549469772157278</v>
      </c>
      <c r="M208" s="93">
        <f>IF(TrRoad_act!M69=0,0,TrRoad_emi!M66/TrRoad_tech!M181)</f>
        <v>1.0689369368232546</v>
      </c>
      <c r="N208" s="93">
        <f>IF(TrRoad_act!N69=0,0,TrRoad_emi!N66/TrRoad_tech!N181)</f>
        <v>1.075218313328816</v>
      </c>
      <c r="O208" s="93">
        <f>IF(TrRoad_act!O69=0,0,TrRoad_emi!O66/TrRoad_tech!O181)</f>
        <v>1.0972010826910914</v>
      </c>
      <c r="P208" s="93">
        <f>IF(TrRoad_act!P69=0,0,TrRoad_emi!P66/TrRoad_tech!P181)</f>
        <v>1.1089831569694026</v>
      </c>
      <c r="Q208" s="93">
        <f>IF(TrRoad_act!Q69=0,0,TrRoad_emi!Q66/TrRoad_tech!Q181)</f>
        <v>1.1296983488882972</v>
      </c>
      <c r="R208" s="93">
        <f>IF(TrRoad_act!R69=0,0,TrRoad_emi!R66/TrRoad_tech!R181)</f>
        <v>1.1478577432829129</v>
      </c>
      <c r="S208" s="93">
        <f>IF(TrRoad_act!S69=0,0,TrRoad_emi!S66/TrRoad_tech!S181)</f>
        <v>1.1635204899354485</v>
      </c>
      <c r="T208" s="93">
        <f>IF(TrRoad_act!T69=0,0,TrRoad_emi!T66/TrRoad_tech!T181)</f>
        <v>1.1732359790921087</v>
      </c>
      <c r="U208" s="93">
        <f>IF(TrRoad_act!U69=0,0,TrRoad_emi!U66/TrRoad_tech!U181)</f>
        <v>1.1883355759324357</v>
      </c>
      <c r="V208" s="93">
        <f>IF(TrRoad_act!V69=0,0,TrRoad_emi!V66/TrRoad_tech!V181)</f>
        <v>1.1807778717124442</v>
      </c>
      <c r="W208" s="93">
        <f>IF(TrRoad_act!W69=0,0,TrRoad_emi!W66/TrRoad_tech!W181)</f>
        <v>1.2027243358036463</v>
      </c>
      <c r="DA208" s="175"/>
    </row>
    <row r="209" spans="1:105" ht="11.45" customHeight="1" x14ac:dyDescent="0.25">
      <c r="A209" s="111" t="s">
        <v>112</v>
      </c>
      <c r="B209" s="93">
        <f>IF(TrRoad_act!B70=0,0,TrRoad_emi!B67/TrRoad_tech!B182)</f>
        <v>0</v>
      </c>
      <c r="C209" s="93">
        <f>IF(TrRoad_act!C70=0,0,TrRoad_emi!C67/TrRoad_tech!C182)</f>
        <v>0</v>
      </c>
      <c r="D209" s="93">
        <f>IF(TrRoad_act!D70=0,0,TrRoad_emi!D67/TrRoad_tech!D182)</f>
        <v>0</v>
      </c>
      <c r="E209" s="93">
        <f>IF(TrRoad_act!E70=0,0,TrRoad_emi!E67/TrRoad_tech!E182)</f>
        <v>0</v>
      </c>
      <c r="F209" s="93">
        <f>IF(TrRoad_act!F70=0,0,TrRoad_emi!F67/TrRoad_tech!F182)</f>
        <v>1.1240000000066173</v>
      </c>
      <c r="G209" s="93">
        <f>IF(TrRoad_act!G70=0,0,TrRoad_emi!G67/TrRoad_tech!G182)</f>
        <v>1.1240000000066175</v>
      </c>
      <c r="H209" s="93">
        <f>IF(TrRoad_act!H70=0,0,TrRoad_emi!H67/TrRoad_tech!H182)</f>
        <v>1.1240000000066175</v>
      </c>
      <c r="I209" s="93">
        <f>IF(TrRoad_act!I70=0,0,TrRoad_emi!I67/TrRoad_tech!I182)</f>
        <v>1.1297771905067502</v>
      </c>
      <c r="J209" s="93">
        <f>IF(TrRoad_act!J70=0,0,TrRoad_emi!J67/TrRoad_tech!J182)</f>
        <v>1.1422996743230764</v>
      </c>
      <c r="K209" s="93">
        <f>IF(TrRoad_act!K70=0,0,TrRoad_emi!K67/TrRoad_tech!K182)</f>
        <v>1.1539666232675356</v>
      </c>
      <c r="L209" s="93">
        <f>IF(TrRoad_act!L70=0,0,TrRoad_emi!L67/TrRoad_tech!L182)</f>
        <v>1.1610600399691673</v>
      </c>
      <c r="M209" s="93">
        <f>IF(TrRoad_act!M70=0,0,TrRoad_emi!M67/TrRoad_tech!M182)</f>
        <v>1.1624661354528132</v>
      </c>
      <c r="N209" s="93">
        <f>IF(TrRoad_act!N70=0,0,TrRoad_emi!N67/TrRoad_tech!N182)</f>
        <v>1.1624661354528136</v>
      </c>
      <c r="O209" s="93">
        <f>IF(TrRoad_act!O70=0,0,TrRoad_emi!O67/TrRoad_tech!O182)</f>
        <v>1.1639831361694166</v>
      </c>
      <c r="P209" s="93">
        <f>IF(TrRoad_act!P70=0,0,TrRoad_emi!P67/TrRoad_tech!P182)</f>
        <v>1.1656247022481598</v>
      </c>
      <c r="Q209" s="93">
        <f>IF(TrRoad_act!Q70=0,0,TrRoad_emi!Q67/TrRoad_tech!Q182)</f>
        <v>1.1674068332116989</v>
      </c>
      <c r="R209" s="93">
        <f>IF(TrRoad_act!R70=0,0,TrRoad_emi!R67/TrRoad_tech!R182)</f>
        <v>1.1781227868280202</v>
      </c>
      <c r="S209" s="93">
        <f>IF(TrRoad_act!S70=0,0,TrRoad_emi!S67/TrRoad_tech!S182)</f>
        <v>1.180500081591622</v>
      </c>
      <c r="T209" s="93">
        <f>IF(TrRoad_act!T70=0,0,TrRoad_emi!T67/TrRoad_tech!T182)</f>
        <v>1.1931733295550844</v>
      </c>
      <c r="U209" s="93">
        <f>IF(TrRoad_act!U70=0,0,TrRoad_emi!U67/TrRoad_tech!U182)</f>
        <v>1.2146473325864968</v>
      </c>
      <c r="V209" s="93">
        <f>IF(TrRoad_act!V70=0,0,TrRoad_emi!V67/TrRoad_tech!V182)</f>
        <v>1.235135833299422</v>
      </c>
      <c r="W209" s="93">
        <f>IF(TrRoad_act!W70=0,0,TrRoad_emi!W67/TrRoad_tech!W182)</f>
        <v>1.2612358355398585</v>
      </c>
      <c r="DA209" s="175"/>
    </row>
    <row r="210" spans="1:105" ht="11.45" customHeight="1" x14ac:dyDescent="0.25">
      <c r="A210" s="111" t="s">
        <v>113</v>
      </c>
      <c r="B210" s="93">
        <f>IF(TrRoad_act!B71=0,0,TrRoad_emi!B68/TrRoad_tech!B183)</f>
        <v>1.0704335294313667</v>
      </c>
      <c r="C210" s="93">
        <f>IF(TrRoad_act!C71=0,0,TrRoad_emi!C68/TrRoad_tech!C183)</f>
        <v>1.0730990875133088</v>
      </c>
      <c r="D210" s="93">
        <f>IF(TrRoad_act!D71=0,0,TrRoad_emi!D68/TrRoad_tech!D183)</f>
        <v>1.0717627096395372</v>
      </c>
      <c r="E210" s="93">
        <f>IF(TrRoad_act!E71=0,0,TrRoad_emi!E68/TrRoad_tech!E183)</f>
        <v>1.1023446925000191</v>
      </c>
      <c r="F210" s="93">
        <f>IF(TrRoad_act!F71=0,0,TrRoad_emi!F68/TrRoad_tech!F183)</f>
        <v>1.4600888993427696</v>
      </c>
      <c r="G210" s="93">
        <f>IF(TrRoad_act!G71=0,0,TrRoad_emi!G68/TrRoad_tech!G183)</f>
        <v>1.0386096729010477</v>
      </c>
      <c r="H210" s="93">
        <f>IF(TrRoad_act!H71=0,0,TrRoad_emi!H68/TrRoad_tech!H183)</f>
        <v>1.0616595286043859</v>
      </c>
      <c r="I210" s="93">
        <f>IF(TrRoad_act!I71=0,0,TrRoad_emi!I68/TrRoad_tech!I183)</f>
        <v>1.1113039483864124</v>
      </c>
      <c r="J210" s="93">
        <f>IF(TrRoad_act!J71=0,0,TrRoad_emi!J68/TrRoad_tech!J183)</f>
        <v>1.2331734384123327</v>
      </c>
      <c r="K210" s="93">
        <f>IF(TrRoad_act!K71=0,0,TrRoad_emi!K68/TrRoad_tech!K183)</f>
        <v>1.1997424505168712</v>
      </c>
      <c r="L210" s="93">
        <f>IF(TrRoad_act!L71=0,0,TrRoad_emi!L68/TrRoad_tech!L183)</f>
        <v>0.92641733945473603</v>
      </c>
      <c r="M210" s="93">
        <f>IF(TrRoad_act!M71=0,0,TrRoad_emi!M68/TrRoad_tech!M183)</f>
        <v>1.8434323152980465</v>
      </c>
      <c r="N210" s="93">
        <f>IF(TrRoad_act!N71=0,0,TrRoad_emi!N68/TrRoad_tech!N183)</f>
        <v>2.3260649447914501</v>
      </c>
      <c r="O210" s="93">
        <f>IF(TrRoad_act!O71=0,0,TrRoad_emi!O68/TrRoad_tech!O183)</f>
        <v>2.32691741773233</v>
      </c>
      <c r="P210" s="93">
        <f>IF(TrRoad_act!P71=0,0,TrRoad_emi!P68/TrRoad_tech!P183)</f>
        <v>2.6438455766525113</v>
      </c>
      <c r="Q210" s="93">
        <f>IF(TrRoad_act!Q71=0,0,TrRoad_emi!Q68/TrRoad_tech!Q183)</f>
        <v>3.9457461999188088</v>
      </c>
      <c r="R210" s="93">
        <f>IF(TrRoad_act!R71=0,0,TrRoad_emi!R68/TrRoad_tech!R183)</f>
        <v>2.8782460655570969</v>
      </c>
      <c r="S210" s="93">
        <f>IF(TrRoad_act!S71=0,0,TrRoad_emi!S68/TrRoad_tech!S183)</f>
        <v>1.9744424655070811</v>
      </c>
      <c r="T210" s="93">
        <f>IF(TrRoad_act!T71=0,0,TrRoad_emi!T68/TrRoad_tech!T183)</f>
        <v>1.4174557552671221</v>
      </c>
      <c r="U210" s="93">
        <f>IF(TrRoad_act!U71=0,0,TrRoad_emi!U68/TrRoad_tech!U183)</f>
        <v>2.2878511744687384</v>
      </c>
      <c r="V210" s="93">
        <f>IF(TrRoad_act!V71=0,0,TrRoad_emi!V68/TrRoad_tech!V183)</f>
        <v>2.8393620291981927</v>
      </c>
      <c r="W210" s="93">
        <f>IF(TrRoad_act!W71=0,0,TrRoad_emi!W68/TrRoad_tech!W183)</f>
        <v>3.705185043825431</v>
      </c>
      <c r="DA210" s="175"/>
    </row>
    <row r="211" spans="1:105" ht="11.45" customHeight="1" x14ac:dyDescent="0.25">
      <c r="A211" s="111" t="s">
        <v>115</v>
      </c>
      <c r="B211" s="93">
        <f>0</f>
        <v>0</v>
      </c>
      <c r="C211" s="93">
        <f>0</f>
        <v>0</v>
      </c>
      <c r="D211" s="93">
        <f>0</f>
        <v>0</v>
      </c>
      <c r="E211" s="93">
        <f>0</f>
        <v>0</v>
      </c>
      <c r="F211" s="93">
        <f>0</f>
        <v>0</v>
      </c>
      <c r="G211" s="93">
        <f>0</f>
        <v>0</v>
      </c>
      <c r="H211" s="93">
        <f>0</f>
        <v>0</v>
      </c>
      <c r="I211" s="93">
        <f>0</f>
        <v>0</v>
      </c>
      <c r="J211" s="93">
        <f>0</f>
        <v>0</v>
      </c>
      <c r="K211" s="93">
        <f>0</f>
        <v>0</v>
      </c>
      <c r="L211" s="93">
        <f>0</f>
        <v>0</v>
      </c>
      <c r="M211" s="93">
        <f>0</f>
        <v>0</v>
      </c>
      <c r="N211" s="93">
        <f>0</f>
        <v>0</v>
      </c>
      <c r="O211" s="93">
        <f>0</f>
        <v>0</v>
      </c>
      <c r="P211" s="93">
        <f>0</f>
        <v>0</v>
      </c>
      <c r="Q211" s="93">
        <f>0</f>
        <v>0</v>
      </c>
      <c r="R211" s="93">
        <f>0</f>
        <v>0</v>
      </c>
      <c r="S211" s="93">
        <f>0</f>
        <v>0</v>
      </c>
      <c r="T211" s="93">
        <f>0</f>
        <v>0</v>
      </c>
      <c r="U211" s="93">
        <f>0</f>
        <v>0</v>
      </c>
      <c r="V211" s="93">
        <f>0</f>
        <v>0</v>
      </c>
      <c r="W211" s="93">
        <f>0</f>
        <v>0</v>
      </c>
      <c r="DA211" s="175"/>
    </row>
    <row r="212" spans="1:105" ht="11.45" customHeight="1" x14ac:dyDescent="0.25">
      <c r="A212" s="27" t="s">
        <v>34</v>
      </c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DA212" s="173"/>
    </row>
    <row r="213" spans="1:105" ht="11.45" customHeight="1" x14ac:dyDescent="0.25">
      <c r="A213" s="136" t="s">
        <v>156</v>
      </c>
      <c r="B213" s="150">
        <f>IF(TrRoad_act!B74=0,0,TrRoad_emi!B71/TrRoad_tech!B186)</f>
        <v>1.0463672403152373</v>
      </c>
      <c r="C213" s="150">
        <f>IF(TrRoad_act!C74=0,0,TrRoad_emi!C71/TrRoad_tech!C186)</f>
        <v>1.0273357744417166</v>
      </c>
      <c r="D213" s="150">
        <f>IF(TrRoad_act!D74=0,0,TrRoad_emi!D71/TrRoad_tech!D186)</f>
        <v>1.0142736177849307</v>
      </c>
      <c r="E213" s="150">
        <f>IF(TrRoad_act!E74=0,0,TrRoad_emi!E71/TrRoad_tech!E186)</f>
        <v>1.0138665037739651</v>
      </c>
      <c r="F213" s="150">
        <f>IF(TrRoad_act!F74=0,0,TrRoad_emi!F71/TrRoad_tech!F186)</f>
        <v>1.0219247230620978</v>
      </c>
      <c r="G213" s="150">
        <f>IF(TrRoad_act!G74=0,0,TrRoad_emi!G71/TrRoad_tech!G186)</f>
        <v>1.0119895857808809</v>
      </c>
      <c r="H213" s="150">
        <f>IF(TrRoad_act!H74=0,0,TrRoad_emi!H71/TrRoad_tech!H186)</f>
        <v>0.97901741089004735</v>
      </c>
      <c r="I213" s="150">
        <f>IF(TrRoad_act!I74=0,0,TrRoad_emi!I71/TrRoad_tech!I186)</f>
        <v>0.97425054475390971</v>
      </c>
      <c r="J213" s="150">
        <f>IF(TrRoad_act!J74=0,0,TrRoad_emi!J71/TrRoad_tech!J186)</f>
        <v>1.0348019676468887</v>
      </c>
      <c r="K213" s="150">
        <f>IF(TrRoad_act!K74=0,0,TrRoad_emi!K71/TrRoad_tech!K186)</f>
        <v>1.0719286394152301</v>
      </c>
      <c r="L213" s="150">
        <f>IF(TrRoad_act!L74=0,0,TrRoad_emi!L71/TrRoad_tech!L186)</f>
        <v>1.1733407393810096</v>
      </c>
      <c r="M213" s="150">
        <f>IF(TrRoad_act!M74=0,0,TrRoad_emi!M71/TrRoad_tech!M186)</f>
        <v>1.2543860609558748</v>
      </c>
      <c r="N213" s="150">
        <f>IF(TrRoad_act!N74=0,0,TrRoad_emi!N71/TrRoad_tech!N186)</f>
        <v>1.0947127152690554</v>
      </c>
      <c r="O213" s="150">
        <f>IF(TrRoad_act!O74=0,0,TrRoad_emi!O71/TrRoad_tech!O186)</f>
        <v>1.0990680611753287</v>
      </c>
      <c r="P213" s="150">
        <f>IF(TrRoad_act!P74=0,0,TrRoad_emi!P71/TrRoad_tech!P186)</f>
        <v>1.1107534526531209</v>
      </c>
      <c r="Q213" s="150">
        <f>IF(TrRoad_act!Q74=0,0,TrRoad_emi!Q71/TrRoad_tech!Q186)</f>
        <v>1.1239070322974825</v>
      </c>
      <c r="R213" s="150">
        <f>IF(TrRoad_act!R74=0,0,TrRoad_emi!R71/TrRoad_tech!R186)</f>
        <v>1.1418544817127638</v>
      </c>
      <c r="S213" s="150">
        <f>IF(TrRoad_act!S74=0,0,TrRoad_emi!S71/TrRoad_tech!S186)</f>
        <v>1.1629452946662657</v>
      </c>
      <c r="T213" s="150">
        <f>IF(TrRoad_act!T74=0,0,TrRoad_emi!T71/TrRoad_tech!T186)</f>
        <v>1.1663425424662275</v>
      </c>
      <c r="U213" s="150">
        <f>IF(TrRoad_act!U74=0,0,TrRoad_emi!U71/TrRoad_tech!U186)</f>
        <v>1.1886208897223791</v>
      </c>
      <c r="V213" s="150">
        <f>IF(TrRoad_act!V74=0,0,TrRoad_emi!V71/TrRoad_tech!V186)</f>
        <v>1.1738394015603875</v>
      </c>
      <c r="W213" s="150">
        <f>IF(TrRoad_act!W74=0,0,TrRoad_emi!W71/TrRoad_tech!W186)</f>
        <v>1.2075336341216878</v>
      </c>
      <c r="DA213" s="174"/>
    </row>
    <row r="214" spans="1:105" ht="11.45" customHeight="1" x14ac:dyDescent="0.25">
      <c r="A214" s="111" t="s">
        <v>110</v>
      </c>
      <c r="B214" s="91">
        <f>IF(TrRoad_act!B75=0,0,TrRoad_emi!B72/TrRoad_tech!B187)</f>
        <v>1.1000142717406958</v>
      </c>
      <c r="C214" s="91">
        <f>IF(TrRoad_act!C75=0,0,TrRoad_emi!C72/TrRoad_tech!C187)</f>
        <v>1.100080179309644</v>
      </c>
      <c r="D214" s="91">
        <f>IF(TrRoad_act!D75=0,0,TrRoad_emi!D72/TrRoad_tech!D187)</f>
        <v>1.1002004708213353</v>
      </c>
      <c r="E214" s="91">
        <f>IF(TrRoad_act!E75=0,0,TrRoad_emi!E72/TrRoad_tech!E187)</f>
        <v>1.1004063668255659</v>
      </c>
      <c r="F214" s="91">
        <f>IF(TrRoad_act!F75=0,0,TrRoad_emi!F72/TrRoad_tech!F187)</f>
        <v>1.0988816592994575</v>
      </c>
      <c r="G214" s="91">
        <f>IF(TrRoad_act!G75=0,0,TrRoad_emi!G72/TrRoad_tech!G187)</f>
        <v>1.0940857517905467</v>
      </c>
      <c r="H214" s="91">
        <f>IF(TrRoad_act!H75=0,0,TrRoad_emi!H72/TrRoad_tech!H187)</f>
        <v>1.0861569394936768</v>
      </c>
      <c r="I214" s="91">
        <f>IF(TrRoad_act!I75=0,0,TrRoad_emi!I72/TrRoad_tech!I187)</f>
        <v>1.0880710949222658</v>
      </c>
      <c r="J214" s="91">
        <f>IF(TrRoad_act!J75=0,0,TrRoad_emi!J72/TrRoad_tech!J187)</f>
        <v>1.0846163594178426</v>
      </c>
      <c r="K214" s="91">
        <f>IF(TrRoad_act!K75=0,0,TrRoad_emi!K72/TrRoad_tech!K187)</f>
        <v>1.0774597209697523</v>
      </c>
      <c r="L214" s="91">
        <f>IF(TrRoad_act!L75=0,0,TrRoad_emi!L72/TrRoad_tech!L187)</f>
        <v>1.0695486464711066</v>
      </c>
      <c r="M214" s="91">
        <f>IF(TrRoad_act!M75=0,0,TrRoad_emi!M72/TrRoad_tech!M187)</f>
        <v>1.0726051624596527</v>
      </c>
      <c r="N214" s="91">
        <f>IF(TrRoad_act!N75=0,0,TrRoad_emi!N72/TrRoad_tech!N187)</f>
        <v>1.0777978214594219</v>
      </c>
      <c r="O214" s="91">
        <f>IF(TrRoad_act!O75=0,0,TrRoad_emi!O72/TrRoad_tech!O187)</f>
        <v>1.0872971386731947</v>
      </c>
      <c r="P214" s="91">
        <f>IF(TrRoad_act!P75=0,0,TrRoad_emi!P72/TrRoad_tech!P187)</f>
        <v>1.0949945603983864</v>
      </c>
      <c r="Q214" s="91">
        <f>IF(TrRoad_act!Q75=0,0,TrRoad_emi!Q72/TrRoad_tech!Q187)</f>
        <v>1.1071377240501594</v>
      </c>
      <c r="R214" s="91">
        <f>IF(TrRoad_act!R75=0,0,TrRoad_emi!R72/TrRoad_tech!R187)</f>
        <v>1.1244773020830332</v>
      </c>
      <c r="S214" s="91">
        <f>IF(TrRoad_act!S75=0,0,TrRoad_emi!S72/TrRoad_tech!S187)</f>
        <v>1.1495744610857794</v>
      </c>
      <c r="T214" s="91">
        <f>IF(TrRoad_act!T75=0,0,TrRoad_emi!T72/TrRoad_tech!T187)</f>
        <v>1.1824169133939104</v>
      </c>
      <c r="U214" s="91">
        <f>IF(TrRoad_act!U75=0,0,TrRoad_emi!U72/TrRoad_tech!U187)</f>
        <v>1.2141181933952729</v>
      </c>
      <c r="V214" s="91">
        <f>IF(TrRoad_act!V75=0,0,TrRoad_emi!V72/TrRoad_tech!V187)</f>
        <v>1.2357791720964746</v>
      </c>
      <c r="W214" s="91">
        <f>IF(TrRoad_act!W75=0,0,TrRoad_emi!W72/TrRoad_tech!W187)</f>
        <v>1.2540337042576055</v>
      </c>
      <c r="DA214" s="171"/>
    </row>
    <row r="215" spans="1:105" ht="11.45" customHeight="1" x14ac:dyDescent="0.25">
      <c r="A215" s="111" t="s">
        <v>111</v>
      </c>
      <c r="B215" s="91">
        <f>IF(TrRoad_act!B76=0,0,TrRoad_emi!B73/TrRoad_tech!B188)</f>
        <v>1.090176689809683</v>
      </c>
      <c r="C215" s="91">
        <f>IF(TrRoad_act!C76=0,0,TrRoad_emi!C73/TrRoad_tech!C188)</f>
        <v>1.0865236996520058</v>
      </c>
      <c r="D215" s="91">
        <f>IF(TrRoad_act!D76=0,0,TrRoad_emi!D73/TrRoad_tech!D188)</f>
        <v>1.0798097077850228</v>
      </c>
      <c r="E215" s="91">
        <f>IF(TrRoad_act!E76=0,0,TrRoad_emi!E73/TrRoad_tech!E188)</f>
        <v>1.0734348871412156</v>
      </c>
      <c r="F215" s="91">
        <f>IF(TrRoad_act!F76=0,0,TrRoad_emi!F73/TrRoad_tech!F188)</f>
        <v>1.0690853703919616</v>
      </c>
      <c r="G215" s="91">
        <f>IF(TrRoad_act!G76=0,0,TrRoad_emi!G73/TrRoad_tech!G188)</f>
        <v>1.0370354135384294</v>
      </c>
      <c r="H215" s="91">
        <f>IF(TrRoad_act!H76=0,0,TrRoad_emi!H73/TrRoad_tech!H188)</f>
        <v>0.99392768418186728</v>
      </c>
      <c r="I215" s="91">
        <f>IF(TrRoad_act!I76=0,0,TrRoad_emi!I73/TrRoad_tech!I188)</f>
        <v>0.98070452410170306</v>
      </c>
      <c r="J215" s="91">
        <f>IF(TrRoad_act!J76=0,0,TrRoad_emi!J73/TrRoad_tech!J188)</f>
        <v>1.0230879331028391</v>
      </c>
      <c r="K215" s="91">
        <f>IF(TrRoad_act!K76=0,0,TrRoad_emi!K73/TrRoad_tech!K188)</f>
        <v>1.0460380794557931</v>
      </c>
      <c r="L215" s="91">
        <f>IF(TrRoad_act!L76=0,0,TrRoad_emi!L73/TrRoad_tech!L188)</f>
        <v>1.0481555237788931</v>
      </c>
      <c r="M215" s="91">
        <f>IF(TrRoad_act!M76=0,0,TrRoad_emi!M73/TrRoad_tech!M188)</f>
        <v>1.0579906706915481</v>
      </c>
      <c r="N215" s="91">
        <f>IF(TrRoad_act!N76=0,0,TrRoad_emi!N73/TrRoad_tech!N188)</f>
        <v>1.0670675235161424</v>
      </c>
      <c r="O215" s="91">
        <f>IF(TrRoad_act!O76=0,0,TrRoad_emi!O73/TrRoad_tech!O188)</f>
        <v>1.0909650132524222</v>
      </c>
      <c r="P215" s="91">
        <f>IF(TrRoad_act!P76=0,0,TrRoad_emi!P73/TrRoad_tech!P188)</f>
        <v>1.1052924520236744</v>
      </c>
      <c r="Q215" s="91">
        <f>IF(TrRoad_act!Q76=0,0,TrRoad_emi!Q73/TrRoad_tech!Q188)</f>
        <v>1.1278867061331863</v>
      </c>
      <c r="R215" s="91">
        <f>IF(TrRoad_act!R76=0,0,TrRoad_emi!R73/TrRoad_tech!R188)</f>
        <v>1.1454413674732393</v>
      </c>
      <c r="S215" s="91">
        <f>IF(TrRoad_act!S76=0,0,TrRoad_emi!S73/TrRoad_tech!S188)</f>
        <v>1.1613505836626847</v>
      </c>
      <c r="T215" s="91">
        <f>IF(TrRoad_act!T76=0,0,TrRoad_emi!T73/TrRoad_tech!T188)</f>
        <v>1.1730060478903559</v>
      </c>
      <c r="U215" s="91">
        <f>IF(TrRoad_act!U76=0,0,TrRoad_emi!U73/TrRoad_tech!U188)</f>
        <v>1.1908353683527224</v>
      </c>
      <c r="V215" s="91">
        <f>IF(TrRoad_act!V76=0,0,TrRoad_emi!V73/TrRoad_tech!V188)</f>
        <v>1.1699763885260059</v>
      </c>
      <c r="W215" s="91">
        <f>IF(TrRoad_act!W76=0,0,TrRoad_emi!W73/TrRoad_tech!W188)</f>
        <v>1.1928148075350771</v>
      </c>
      <c r="DA215" s="171"/>
    </row>
    <row r="216" spans="1:105" ht="11.45" customHeight="1" x14ac:dyDescent="0.25">
      <c r="A216" s="111" t="s">
        <v>112</v>
      </c>
      <c r="B216" s="91">
        <f>IF(TrRoad_act!B77=0,0,TrRoad_emi!B74/TrRoad_tech!B189)</f>
        <v>0</v>
      </c>
      <c r="C216" s="91">
        <f>IF(TrRoad_act!C77=0,0,TrRoad_emi!C74/TrRoad_tech!C189)</f>
        <v>0</v>
      </c>
      <c r="D216" s="91">
        <f>IF(TrRoad_act!D77=0,0,TrRoad_emi!D74/TrRoad_tech!D189)</f>
        <v>0</v>
      </c>
      <c r="E216" s="91">
        <f>IF(TrRoad_act!E77=0,0,TrRoad_emi!E74/TrRoad_tech!E189)</f>
        <v>0</v>
      </c>
      <c r="F216" s="91">
        <f>IF(TrRoad_act!F77=0,0,TrRoad_emi!F74/TrRoad_tech!F189)</f>
        <v>0</v>
      </c>
      <c r="G216" s="91">
        <f>IF(TrRoad_act!G77=0,0,TrRoad_emi!G74/TrRoad_tech!G189)</f>
        <v>0</v>
      </c>
      <c r="H216" s="91">
        <f>IF(TrRoad_act!H77=0,0,TrRoad_emi!H74/TrRoad_tech!H189)</f>
        <v>1.1089621047831215</v>
      </c>
      <c r="I216" s="91">
        <f>IF(TrRoad_act!I77=0,0,TrRoad_emi!I74/TrRoad_tech!I189)</f>
        <v>1.1110184597335129</v>
      </c>
      <c r="J216" s="91">
        <f>IF(TrRoad_act!J77=0,0,TrRoad_emi!J74/TrRoad_tech!J189)</f>
        <v>1.1169760526818435</v>
      </c>
      <c r="K216" s="91">
        <f>IF(TrRoad_act!K77=0,0,TrRoad_emi!K74/TrRoad_tech!K189)</f>
        <v>1.12061860058732</v>
      </c>
      <c r="L216" s="91">
        <f>IF(TrRoad_act!L77=0,0,TrRoad_emi!L74/TrRoad_tech!L189)</f>
        <v>1.1228138788991493</v>
      </c>
      <c r="M216" s="91">
        <f>IF(TrRoad_act!M77=0,0,TrRoad_emi!M74/TrRoad_tech!M189)</f>
        <v>1.1261182707969872</v>
      </c>
      <c r="N216" s="91">
        <f>IF(TrRoad_act!N77=0,0,TrRoad_emi!N74/TrRoad_tech!N189)</f>
        <v>1.1316030778442918</v>
      </c>
      <c r="O216" s="91">
        <f>IF(TrRoad_act!O77=0,0,TrRoad_emi!O74/TrRoad_tech!O189)</f>
        <v>1.1341472117718658</v>
      </c>
      <c r="P216" s="91">
        <f>IF(TrRoad_act!P77=0,0,TrRoad_emi!P74/TrRoad_tech!P189)</f>
        <v>1.1410740371908199</v>
      </c>
      <c r="Q216" s="91">
        <f>IF(TrRoad_act!Q77=0,0,TrRoad_emi!Q74/TrRoad_tech!Q189)</f>
        <v>1.1514745924103413</v>
      </c>
      <c r="R216" s="91">
        <f>IF(TrRoad_act!R77=0,0,TrRoad_emi!R74/TrRoad_tech!R189)</f>
        <v>1.1616890083022036</v>
      </c>
      <c r="S216" s="91">
        <f>IF(TrRoad_act!S77=0,0,TrRoad_emi!S74/TrRoad_tech!S189)</f>
        <v>1.1711211670705173</v>
      </c>
      <c r="T216" s="91">
        <f>IF(TrRoad_act!T77=0,0,TrRoad_emi!T74/TrRoad_tech!T189)</f>
        <v>1.1887028270586597</v>
      </c>
      <c r="U216" s="91">
        <f>IF(TrRoad_act!U77=0,0,TrRoad_emi!U74/TrRoad_tech!U189)</f>
        <v>1.2026888082123395</v>
      </c>
      <c r="V216" s="91">
        <f>IF(TrRoad_act!V77=0,0,TrRoad_emi!V74/TrRoad_tech!V189)</f>
        <v>1.2226505309212761</v>
      </c>
      <c r="W216" s="91">
        <f>IF(TrRoad_act!W77=0,0,TrRoad_emi!W74/TrRoad_tech!W189)</f>
        <v>1.24138611483763</v>
      </c>
      <c r="DA216" s="171"/>
    </row>
    <row r="217" spans="1:105" ht="11.45" customHeight="1" x14ac:dyDescent="0.25">
      <c r="A217" s="111" t="s">
        <v>113</v>
      </c>
      <c r="B217" s="91">
        <f>IF(TrRoad_act!B78=0,0,TrRoad_emi!B75/TrRoad_tech!B190)</f>
        <v>0</v>
      </c>
      <c r="C217" s="91">
        <f>IF(TrRoad_act!C78=0,0,TrRoad_emi!C75/TrRoad_tech!C190)</f>
        <v>0</v>
      </c>
      <c r="D217" s="91">
        <f>IF(TrRoad_act!D78=0,0,TrRoad_emi!D75/TrRoad_tech!D190)</f>
        <v>0</v>
      </c>
      <c r="E217" s="91">
        <f>IF(TrRoad_act!E78=0,0,TrRoad_emi!E75/TrRoad_tech!E190)</f>
        <v>0</v>
      </c>
      <c r="F217" s="91">
        <f>IF(TrRoad_act!F78=0,0,TrRoad_emi!F75/TrRoad_tech!F190)</f>
        <v>0</v>
      </c>
      <c r="G217" s="91">
        <f>IF(TrRoad_act!G78=0,0,TrRoad_emi!G75/TrRoad_tech!G190)</f>
        <v>0</v>
      </c>
      <c r="H217" s="91">
        <f>IF(TrRoad_act!H78=0,0,TrRoad_emi!H75/TrRoad_tech!H190)</f>
        <v>1.1440000000061443</v>
      </c>
      <c r="I217" s="91">
        <f>IF(TrRoad_act!I78=0,0,TrRoad_emi!I75/TrRoad_tech!I190)</f>
        <v>1.1459032840108352</v>
      </c>
      <c r="J217" s="91">
        <f>IF(TrRoad_act!J78=0,0,TrRoad_emi!J75/TrRoad_tech!J190)</f>
        <v>1.1458224742721608</v>
      </c>
      <c r="K217" s="91">
        <f>IF(TrRoad_act!K78=0,0,TrRoad_emi!K75/TrRoad_tech!K190)</f>
        <v>1.1444597740648847</v>
      </c>
      <c r="L217" s="91">
        <f>IF(TrRoad_act!L78=0,0,TrRoad_emi!L75/TrRoad_tech!L190)</f>
        <v>1.1055368043262404</v>
      </c>
      <c r="M217" s="91">
        <f>IF(TrRoad_act!M78=0,0,TrRoad_emi!M75/TrRoad_tech!M190)</f>
        <v>1.1104936935876355</v>
      </c>
      <c r="N217" s="91">
        <f>IF(TrRoad_act!N78=0,0,TrRoad_emi!N75/TrRoad_tech!N190)</f>
        <v>1.0025424636855276</v>
      </c>
      <c r="O217" s="91">
        <f>IF(TrRoad_act!O78=0,0,TrRoad_emi!O75/TrRoad_tech!O190)</f>
        <v>0.95427198151061343</v>
      </c>
      <c r="P217" s="91">
        <f>IF(TrRoad_act!P78=0,0,TrRoad_emi!P75/TrRoad_tech!P190)</f>
        <v>0.97565650355694478</v>
      </c>
      <c r="Q217" s="91">
        <f>IF(TrRoad_act!Q78=0,0,TrRoad_emi!Q75/TrRoad_tech!Q190)</f>
        <v>1.0250060084937631</v>
      </c>
      <c r="R217" s="91">
        <f>IF(TrRoad_act!R78=0,0,TrRoad_emi!R75/TrRoad_tech!R190)</f>
        <v>1.0312819686799695</v>
      </c>
      <c r="S217" s="91">
        <f>IF(TrRoad_act!S78=0,0,TrRoad_emi!S75/TrRoad_tech!S190)</f>
        <v>0.98056005358948117</v>
      </c>
      <c r="T217" s="91">
        <f>IF(TrRoad_act!T78=0,0,TrRoad_emi!T75/TrRoad_tech!T190)</f>
        <v>0.99158592535574708</v>
      </c>
      <c r="U217" s="91">
        <f>IF(TrRoad_act!U78=0,0,TrRoad_emi!U75/TrRoad_tech!U190)</f>
        <v>0.89794046471585742</v>
      </c>
      <c r="V217" s="91">
        <f>IF(TrRoad_act!V78=0,0,TrRoad_emi!V75/TrRoad_tech!V190)</f>
        <v>0.80106497698468238</v>
      </c>
      <c r="W217" s="91">
        <f>IF(TrRoad_act!W78=0,0,TrRoad_emi!W75/TrRoad_tech!W190)</f>
        <v>1.2654148043264357</v>
      </c>
      <c r="DA217" s="171"/>
    </row>
    <row r="218" spans="1:105" ht="11.45" customHeight="1" x14ac:dyDescent="0.25">
      <c r="A218" s="111" t="s">
        <v>115</v>
      </c>
      <c r="B218" s="91">
        <f>0</f>
        <v>0</v>
      </c>
      <c r="C218" s="91">
        <f>0</f>
        <v>0</v>
      </c>
      <c r="D218" s="91">
        <f>0</f>
        <v>0</v>
      </c>
      <c r="E218" s="91">
        <f>0</f>
        <v>0</v>
      </c>
      <c r="F218" s="91">
        <f>0</f>
        <v>0</v>
      </c>
      <c r="G218" s="91">
        <f>0</f>
        <v>0</v>
      </c>
      <c r="H218" s="91">
        <f>0</f>
        <v>0</v>
      </c>
      <c r="I218" s="91">
        <f>0</f>
        <v>0</v>
      </c>
      <c r="J218" s="91">
        <f>0</f>
        <v>0</v>
      </c>
      <c r="K218" s="91">
        <f>0</f>
        <v>0</v>
      </c>
      <c r="L218" s="91">
        <f>0</f>
        <v>0</v>
      </c>
      <c r="M218" s="91">
        <f>0</f>
        <v>0</v>
      </c>
      <c r="N218" s="91">
        <f>0</f>
        <v>0</v>
      </c>
      <c r="O218" s="91">
        <f>0</f>
        <v>0</v>
      </c>
      <c r="P218" s="91">
        <f>0</f>
        <v>0</v>
      </c>
      <c r="Q218" s="91">
        <f>0</f>
        <v>0</v>
      </c>
      <c r="R218" s="91">
        <f>0</f>
        <v>0</v>
      </c>
      <c r="S218" s="91">
        <f>0</f>
        <v>0</v>
      </c>
      <c r="T218" s="91">
        <f>0</f>
        <v>0</v>
      </c>
      <c r="U218" s="91">
        <f>0</f>
        <v>0</v>
      </c>
      <c r="V218" s="91">
        <f>0</f>
        <v>0</v>
      </c>
      <c r="W218" s="91">
        <f>0</f>
        <v>0</v>
      </c>
      <c r="DA218" s="171"/>
    </row>
    <row r="219" spans="1:105" ht="11.45" customHeight="1" x14ac:dyDescent="0.25">
      <c r="A219" s="109" t="s">
        <v>158</v>
      </c>
      <c r="B219" s="151">
        <f>IF(TrRoad_act!B80=0,0,TrRoad_emi!B77/TrRoad_tech!B192)</f>
        <v>1.2444169589412248</v>
      </c>
      <c r="C219" s="151">
        <f>IF(TrRoad_act!C80=0,0,TrRoad_emi!C77/TrRoad_tech!C192)</f>
        <v>1.1320881316410327</v>
      </c>
      <c r="D219" s="151">
        <f>IF(TrRoad_act!D80=0,0,TrRoad_emi!D77/TrRoad_tech!D192)</f>
        <v>1.1056449303199167</v>
      </c>
      <c r="E219" s="151">
        <f>IF(TrRoad_act!E80=0,0,TrRoad_emi!E77/TrRoad_tech!E192)</f>
        <v>1.0563464723754263</v>
      </c>
      <c r="F219" s="151">
        <f>IF(TrRoad_act!F80=0,0,TrRoad_emi!F77/TrRoad_tech!F192)</f>
        <v>0.98167677387100305</v>
      </c>
      <c r="G219" s="151">
        <f>IF(TrRoad_act!G80=0,0,TrRoad_emi!G77/TrRoad_tech!G192)</f>
        <v>0.91402158886879958</v>
      </c>
      <c r="H219" s="151">
        <f>IF(TrRoad_act!H80=0,0,TrRoad_emi!H77/TrRoad_tech!H192)</f>
        <v>0.96012327304529876</v>
      </c>
      <c r="I219" s="151">
        <f>IF(TrRoad_act!I80=0,0,TrRoad_emi!I77/TrRoad_tech!I192)</f>
        <v>0.89482047678809951</v>
      </c>
      <c r="J219" s="151">
        <f>IF(TrRoad_act!J80=0,0,TrRoad_emi!J77/TrRoad_tech!J192)</f>
        <v>0.89157153184976046</v>
      </c>
      <c r="K219" s="151">
        <f>IF(TrRoad_act!K80=0,0,TrRoad_emi!K77/TrRoad_tech!K192)</f>
        <v>0.95091850423186586</v>
      </c>
      <c r="L219" s="151">
        <f>IF(TrRoad_act!L80=0,0,TrRoad_emi!L77/TrRoad_tech!L192)</f>
        <v>1.0321256694692293</v>
      </c>
      <c r="M219" s="151">
        <f>IF(TrRoad_act!M80=0,0,TrRoad_emi!M77/TrRoad_tech!M192)</f>
        <v>1.0081291236743122</v>
      </c>
      <c r="N219" s="151">
        <f>IF(TrRoad_act!N80=0,0,TrRoad_emi!N77/TrRoad_tech!N192)</f>
        <v>1.0954319602401525</v>
      </c>
      <c r="O219" s="151">
        <f>IF(TrRoad_act!O80=0,0,TrRoad_emi!O77/TrRoad_tech!O192)</f>
        <v>1.1168133937778311</v>
      </c>
      <c r="P219" s="151">
        <f>IF(TrRoad_act!P80=0,0,TrRoad_emi!P77/TrRoad_tech!P192)</f>
        <v>1.0626753208015682</v>
      </c>
      <c r="Q219" s="151">
        <f>IF(TrRoad_act!Q80=0,0,TrRoad_emi!Q77/TrRoad_tech!Q192)</f>
        <v>1.0841368924995194</v>
      </c>
      <c r="R219" s="151">
        <f>IF(TrRoad_act!R80=0,0,TrRoad_emi!R77/TrRoad_tech!R192)</f>
        <v>1.0971418135029576</v>
      </c>
      <c r="S219" s="151">
        <f>IF(TrRoad_act!S80=0,0,TrRoad_emi!S77/TrRoad_tech!S192)</f>
        <v>1.0967781223925921</v>
      </c>
      <c r="T219" s="151">
        <f>IF(TrRoad_act!T80=0,0,TrRoad_emi!T77/TrRoad_tech!T192)</f>
        <v>1.0960955658957117</v>
      </c>
      <c r="U219" s="151">
        <f>IF(TrRoad_act!U80=0,0,TrRoad_emi!U77/TrRoad_tech!U192)</f>
        <v>1.1279379257692184</v>
      </c>
      <c r="V219" s="151">
        <f>IF(TrRoad_act!V80=0,0,TrRoad_emi!V77/TrRoad_tech!V192)</f>
        <v>1.1162589638615619</v>
      </c>
      <c r="W219" s="151">
        <f>IF(TrRoad_act!W80=0,0,TrRoad_emi!W77/TrRoad_tech!W192)</f>
        <v>1.0435472367148613</v>
      </c>
      <c r="DA219" s="176"/>
    </row>
    <row r="220" spans="1:105" ht="11.45" customHeight="1" x14ac:dyDescent="0.25">
      <c r="A220" s="128" t="s">
        <v>27</v>
      </c>
      <c r="B220" s="93">
        <f>IF(TrRoad_act!B81=0,0,TrRoad_emi!B78/TrRoad_tech!B193)</f>
        <v>1.1942827933027356</v>
      </c>
      <c r="C220" s="93">
        <f>IF(TrRoad_act!C81=0,0,TrRoad_emi!C78/TrRoad_tech!C193)</f>
        <v>1.1675470877496579</v>
      </c>
      <c r="D220" s="93">
        <f>IF(TrRoad_act!D81=0,0,TrRoad_emi!D78/TrRoad_tech!D193)</f>
        <v>1.1558048314490412</v>
      </c>
      <c r="E220" s="93">
        <f>IF(TrRoad_act!E81=0,0,TrRoad_emi!E78/TrRoad_tech!E193)</f>
        <v>1.1395314168518187</v>
      </c>
      <c r="F220" s="93">
        <f>IF(TrRoad_act!F81=0,0,TrRoad_emi!F78/TrRoad_tech!F193)</f>
        <v>1.1196662017948082</v>
      </c>
      <c r="G220" s="93">
        <f>IF(TrRoad_act!G81=0,0,TrRoad_emi!G78/TrRoad_tech!G193)</f>
        <v>1.0795237076212199</v>
      </c>
      <c r="H220" s="93">
        <f>IF(TrRoad_act!H81=0,0,TrRoad_emi!H78/TrRoad_tech!H193)</f>
        <v>1.0522202989019576</v>
      </c>
      <c r="I220" s="93">
        <f>IF(TrRoad_act!I81=0,0,TrRoad_emi!I78/TrRoad_tech!I193)</f>
        <v>1.024656790003531</v>
      </c>
      <c r="J220" s="93">
        <f>IF(TrRoad_act!J81=0,0,TrRoad_emi!J78/TrRoad_tech!J193)</f>
        <v>1.0557263502064609</v>
      </c>
      <c r="K220" s="93">
        <f>IF(TrRoad_act!K81=0,0,TrRoad_emi!K78/TrRoad_tech!K193)</f>
        <v>1.0894004792657552</v>
      </c>
      <c r="L220" s="93">
        <f>IF(TrRoad_act!L81=0,0,TrRoad_emi!L78/TrRoad_tech!L193)</f>
        <v>1.1139723099723562</v>
      </c>
      <c r="M220" s="93">
        <f>IF(TrRoad_act!M81=0,0,TrRoad_emi!M78/TrRoad_tech!M193)</f>
        <v>1.1242319174280475</v>
      </c>
      <c r="N220" s="93">
        <f>IF(TrRoad_act!N81=0,0,TrRoad_emi!N78/TrRoad_tech!N193)</f>
        <v>1.1490599499491476</v>
      </c>
      <c r="O220" s="93">
        <f>IF(TrRoad_act!O81=0,0,TrRoad_emi!O78/TrRoad_tech!O193)</f>
        <v>1.1739588864470203</v>
      </c>
      <c r="P220" s="93">
        <f>IF(TrRoad_act!P81=0,0,TrRoad_emi!P78/TrRoad_tech!P193)</f>
        <v>1.1744993710123262</v>
      </c>
      <c r="Q220" s="93">
        <f>IF(TrRoad_act!Q81=0,0,TrRoad_emi!Q78/TrRoad_tech!Q193)</f>
        <v>1.1980775057579902</v>
      </c>
      <c r="R220" s="93">
        <f>IF(TrRoad_act!R81=0,0,TrRoad_emi!R78/TrRoad_tech!R193)</f>
        <v>1.214890583428031</v>
      </c>
      <c r="S220" s="93">
        <f>IF(TrRoad_act!S81=0,0,TrRoad_emi!S78/TrRoad_tech!S193)</f>
        <v>1.2263254450117762</v>
      </c>
      <c r="T220" s="93">
        <f>IF(TrRoad_act!T81=0,0,TrRoad_emi!T78/TrRoad_tech!T193)</f>
        <v>1.2341528691009183</v>
      </c>
      <c r="U220" s="93">
        <f>IF(TrRoad_act!U81=0,0,TrRoad_emi!U78/TrRoad_tech!U193)</f>
        <v>1.2528353709519573</v>
      </c>
      <c r="V220" s="93">
        <f>IF(TrRoad_act!V81=0,0,TrRoad_emi!V78/TrRoad_tech!V193)</f>
        <v>1.2329771724095682</v>
      </c>
      <c r="W220" s="93">
        <f>IF(TrRoad_act!W81=0,0,TrRoad_emi!W78/TrRoad_tech!W193)</f>
        <v>1.2450155611401392</v>
      </c>
      <c r="DA220" s="175"/>
    </row>
    <row r="221" spans="1:105" ht="11.45" customHeight="1" x14ac:dyDescent="0.25">
      <c r="A221" s="138" t="s">
        <v>116</v>
      </c>
      <c r="B221" s="94">
        <f>IF(TrRoad_act!B82=0,0,TrRoad_emi!B79/TrRoad_tech!B194)</f>
        <v>1.6781865678640531</v>
      </c>
      <c r="C221" s="94">
        <f>IF(TrRoad_act!C82=0,0,TrRoad_emi!C79/TrRoad_tech!C194)</f>
        <v>1.2650261017386903</v>
      </c>
      <c r="D221" s="94">
        <f>IF(TrRoad_act!D82=0,0,TrRoad_emi!D79/TrRoad_tech!D194)</f>
        <v>1.1890915462307285</v>
      </c>
      <c r="E221" s="94">
        <f>IF(TrRoad_act!E82=0,0,TrRoad_emi!E79/TrRoad_tech!E194)</f>
        <v>1.0443219532988672</v>
      </c>
      <c r="F221" s="94">
        <f>IF(TrRoad_act!F82=0,0,TrRoad_emi!F79/TrRoad_tech!F194)</f>
        <v>0.84092523008566877</v>
      </c>
      <c r="G221" s="94">
        <f>IF(TrRoad_act!G82=0,0,TrRoad_emi!G79/TrRoad_tech!G194)</f>
        <v>0.70555323868157649</v>
      </c>
      <c r="H221" s="94">
        <f>IF(TrRoad_act!H82=0,0,TrRoad_emi!H79/TrRoad_tech!H194)</f>
        <v>0.93463682557100281</v>
      </c>
      <c r="I221" s="94">
        <f>IF(TrRoad_act!I82=0,0,TrRoad_emi!I79/TrRoad_tech!I194)</f>
        <v>0.78194972406701979</v>
      </c>
      <c r="J221" s="94">
        <f>IF(TrRoad_act!J82=0,0,TrRoad_emi!J79/TrRoad_tech!J194)</f>
        <v>0.70788624146621493</v>
      </c>
      <c r="K221" s="94">
        <f>IF(TrRoad_act!K82=0,0,TrRoad_emi!K79/TrRoad_tech!K194)</f>
        <v>0.82824344155091301</v>
      </c>
      <c r="L221" s="94">
        <f>IF(TrRoad_act!L82=0,0,TrRoad_emi!L79/TrRoad_tech!L194)</f>
        <v>1.0589661481786437</v>
      </c>
      <c r="M221" s="94">
        <f>IF(TrRoad_act!M82=0,0,TrRoad_emi!M79/TrRoad_tech!M194)</f>
        <v>0.94954961084451972</v>
      </c>
      <c r="N221" s="94">
        <f>IF(TrRoad_act!N82=0,0,TrRoad_emi!N79/TrRoad_tech!N194)</f>
        <v>1.1923903895221823</v>
      </c>
      <c r="O221" s="94">
        <f>IF(TrRoad_act!O82=0,0,TrRoad_emi!O79/TrRoad_tech!O194)</f>
        <v>1.206485131959051</v>
      </c>
      <c r="P221" s="94">
        <f>IF(TrRoad_act!P82=0,0,TrRoad_emi!P79/TrRoad_tech!P194)</f>
        <v>1.0252313289502122</v>
      </c>
      <c r="Q221" s="94">
        <f>IF(TrRoad_act!Q82=0,0,TrRoad_emi!Q79/TrRoad_tech!Q194)</f>
        <v>1.0425530578722029</v>
      </c>
      <c r="R221" s="94">
        <f>IF(TrRoad_act!R82=0,0,TrRoad_emi!R79/TrRoad_tech!R194)</f>
        <v>1.0554311487079355</v>
      </c>
      <c r="S221" s="94">
        <f>IF(TrRoad_act!S82=0,0,TrRoad_emi!S79/TrRoad_tech!S194)</f>
        <v>1.0382490103612565</v>
      </c>
      <c r="T221" s="94">
        <f>IF(TrRoad_act!T82=0,0,TrRoad_emi!T79/TrRoad_tech!T194)</f>
        <v>1.0069056942894548</v>
      </c>
      <c r="U221" s="94">
        <f>IF(TrRoad_act!U82=0,0,TrRoad_emi!U79/TrRoad_tech!U194)</f>
        <v>1.0742239925346391</v>
      </c>
      <c r="V221" s="94">
        <f>IF(TrRoad_act!V82=0,0,TrRoad_emi!V79/TrRoad_tech!V194)</f>
        <v>1.0747246340686132</v>
      </c>
      <c r="W221" s="94">
        <f>IF(TrRoad_act!W82=0,0,TrRoad_emi!W79/TrRoad_tech!W194)</f>
        <v>0.85153370869766798</v>
      </c>
      <c r="DA221" s="178"/>
    </row>
    <row r="222" spans="1:105" x14ac:dyDescent="0.25">
      <c r="A222" s="106"/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DA222" s="171"/>
    </row>
    <row r="223" spans="1:105" ht="11.45" customHeight="1" x14ac:dyDescent="0.25">
      <c r="A223" s="53" t="s">
        <v>125</v>
      </c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DA223" s="172"/>
    </row>
    <row r="224" spans="1:105" ht="11.45" customHeight="1" x14ac:dyDescent="0.25">
      <c r="A224" s="27" t="s">
        <v>33</v>
      </c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DA224" s="173"/>
    </row>
    <row r="225" spans="1:105" ht="11.45" customHeight="1" x14ac:dyDescent="0.25">
      <c r="A225" s="136" t="s">
        <v>180</v>
      </c>
      <c r="B225" s="152">
        <v>107.65076235144477</v>
      </c>
      <c r="C225" s="152">
        <v>108.9247393375835</v>
      </c>
      <c r="D225" s="152">
        <v>110.35795959202542</v>
      </c>
      <c r="E225" s="152">
        <v>108.54923563091975</v>
      </c>
      <c r="F225" s="152">
        <v>108.92473933758355</v>
      </c>
      <c r="G225" s="152">
        <v>106.05829882869976</v>
      </c>
      <c r="H225" s="152">
        <v>104.62507857425787</v>
      </c>
      <c r="I225" s="152">
        <v>103.19185831981599</v>
      </c>
      <c r="J225" s="152">
        <v>98.892197556490345</v>
      </c>
      <c r="K225" s="152">
        <v>93.448887858224737</v>
      </c>
      <c r="L225" s="152">
        <v>90.050100724641013</v>
      </c>
      <c r="M225" s="152">
        <v>87.040996250039399</v>
      </c>
      <c r="N225" s="152">
        <v>84.591394240271995</v>
      </c>
      <c r="O225" s="152">
        <v>81.072639006742193</v>
      </c>
      <c r="P225" s="152">
        <v>79.032920443978796</v>
      </c>
      <c r="Q225" s="152">
        <v>77.124786663343187</v>
      </c>
      <c r="R225" s="152">
        <v>75.432540976156687</v>
      </c>
      <c r="S225" s="152">
        <v>74.078744426407511</v>
      </c>
      <c r="T225" s="152">
        <v>72.995707186608172</v>
      </c>
      <c r="U225" s="152">
        <v>72.129277394768678</v>
      </c>
      <c r="V225" s="152">
        <v>71.436133561297098</v>
      </c>
      <c r="W225" s="152">
        <v>70.881618494519827</v>
      </c>
      <c r="DA225" s="174" t="s">
        <v>931</v>
      </c>
    </row>
    <row r="226" spans="1:105" ht="11.45" customHeight="1" x14ac:dyDescent="0.25">
      <c r="A226" s="109" t="s">
        <v>20</v>
      </c>
      <c r="B226" s="116">
        <v>203.61484763199627</v>
      </c>
      <c r="C226" s="116">
        <v>207.29772342424329</v>
      </c>
      <c r="D226" s="116">
        <v>210.78988462139185</v>
      </c>
      <c r="E226" s="116">
        <v>209.13090576586885</v>
      </c>
      <c r="F226" s="116">
        <v>208.08574201849325</v>
      </c>
      <c r="G226" s="116">
        <v>206.70861359497869</v>
      </c>
      <c r="H226" s="116">
        <v>206.36355892435168</v>
      </c>
      <c r="I226" s="116">
        <v>203.09092607916998</v>
      </c>
      <c r="J226" s="116">
        <v>195.6015768711431</v>
      </c>
      <c r="K226" s="116">
        <v>185.62581015694255</v>
      </c>
      <c r="L226" s="116">
        <v>183.38633371346882</v>
      </c>
      <c r="M226" s="116">
        <v>177.39106885619458</v>
      </c>
      <c r="N226" s="116">
        <v>172.57549684575457</v>
      </c>
      <c r="O226" s="116">
        <v>165.9091423757219</v>
      </c>
      <c r="P226" s="116">
        <v>161.58269447751394</v>
      </c>
      <c r="Q226" s="116">
        <v>156.55223835319367</v>
      </c>
      <c r="R226" s="116">
        <v>154.51743322528796</v>
      </c>
      <c r="S226" s="116">
        <v>154.4211781314803</v>
      </c>
      <c r="T226" s="116">
        <v>156.95908763688988</v>
      </c>
      <c r="U226" s="116">
        <v>156.87830807217125</v>
      </c>
      <c r="V226" s="116">
        <v>138.41078883514177</v>
      </c>
      <c r="W226" s="116">
        <v>119.39121546551122</v>
      </c>
      <c r="DA226" s="176" t="s">
        <v>932</v>
      </c>
    </row>
    <row r="227" spans="1:105" ht="11.45" customHeight="1" x14ac:dyDescent="0.25">
      <c r="A227" s="111" t="s">
        <v>110</v>
      </c>
      <c r="B227" s="87">
        <v>212.28297942751229</v>
      </c>
      <c r="C227" s="87">
        <v>214.79521087327487</v>
      </c>
      <c r="D227" s="87">
        <v>217.62146364792324</v>
      </c>
      <c r="E227" s="87">
        <v>214.05473264631701</v>
      </c>
      <c r="F227" s="87">
        <v>214.79521087327487</v>
      </c>
      <c r="G227" s="87">
        <v>209.14270532397819</v>
      </c>
      <c r="H227" s="87">
        <v>206.3164525493298</v>
      </c>
      <c r="I227" s="87">
        <v>203.4901997746814</v>
      </c>
      <c r="J227" s="87">
        <v>195.01144145073636</v>
      </c>
      <c r="K227" s="87">
        <v>184.27745336320109</v>
      </c>
      <c r="L227" s="87">
        <v>177.550193900191</v>
      </c>
      <c r="M227" s="87">
        <v>171.59802004234584</v>
      </c>
      <c r="N227" s="87">
        <v>166.73502083122145</v>
      </c>
      <c r="O227" s="87">
        <v>159.94333392801713</v>
      </c>
      <c r="P227" s="87">
        <v>156.13287781651368</v>
      </c>
      <c r="Q227" s="87">
        <v>152.75014906440859</v>
      </c>
      <c r="R227" s="87">
        <v>151.9894490911459</v>
      </c>
      <c r="S227" s="87">
        <v>152.74257884361768</v>
      </c>
      <c r="T227" s="87">
        <v>155.37982414082941</v>
      </c>
      <c r="U227" s="87">
        <v>157.18364278597949</v>
      </c>
      <c r="V227" s="87">
        <v>150.89182865965961</v>
      </c>
      <c r="W227" s="87">
        <v>146.16015002764209</v>
      </c>
      <c r="DA227" s="171" t="s">
        <v>933</v>
      </c>
    </row>
    <row r="228" spans="1:105" ht="11.45" customHeight="1" x14ac:dyDescent="0.25">
      <c r="A228" s="111" t="s">
        <v>111</v>
      </c>
      <c r="B228" s="87">
        <v>187.3219834909001</v>
      </c>
      <c r="C228" s="87">
        <v>193.21404469982102</v>
      </c>
      <c r="D228" s="87">
        <v>199.97839320653739</v>
      </c>
      <c r="E228" s="87">
        <v>201.88294933231401</v>
      </c>
      <c r="F228" s="87">
        <v>199.97839320653736</v>
      </c>
      <c r="G228" s="87">
        <v>204.03192349423179</v>
      </c>
      <c r="H228" s="87">
        <v>207.0379479127491</v>
      </c>
      <c r="I228" s="87">
        <v>203.82242232039638</v>
      </c>
      <c r="J228" s="87">
        <v>197.61356935036486</v>
      </c>
      <c r="K228" s="87">
        <v>189.84777072908517</v>
      </c>
      <c r="L228" s="87">
        <v>192.1636343898908</v>
      </c>
      <c r="M228" s="87">
        <v>184.28089842523389</v>
      </c>
      <c r="N228" s="87">
        <v>179.4619320335415</v>
      </c>
      <c r="O228" s="87">
        <v>173.64521158692526</v>
      </c>
      <c r="P228" s="87">
        <v>169.17056603037767</v>
      </c>
      <c r="Q228" s="87">
        <v>162.92642191686869</v>
      </c>
      <c r="R228" s="87">
        <v>159.8708464936345</v>
      </c>
      <c r="S228" s="87">
        <v>162.45063634019519</v>
      </c>
      <c r="T228" s="87">
        <v>168.4268142277306</v>
      </c>
      <c r="U228" s="87">
        <v>168.30909489467109</v>
      </c>
      <c r="V228" s="87">
        <v>163.09731185286279</v>
      </c>
      <c r="W228" s="87">
        <v>156.45821172770709</v>
      </c>
      <c r="DA228" s="171" t="s">
        <v>934</v>
      </c>
    </row>
    <row r="229" spans="1:105" ht="11.45" customHeight="1" x14ac:dyDescent="0.25">
      <c r="A229" s="111" t="s">
        <v>112</v>
      </c>
      <c r="B229" s="87">
        <v>174.52092890567744</v>
      </c>
      <c r="C229" s="87">
        <v>179.31990527964484</v>
      </c>
      <c r="D229" s="87">
        <v>185.59782537281089</v>
      </c>
      <c r="E229" s="87">
        <v>187.36542370969482</v>
      </c>
      <c r="F229" s="87">
        <v>185.59782537281089</v>
      </c>
      <c r="G229" s="87">
        <v>189.35986383314545</v>
      </c>
      <c r="H229" s="87">
        <v>192.1497232081939</v>
      </c>
      <c r="I229" s="87">
        <v>189.16542801608821</v>
      </c>
      <c r="J229" s="87">
        <v>183.40305743784671</v>
      </c>
      <c r="K229" s="87">
        <v>176.19570211669409</v>
      </c>
      <c r="L229" s="87">
        <v>169.42777908302057</v>
      </c>
      <c r="M229" s="87">
        <v>172.48696065829998</v>
      </c>
      <c r="N229" s="87">
        <v>168.19410786891612</v>
      </c>
      <c r="O229" s="87">
        <v>156.89279990134716</v>
      </c>
      <c r="P229" s="87">
        <v>149.31634882751675</v>
      </c>
      <c r="Q229" s="87">
        <v>147.57312253360828</v>
      </c>
      <c r="R229" s="87">
        <v>130.96480742038293</v>
      </c>
      <c r="S229" s="87">
        <v>146.42707840072691</v>
      </c>
      <c r="T229" s="87">
        <v>146.3625269203159</v>
      </c>
      <c r="U229" s="87">
        <v>153.85403681693001</v>
      </c>
      <c r="V229" s="87">
        <v>126.62996418003431</v>
      </c>
      <c r="W229" s="87">
        <v>135.4369463521449</v>
      </c>
      <c r="DA229" s="171" t="s">
        <v>935</v>
      </c>
    </row>
    <row r="230" spans="1:105" ht="11.45" customHeight="1" x14ac:dyDescent="0.25">
      <c r="A230" s="111" t="s">
        <v>113</v>
      </c>
      <c r="B230" s="87">
        <v>0</v>
      </c>
      <c r="C230" s="87">
        <v>0</v>
      </c>
      <c r="D230" s="87">
        <v>0</v>
      </c>
      <c r="E230" s="87">
        <v>0</v>
      </c>
      <c r="F230" s="87">
        <v>0</v>
      </c>
      <c r="G230" s="87">
        <v>186.73868601165987</v>
      </c>
      <c r="H230" s="87">
        <v>184.21519025474552</v>
      </c>
      <c r="I230" s="87">
        <v>181.69169449783118</v>
      </c>
      <c r="J230" s="87">
        <v>174.12120722708821</v>
      </c>
      <c r="K230" s="87">
        <v>164.53707744342637</v>
      </c>
      <c r="L230" s="87">
        <v>158.55277399552861</v>
      </c>
      <c r="M230" s="87">
        <v>161.03890865423276</v>
      </c>
      <c r="N230" s="87">
        <v>161.2108195503576</v>
      </c>
      <c r="O230" s="87">
        <v>115.65332694261099</v>
      </c>
      <c r="P230" s="87">
        <v>111.92654967583393</v>
      </c>
      <c r="Q230" s="87">
        <v>111.69125180269691</v>
      </c>
      <c r="R230" s="87">
        <v>110.9286128587249</v>
      </c>
      <c r="S230" s="87">
        <v>114.77766199857666</v>
      </c>
      <c r="T230" s="87">
        <v>120.48708487084869</v>
      </c>
      <c r="U230" s="87">
        <v>116.5640614562458</v>
      </c>
      <c r="V230" s="87">
        <v>110.576433597844</v>
      </c>
      <c r="W230" s="87">
        <v>106.08665644171781</v>
      </c>
      <c r="DA230" s="171" t="s">
        <v>936</v>
      </c>
    </row>
    <row r="231" spans="1:105" ht="11.45" customHeight="1" x14ac:dyDescent="0.25">
      <c r="A231" s="111" t="s">
        <v>114</v>
      </c>
      <c r="B231" s="87">
        <v>0</v>
      </c>
      <c r="C231" s="87">
        <v>0</v>
      </c>
      <c r="D231" s="87">
        <v>0</v>
      </c>
      <c r="E231" s="87">
        <v>0</v>
      </c>
      <c r="F231" s="87">
        <v>0</v>
      </c>
      <c r="G231" s="87">
        <v>0</v>
      </c>
      <c r="H231" s="87">
        <v>0</v>
      </c>
      <c r="I231" s="87">
        <v>0</v>
      </c>
      <c r="J231" s="87">
        <v>0</v>
      </c>
      <c r="K231" s="87">
        <v>0</v>
      </c>
      <c r="L231" s="87">
        <v>0</v>
      </c>
      <c r="M231" s="87">
        <v>64.674343980159819</v>
      </c>
      <c r="N231" s="87">
        <v>47.134725037085275</v>
      </c>
      <c r="O231" s="87">
        <v>53.998579784345651</v>
      </c>
      <c r="P231" s="87">
        <v>42.390082150783257</v>
      </c>
      <c r="Q231" s="87">
        <v>48.557977061786708</v>
      </c>
      <c r="R231" s="87">
        <v>48.678828002967229</v>
      </c>
      <c r="S231" s="87">
        <v>50.243651735943963</v>
      </c>
      <c r="T231" s="87">
        <v>55.533029111064273</v>
      </c>
      <c r="U231" s="87">
        <v>53.467203331020116</v>
      </c>
      <c r="V231" s="87">
        <v>41.453394449257942</v>
      </c>
      <c r="W231" s="87">
        <v>37.236264412348653</v>
      </c>
      <c r="DA231" s="171" t="s">
        <v>937</v>
      </c>
    </row>
    <row r="232" spans="1:105" ht="11.45" customHeight="1" x14ac:dyDescent="0.25">
      <c r="A232" s="111" t="s">
        <v>115</v>
      </c>
      <c r="B232" s="87">
        <v>0</v>
      </c>
      <c r="C232" s="87">
        <v>0</v>
      </c>
      <c r="D232" s="87">
        <v>0</v>
      </c>
      <c r="E232" s="87">
        <v>0</v>
      </c>
      <c r="F232" s="87">
        <v>0</v>
      </c>
      <c r="G232" s="87">
        <v>0</v>
      </c>
      <c r="H232" s="87">
        <v>0</v>
      </c>
      <c r="I232" s="87">
        <v>0</v>
      </c>
      <c r="J232" s="87">
        <v>0</v>
      </c>
      <c r="K232" s="87">
        <v>0</v>
      </c>
      <c r="L232" s="87">
        <v>0</v>
      </c>
      <c r="M232" s="87">
        <v>0</v>
      </c>
      <c r="N232" s="87">
        <v>0</v>
      </c>
      <c r="O232" s="87">
        <v>0</v>
      </c>
      <c r="P232" s="87">
        <v>0</v>
      </c>
      <c r="Q232" s="87">
        <v>0</v>
      </c>
      <c r="R232" s="87">
        <v>0</v>
      </c>
      <c r="S232" s="87">
        <v>0</v>
      </c>
      <c r="T232" s="87">
        <v>0</v>
      </c>
      <c r="U232" s="87">
        <v>0</v>
      </c>
      <c r="V232" s="87">
        <v>0</v>
      </c>
      <c r="W232" s="87">
        <v>0</v>
      </c>
      <c r="DA232" s="171" t="s">
        <v>938</v>
      </c>
    </row>
    <row r="233" spans="1:105" ht="11.45" customHeight="1" x14ac:dyDescent="0.25">
      <c r="A233" s="109" t="s">
        <v>21</v>
      </c>
      <c r="B233" s="116">
        <v>1530.7616801040631</v>
      </c>
      <c r="C233" s="116">
        <v>1437.4234311626847</v>
      </c>
      <c r="D233" s="116">
        <v>1445.4788031944486</v>
      </c>
      <c r="E233" s="116">
        <v>1449.9828737313044</v>
      </c>
      <c r="F233" s="116">
        <v>1456.608432245517</v>
      </c>
      <c r="G233" s="116">
        <v>1446.6372970682271</v>
      </c>
      <c r="H233" s="116">
        <v>1427.7503430481881</v>
      </c>
      <c r="I233" s="116">
        <v>1429.93263807721</v>
      </c>
      <c r="J233" s="116">
        <v>1414.8567309792645</v>
      </c>
      <c r="K233" s="116">
        <v>1390.4079389320482</v>
      </c>
      <c r="L233" s="116">
        <v>1388.5706196077665</v>
      </c>
      <c r="M233" s="116">
        <v>1372.7808395385184</v>
      </c>
      <c r="N233" s="116">
        <v>1350.6466312840948</v>
      </c>
      <c r="O233" s="116">
        <v>1345.322071041245</v>
      </c>
      <c r="P233" s="116">
        <v>1339.9163727799532</v>
      </c>
      <c r="Q233" s="116">
        <v>1331.2412944983323</v>
      </c>
      <c r="R233" s="116">
        <v>1318.029301632243</v>
      </c>
      <c r="S233" s="116">
        <v>1314.6931046502309</v>
      </c>
      <c r="T233" s="116">
        <v>1294.8215383229465</v>
      </c>
      <c r="U233" s="116">
        <v>1275.1372152812023</v>
      </c>
      <c r="V233" s="116">
        <v>1225.5143728182079</v>
      </c>
      <c r="W233" s="116">
        <v>1203.6450242639846</v>
      </c>
      <c r="DA233" s="176" t="s">
        <v>939</v>
      </c>
    </row>
    <row r="234" spans="1:105" ht="11.45" customHeight="1" x14ac:dyDescent="0.25">
      <c r="A234" s="111" t="s">
        <v>110</v>
      </c>
      <c r="B234" s="101">
        <v>0</v>
      </c>
      <c r="C234" s="101">
        <v>0</v>
      </c>
      <c r="D234" s="101">
        <v>0</v>
      </c>
      <c r="E234" s="101">
        <v>0</v>
      </c>
      <c r="F234" s="101">
        <v>0</v>
      </c>
      <c r="G234" s="101">
        <v>0</v>
      </c>
      <c r="H234" s="101">
        <v>0</v>
      </c>
      <c r="I234" s="101">
        <v>0</v>
      </c>
      <c r="J234" s="101">
        <v>0</v>
      </c>
      <c r="K234" s="101">
        <v>0</v>
      </c>
      <c r="L234" s="101">
        <v>0</v>
      </c>
      <c r="M234" s="101">
        <v>0</v>
      </c>
      <c r="N234" s="101">
        <v>0</v>
      </c>
      <c r="O234" s="101">
        <v>0</v>
      </c>
      <c r="P234" s="101">
        <v>0</v>
      </c>
      <c r="Q234" s="101">
        <v>0</v>
      </c>
      <c r="R234" s="101">
        <v>0</v>
      </c>
      <c r="S234" s="101">
        <v>0</v>
      </c>
      <c r="T234" s="101">
        <v>0</v>
      </c>
      <c r="U234" s="101">
        <v>0</v>
      </c>
      <c r="V234" s="101">
        <v>0</v>
      </c>
      <c r="W234" s="101">
        <v>0</v>
      </c>
      <c r="DA234" s="175" t="s">
        <v>940</v>
      </c>
    </row>
    <row r="235" spans="1:105" ht="11.45" customHeight="1" x14ac:dyDescent="0.25">
      <c r="A235" s="111" t="s">
        <v>111</v>
      </c>
      <c r="B235" s="101">
        <v>1531.4976232194979</v>
      </c>
      <c r="C235" s="101">
        <v>1462.8444050576084</v>
      </c>
      <c r="D235" s="101">
        <v>1467.6093705463954</v>
      </c>
      <c r="E235" s="101">
        <v>1461.5211463830451</v>
      </c>
      <c r="F235" s="101">
        <v>1462.7818333578468</v>
      </c>
      <c r="G235" s="101">
        <v>1452.9645056171901</v>
      </c>
      <c r="H235" s="101">
        <v>1448.0055823898281</v>
      </c>
      <c r="I235" s="101">
        <v>1442.9951824507625</v>
      </c>
      <c r="J235" s="101">
        <v>1427.4791052201092</v>
      </c>
      <c r="K235" s="101">
        <v>1406.9901425796777</v>
      </c>
      <c r="L235" s="101">
        <v>1393.8381331011747</v>
      </c>
      <c r="M235" s="101">
        <v>1381.894722034403</v>
      </c>
      <c r="N235" s="101">
        <v>1371.9623824637176</v>
      </c>
      <c r="O235" s="101">
        <v>1357.2355286262323</v>
      </c>
      <c r="P235" s="101">
        <v>1348.534625594614</v>
      </c>
      <c r="Q235" s="101">
        <v>1340.2449215971562</v>
      </c>
      <c r="R235" s="101">
        <v>1332.8277663904043</v>
      </c>
      <c r="S235" s="101">
        <v>1326.1874291122206</v>
      </c>
      <c r="T235" s="101">
        <v>1320.2394163194458</v>
      </c>
      <c r="U235" s="101">
        <v>1314.909017154506</v>
      </c>
      <c r="V235" s="101">
        <v>1310.1300610233327</v>
      </c>
      <c r="W235" s="101">
        <v>1305.8438526496516</v>
      </c>
      <c r="DA235" s="175" t="s">
        <v>941</v>
      </c>
    </row>
    <row r="236" spans="1:105" ht="11.45" customHeight="1" x14ac:dyDescent="0.25">
      <c r="A236" s="111" t="s">
        <v>112</v>
      </c>
      <c r="B236" s="101">
        <v>0</v>
      </c>
      <c r="C236" s="101">
        <v>0</v>
      </c>
      <c r="D236" s="101">
        <v>0</v>
      </c>
      <c r="E236" s="101">
        <v>0</v>
      </c>
      <c r="F236" s="101">
        <v>1038.0289438245632</v>
      </c>
      <c r="G236" s="101">
        <v>0</v>
      </c>
      <c r="H236" s="101">
        <v>0</v>
      </c>
      <c r="I236" s="101">
        <v>1023.9878094089421</v>
      </c>
      <c r="J236" s="101">
        <v>1012.9771878023943</v>
      </c>
      <c r="K236" s="101">
        <v>998.43767427775163</v>
      </c>
      <c r="L236" s="101">
        <v>989.10465810485971</v>
      </c>
      <c r="M236" s="101">
        <v>0</v>
      </c>
      <c r="N236" s="101">
        <v>0</v>
      </c>
      <c r="O236" s="101">
        <v>0</v>
      </c>
      <c r="P236" s="101">
        <v>0</v>
      </c>
      <c r="Q236" s="101">
        <v>0</v>
      </c>
      <c r="R236" s="101">
        <v>941.22047689587941</v>
      </c>
      <c r="S236" s="101">
        <v>0</v>
      </c>
      <c r="T236" s="101">
        <v>924.93619880499591</v>
      </c>
      <c r="U236" s="101">
        <v>918.07989625705284</v>
      </c>
      <c r="V236" s="101">
        <v>911.95268917582587</v>
      </c>
      <c r="W236" s="101">
        <v>906.47317376125761</v>
      </c>
      <c r="DA236" s="175" t="s">
        <v>942</v>
      </c>
    </row>
    <row r="237" spans="1:105" ht="11.45" customHeight="1" x14ac:dyDescent="0.25">
      <c r="A237" s="111" t="s">
        <v>113</v>
      </c>
      <c r="B237" s="101">
        <v>0</v>
      </c>
      <c r="C237" s="101">
        <v>969.06038776336516</v>
      </c>
      <c r="D237" s="101">
        <v>972.21693625770865</v>
      </c>
      <c r="E237" s="101">
        <v>968.18379585799914</v>
      </c>
      <c r="F237" s="101">
        <v>969.01893717885719</v>
      </c>
      <c r="G237" s="101">
        <v>962.51545437899927</v>
      </c>
      <c r="H237" s="101">
        <v>959.23041869852489</v>
      </c>
      <c r="I237" s="101">
        <v>955.91128230164406</v>
      </c>
      <c r="J237" s="101">
        <v>945.63266636291655</v>
      </c>
      <c r="K237" s="101">
        <v>932.05976550445257</v>
      </c>
      <c r="L237" s="101">
        <v>923.34722481246854</v>
      </c>
      <c r="M237" s="101">
        <v>915.43531940436935</v>
      </c>
      <c r="N237" s="101">
        <v>908.85564708755396</v>
      </c>
      <c r="O237" s="101">
        <v>899.09985170634513</v>
      </c>
      <c r="P237" s="101">
        <v>893.47214305223076</v>
      </c>
      <c r="Q237" s="101">
        <v>887.84443439811616</v>
      </c>
      <c r="R237" s="101">
        <v>882.80981035782509</v>
      </c>
      <c r="S237" s="101">
        <v>878.30306309255741</v>
      </c>
      <c r="T237" s="101">
        <v>874.26666485755788</v>
      </c>
      <c r="U237" s="101">
        <v>870.64976911793929</v>
      </c>
      <c r="V237" s="101">
        <v>867.40735836001841</v>
      </c>
      <c r="W237" s="101">
        <v>864.4995142150284</v>
      </c>
      <c r="DA237" s="175" t="s">
        <v>943</v>
      </c>
    </row>
    <row r="238" spans="1:105" ht="11.45" customHeight="1" x14ac:dyDescent="0.25">
      <c r="A238" s="111" t="s">
        <v>115</v>
      </c>
      <c r="B238" s="101">
        <v>0</v>
      </c>
      <c r="C238" s="101">
        <v>0</v>
      </c>
      <c r="D238" s="101">
        <v>0</v>
      </c>
      <c r="E238" s="101">
        <v>0</v>
      </c>
      <c r="F238" s="101">
        <v>0</v>
      </c>
      <c r="G238" s="101">
        <v>0</v>
      </c>
      <c r="H238" s="101">
        <v>0</v>
      </c>
      <c r="I238" s="101">
        <v>0</v>
      </c>
      <c r="J238" s="101">
        <v>0</v>
      </c>
      <c r="K238" s="101">
        <v>0</v>
      </c>
      <c r="L238" s="101">
        <v>0</v>
      </c>
      <c r="M238" s="101">
        <v>0</v>
      </c>
      <c r="N238" s="101">
        <v>0</v>
      </c>
      <c r="O238" s="101">
        <v>0</v>
      </c>
      <c r="P238" s="101">
        <v>0</v>
      </c>
      <c r="Q238" s="101">
        <v>0</v>
      </c>
      <c r="R238" s="101">
        <v>0</v>
      </c>
      <c r="S238" s="101">
        <v>0</v>
      </c>
      <c r="T238" s="101">
        <v>0</v>
      </c>
      <c r="U238" s="101">
        <v>0</v>
      </c>
      <c r="V238" s="101">
        <v>0</v>
      </c>
      <c r="W238" s="101">
        <v>0</v>
      </c>
      <c r="DA238" s="175" t="s">
        <v>944</v>
      </c>
    </row>
    <row r="239" spans="1:105" ht="11.45" customHeight="1" x14ac:dyDescent="0.25">
      <c r="A239" s="27" t="s">
        <v>34</v>
      </c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DA239" s="173"/>
    </row>
    <row r="240" spans="1:105" ht="11.45" customHeight="1" x14ac:dyDescent="0.25">
      <c r="A240" s="136" t="s">
        <v>156</v>
      </c>
      <c r="B240" s="152">
        <v>255.18463739275916</v>
      </c>
      <c r="C240" s="152">
        <v>262.98374056832461</v>
      </c>
      <c r="D240" s="152">
        <v>272.35873090256905</v>
      </c>
      <c r="E240" s="152">
        <v>274.71858353015807</v>
      </c>
      <c r="F240" s="152">
        <v>272.63904591524505</v>
      </c>
      <c r="G240" s="152">
        <v>270.45315658583274</v>
      </c>
      <c r="H240" s="152">
        <v>278.15468697278646</v>
      </c>
      <c r="I240" s="152">
        <v>276.91942260849453</v>
      </c>
      <c r="J240" s="152">
        <v>267.60706350115186</v>
      </c>
      <c r="K240" s="152">
        <v>256.34829932764211</v>
      </c>
      <c r="L240" s="152">
        <v>246.31537972527198</v>
      </c>
      <c r="M240" s="152">
        <v>236.31650368558815</v>
      </c>
      <c r="N240" s="152">
        <v>229.69053235721424</v>
      </c>
      <c r="O240" s="152">
        <v>227.17261947318784</v>
      </c>
      <c r="P240" s="152">
        <v>223.50253442621218</v>
      </c>
      <c r="Q240" s="152">
        <v>220.25557190850006</v>
      </c>
      <c r="R240" s="152">
        <v>210.05585862069677</v>
      </c>
      <c r="S240" s="152">
        <v>200.39260938191634</v>
      </c>
      <c r="T240" s="152">
        <v>204.42412041644039</v>
      </c>
      <c r="U240" s="152">
        <v>203.25012259683766</v>
      </c>
      <c r="V240" s="152">
        <v>214.13205611523716</v>
      </c>
      <c r="W240" s="152">
        <v>204.7434945256517</v>
      </c>
      <c r="DA240" s="174" t="s">
        <v>945</v>
      </c>
    </row>
    <row r="241" spans="1:105" ht="11.45" customHeight="1" x14ac:dyDescent="0.25">
      <c r="A241" s="111" t="s">
        <v>110</v>
      </c>
      <c r="B241" s="87">
        <v>236.04678096948368</v>
      </c>
      <c r="C241" s="87">
        <v>238.8402416012394</v>
      </c>
      <c r="D241" s="87">
        <v>241.98287635915048</v>
      </c>
      <c r="E241" s="87">
        <v>238.0168712946668</v>
      </c>
      <c r="F241" s="87">
        <v>238.84024160123948</v>
      </c>
      <c r="G241" s="87">
        <v>232.55497208541738</v>
      </c>
      <c r="H241" s="87">
        <v>229.41233732750635</v>
      </c>
      <c r="I241" s="87">
        <v>226.26970256959527</v>
      </c>
      <c r="J241" s="87">
        <v>216.84179829586213</v>
      </c>
      <c r="K241" s="87">
        <v>204.90620486364037</v>
      </c>
      <c r="L241" s="87">
        <v>197.45365418440065</v>
      </c>
      <c r="M241" s="87">
        <v>190.85556412618337</v>
      </c>
      <c r="N241" s="87">
        <v>185.48430008279217</v>
      </c>
      <c r="O241" s="87">
        <v>183.16187978519784</v>
      </c>
      <c r="P241" s="87">
        <v>177.65766790021846</v>
      </c>
      <c r="Q241" s="87">
        <v>208.29970569242678</v>
      </c>
      <c r="R241" s="87">
        <v>191.21146767356825</v>
      </c>
      <c r="S241" s="87">
        <v>178.49816453285018</v>
      </c>
      <c r="T241" s="87">
        <v>205.22213747593176</v>
      </c>
      <c r="U241" s="87">
        <v>182.4253819036428</v>
      </c>
      <c r="V241" s="87">
        <v>190.61432344656424</v>
      </c>
      <c r="W241" s="87">
        <v>189.2779915162277</v>
      </c>
      <c r="DA241" s="171" t="s">
        <v>946</v>
      </c>
    </row>
    <row r="242" spans="1:105" ht="11.45" customHeight="1" x14ac:dyDescent="0.25">
      <c r="A242" s="111" t="s">
        <v>111</v>
      </c>
      <c r="B242" s="87">
        <v>256.22473562257369</v>
      </c>
      <c r="C242" s="87">
        <v>264.28407706981562</v>
      </c>
      <c r="D242" s="87">
        <v>273.53655974959975</v>
      </c>
      <c r="E242" s="87">
        <v>276.1416698424531</v>
      </c>
      <c r="F242" s="87">
        <v>273.53655974959975</v>
      </c>
      <c r="G242" s="87">
        <v>279.08110239722254</v>
      </c>
      <c r="H242" s="87">
        <v>283.19283449377599</v>
      </c>
      <c r="I242" s="87">
        <v>278.7945402870086</v>
      </c>
      <c r="J242" s="87">
        <v>270.3018813843068</v>
      </c>
      <c r="K242" s="87">
        <v>259.67958462258048</v>
      </c>
      <c r="L242" s="87">
        <v>249.70492904909801</v>
      </c>
      <c r="M242" s="87">
        <v>239.46179417596318</v>
      </c>
      <c r="N242" s="87">
        <v>233.19984110275027</v>
      </c>
      <c r="O242" s="87">
        <v>229.64943301561618</v>
      </c>
      <c r="P242" s="87">
        <v>226.12271194310648</v>
      </c>
      <c r="Q242" s="87">
        <v>221.58798442692461</v>
      </c>
      <c r="R242" s="87">
        <v>214.12074300706246</v>
      </c>
      <c r="S242" s="87">
        <v>206.24593353863224</v>
      </c>
      <c r="T242" s="87">
        <v>208.83270732945087</v>
      </c>
      <c r="U242" s="87">
        <v>209.21530127733564</v>
      </c>
      <c r="V242" s="87">
        <v>223.00834158732019</v>
      </c>
      <c r="W242" s="87">
        <v>220.02783420553459</v>
      </c>
      <c r="DA242" s="171" t="s">
        <v>947</v>
      </c>
    </row>
    <row r="243" spans="1:105" ht="11.45" customHeight="1" x14ac:dyDescent="0.25">
      <c r="A243" s="111" t="s">
        <v>112</v>
      </c>
      <c r="B243" s="87">
        <v>0</v>
      </c>
      <c r="C243" s="87">
        <v>0</v>
      </c>
      <c r="D243" s="87">
        <v>0</v>
      </c>
      <c r="E243" s="87">
        <v>0</v>
      </c>
      <c r="F243" s="87">
        <v>0</v>
      </c>
      <c r="G243" s="87">
        <v>0</v>
      </c>
      <c r="H243" s="87">
        <v>291.61755685040794</v>
      </c>
      <c r="I243" s="87">
        <v>287.08841749849051</v>
      </c>
      <c r="J243" s="87">
        <v>278.34310992460064</v>
      </c>
      <c r="K243" s="87">
        <v>267.40480975421724</v>
      </c>
      <c r="L243" s="87">
        <v>257.13341749260559</v>
      </c>
      <c r="M243" s="87">
        <v>261.77620876000611</v>
      </c>
      <c r="N243" s="87">
        <v>255.26112655506225</v>
      </c>
      <c r="O243" s="87">
        <v>232.02569148845194</v>
      </c>
      <c r="P243" s="87">
        <v>179.54404117257153</v>
      </c>
      <c r="Q243" s="87">
        <v>264.84950034255036</v>
      </c>
      <c r="R243" s="87">
        <v>304.43758843790403</v>
      </c>
      <c r="S243" s="87">
        <v>268.29429361831274</v>
      </c>
      <c r="T243" s="87">
        <v>278.10435343260275</v>
      </c>
      <c r="U243" s="87">
        <v>288.45867768595042</v>
      </c>
      <c r="V243" s="87">
        <v>310.88985148514848</v>
      </c>
      <c r="W243" s="87">
        <v>301.47074646940149</v>
      </c>
      <c r="DA243" s="171" t="s">
        <v>948</v>
      </c>
    </row>
    <row r="244" spans="1:105" ht="11.45" customHeight="1" x14ac:dyDescent="0.25">
      <c r="A244" s="111" t="s">
        <v>113</v>
      </c>
      <c r="B244" s="87">
        <v>0</v>
      </c>
      <c r="C244" s="87">
        <v>0</v>
      </c>
      <c r="D244" s="87">
        <v>0</v>
      </c>
      <c r="E244" s="87">
        <v>0</v>
      </c>
      <c r="F244" s="87">
        <v>0</v>
      </c>
      <c r="G244" s="87">
        <v>0</v>
      </c>
      <c r="H244" s="87">
        <v>206.87102976891902</v>
      </c>
      <c r="I244" s="87">
        <v>204.03718004605713</v>
      </c>
      <c r="J244" s="87">
        <v>195.53563087747139</v>
      </c>
      <c r="K244" s="87">
        <v>184.7727899030474</v>
      </c>
      <c r="L244" s="87">
        <v>178.05250253149927</v>
      </c>
      <c r="M244" s="87">
        <v>180.84439627424038</v>
      </c>
      <c r="N244" s="87">
        <v>181.03744975729282</v>
      </c>
      <c r="O244" s="87">
        <v>168.12603165069092</v>
      </c>
      <c r="P244" s="87">
        <v>176.66221032716089</v>
      </c>
      <c r="Q244" s="87">
        <v>156.5890062752199</v>
      </c>
      <c r="R244" s="87">
        <v>142.99514518678521</v>
      </c>
      <c r="S244" s="87">
        <v>148.05716975852576</v>
      </c>
      <c r="T244" s="87">
        <v>151.17362695415966</v>
      </c>
      <c r="U244" s="87">
        <v>0</v>
      </c>
      <c r="V244" s="87">
        <v>0</v>
      </c>
      <c r="W244" s="87">
        <v>0</v>
      </c>
      <c r="DA244" s="171" t="s">
        <v>949</v>
      </c>
    </row>
    <row r="245" spans="1:105" ht="11.45" customHeight="1" x14ac:dyDescent="0.25">
      <c r="A245" s="111" t="s">
        <v>115</v>
      </c>
      <c r="B245" s="87">
        <v>0</v>
      </c>
      <c r="C245" s="87">
        <v>0</v>
      </c>
      <c r="D245" s="87">
        <v>0</v>
      </c>
      <c r="E245" s="87">
        <v>0</v>
      </c>
      <c r="F245" s="87">
        <v>0</v>
      </c>
      <c r="G245" s="87">
        <v>0</v>
      </c>
      <c r="H245" s="87">
        <v>0</v>
      </c>
      <c r="I245" s="87">
        <v>0</v>
      </c>
      <c r="J245" s="87">
        <v>0</v>
      </c>
      <c r="K245" s="87">
        <v>0</v>
      </c>
      <c r="L245" s="87">
        <v>0</v>
      </c>
      <c r="M245" s="87">
        <v>0</v>
      </c>
      <c r="N245" s="87">
        <v>0</v>
      </c>
      <c r="O245" s="87">
        <v>0</v>
      </c>
      <c r="P245" s="87">
        <v>0</v>
      </c>
      <c r="Q245" s="87">
        <v>0</v>
      </c>
      <c r="R245" s="87">
        <v>0</v>
      </c>
      <c r="S245" s="87">
        <v>0</v>
      </c>
      <c r="T245" s="87">
        <v>0</v>
      </c>
      <c r="U245" s="87">
        <v>0</v>
      </c>
      <c r="V245" s="87">
        <v>0</v>
      </c>
      <c r="W245" s="87">
        <v>0</v>
      </c>
      <c r="DA245" s="171" t="s">
        <v>950</v>
      </c>
    </row>
    <row r="246" spans="1:105" ht="11.45" customHeight="1" x14ac:dyDescent="0.25">
      <c r="A246" s="109" t="s">
        <v>158</v>
      </c>
      <c r="B246" s="116">
        <v>1040.7419809790824</v>
      </c>
      <c r="C246" s="116">
        <v>982.93711349449131</v>
      </c>
      <c r="D246" s="116">
        <v>997.31327406509808</v>
      </c>
      <c r="E246" s="116">
        <v>974.75518294137851</v>
      </c>
      <c r="F246" s="116">
        <v>972.30465068404305</v>
      </c>
      <c r="G246" s="116">
        <v>949.04965698329977</v>
      </c>
      <c r="H246" s="116">
        <v>939.54487682469244</v>
      </c>
      <c r="I246" s="116">
        <v>966.31011021900588</v>
      </c>
      <c r="J246" s="116">
        <v>955.00504447549383</v>
      </c>
      <c r="K246" s="116">
        <v>887.73932546535468</v>
      </c>
      <c r="L246" s="116">
        <v>892.2000998338732</v>
      </c>
      <c r="M246" s="116">
        <v>869.45466582818881</v>
      </c>
      <c r="N246" s="116">
        <v>857.76336225627688</v>
      </c>
      <c r="O246" s="116">
        <v>841.86326490949398</v>
      </c>
      <c r="P246" s="116">
        <v>822.95324513149581</v>
      </c>
      <c r="Q246" s="116">
        <v>802.81660885741655</v>
      </c>
      <c r="R246" s="116">
        <v>770.18109744229696</v>
      </c>
      <c r="S246" s="116">
        <v>743.06786752349717</v>
      </c>
      <c r="T246" s="116">
        <v>688.81505233328721</v>
      </c>
      <c r="U246" s="116">
        <v>678.13348877797159</v>
      </c>
      <c r="V246" s="116">
        <v>659.09359994262525</v>
      </c>
      <c r="W246" s="116">
        <v>657.14965143159691</v>
      </c>
      <c r="DA246" s="176" t="s">
        <v>951</v>
      </c>
    </row>
    <row r="247" spans="1:105" ht="11.45" customHeight="1" x14ac:dyDescent="0.25">
      <c r="A247" s="128" t="s">
        <v>27</v>
      </c>
      <c r="B247" s="101">
        <v>0</v>
      </c>
      <c r="C247" s="101">
        <v>897.26667672811027</v>
      </c>
      <c r="D247" s="101">
        <v>892.68093321925949</v>
      </c>
      <c r="E247" s="101">
        <v>886.97082897991675</v>
      </c>
      <c r="F247" s="101">
        <v>880.15087349250223</v>
      </c>
      <c r="G247" s="101">
        <v>872.23827407338774</v>
      </c>
      <c r="H247" s="101">
        <v>863.25282856854858</v>
      </c>
      <c r="I247" s="101">
        <v>853.21680340762964</v>
      </c>
      <c r="J247" s="101">
        <v>842.15479839319357</v>
      </c>
      <c r="K247" s="101">
        <v>830.09359970910282</v>
      </c>
      <c r="L247" s="101">
        <v>817.06202276704892</v>
      </c>
      <c r="M247" s="101">
        <v>803.09074653543394</v>
      </c>
      <c r="N247" s="101">
        <v>788.21214105853437</v>
      </c>
      <c r="O247" s="101">
        <v>772.46008989382767</v>
      </c>
      <c r="P247" s="101">
        <v>755.86980915475419</v>
      </c>
      <c r="Q247" s="101">
        <v>738.47766484643284</v>
      </c>
      <c r="R247" s="101">
        <v>695.99228179110344</v>
      </c>
      <c r="S247" s="101">
        <v>666.25251365237307</v>
      </c>
      <c r="T247" s="101">
        <v>635.0257571067059</v>
      </c>
      <c r="U247" s="101">
        <v>596.85972132866834</v>
      </c>
      <c r="V247" s="101">
        <v>584.8228612287885</v>
      </c>
      <c r="W247" s="101">
        <v>578.89576966798461</v>
      </c>
      <c r="DA247" s="175" t="s">
        <v>952</v>
      </c>
    </row>
    <row r="248" spans="1:105" ht="11.45" customHeight="1" x14ac:dyDescent="0.25">
      <c r="A248" s="138" t="s">
        <v>116</v>
      </c>
      <c r="B248" s="88">
        <v>973.32549638124704</v>
      </c>
      <c r="C248" s="88">
        <v>969.14492535889485</v>
      </c>
      <c r="D248" s="88">
        <v>964.5209027684374</v>
      </c>
      <c r="E248" s="88">
        <v>958.76313394738929</v>
      </c>
      <c r="F248" s="88">
        <v>951.8862494947706</v>
      </c>
      <c r="G248" s="88">
        <v>943.90760036347785</v>
      </c>
      <c r="H248" s="88">
        <v>934.84714966022614</v>
      </c>
      <c r="I248" s="88">
        <v>924.72734968168083</v>
      </c>
      <c r="J248" s="88">
        <v>913.57300557504323</v>
      </c>
      <c r="K248" s="88">
        <v>901.41112711943799</v>
      </c>
      <c r="L248" s="88">
        <v>888.27077026061306</v>
      </c>
      <c r="M248" s="88">
        <v>874.1828700569024</v>
      </c>
      <c r="N248" s="88">
        <v>859.18006675861636</v>
      </c>
      <c r="O248" s="88">
        <v>843.29652676318142</v>
      </c>
      <c r="P248" s="88">
        <v>826.56776014737818</v>
      </c>
      <c r="Q248" s="88">
        <v>809.03043647828326</v>
      </c>
      <c r="R248" s="88">
        <v>786.38779648376408</v>
      </c>
      <c r="S248" s="88">
        <v>770.5379484876006</v>
      </c>
      <c r="T248" s="88">
        <v>753.89560809162901</v>
      </c>
      <c r="U248" s="88">
        <v>733.55496982988586</v>
      </c>
      <c r="V248" s="88">
        <v>721.86280178997254</v>
      </c>
      <c r="W248" s="88">
        <v>714.6441737720728</v>
      </c>
      <c r="DA248" s="178" t="s">
        <v>953</v>
      </c>
    </row>
  </sheetData>
  <mergeCells count="1">
    <mergeCell ref="B57:V57"/>
  </mergeCells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DA124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25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1028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DA1" s="170" t="s">
        <v>155</v>
      </c>
    </row>
    <row r="2" spans="1:105" ht="11.45" customHeight="1" x14ac:dyDescent="0.2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DA2" s="171"/>
    </row>
    <row r="3" spans="1:105" ht="11.45" customHeight="1" x14ac:dyDescent="0.25">
      <c r="A3" s="53" t="s">
        <v>17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DA3" s="172"/>
    </row>
    <row r="4" spans="1:105" ht="11.45" customHeight="1" x14ac:dyDescent="0.25">
      <c r="A4" s="27" t="s">
        <v>18</v>
      </c>
      <c r="B4" s="28">
        <f t="shared" ref="B4" si="0">SUM(B5,B6,B9)</f>
        <v>90004</v>
      </c>
      <c r="C4" s="28">
        <f t="shared" ref="C4:V4" si="1">SUM(C5,C6,C9)</f>
        <v>90453.999999999985</v>
      </c>
      <c r="D4" s="28">
        <f t="shared" si="1"/>
        <v>85559</v>
      </c>
      <c r="E4" s="28">
        <f t="shared" si="1"/>
        <v>86043</v>
      </c>
      <c r="F4" s="28">
        <f t="shared" si="1"/>
        <v>87886</v>
      </c>
      <c r="G4" s="28">
        <f t="shared" si="1"/>
        <v>92285</v>
      </c>
      <c r="H4" s="28">
        <f t="shared" si="1"/>
        <v>94568</v>
      </c>
      <c r="I4" s="28">
        <f t="shared" si="1"/>
        <v>95027</v>
      </c>
      <c r="J4" s="28">
        <f t="shared" si="1"/>
        <v>98529.824999999997</v>
      </c>
      <c r="K4" s="28">
        <f t="shared" si="1"/>
        <v>98750</v>
      </c>
      <c r="L4" s="28">
        <f t="shared" si="1"/>
        <v>100241</v>
      </c>
      <c r="M4" s="28">
        <f t="shared" si="1"/>
        <v>102013</v>
      </c>
      <c r="N4" s="28">
        <f t="shared" si="1"/>
        <v>105395</v>
      </c>
      <c r="O4" s="28">
        <f t="shared" si="1"/>
        <v>106315</v>
      </c>
      <c r="P4" s="28">
        <f t="shared" si="1"/>
        <v>107576</v>
      </c>
      <c r="Q4" s="28">
        <f t="shared" si="1"/>
        <v>108409</v>
      </c>
      <c r="R4" s="28">
        <f t="shared" si="1"/>
        <v>111196</v>
      </c>
      <c r="S4" s="28">
        <f t="shared" si="1"/>
        <v>112750</v>
      </c>
      <c r="T4" s="28">
        <f t="shared" si="1"/>
        <v>115800</v>
      </c>
      <c r="U4" s="28">
        <f t="shared" si="1"/>
        <v>117852</v>
      </c>
      <c r="V4" s="28">
        <f t="shared" si="1"/>
        <v>69487</v>
      </c>
      <c r="W4" s="28">
        <f t="shared" ref="W4" si="2">SUM(W5,W6,W9)</f>
        <v>68718</v>
      </c>
      <c r="DA4" s="173" t="s">
        <v>375</v>
      </c>
    </row>
    <row r="5" spans="1:105" ht="11.45" customHeight="1" x14ac:dyDescent="0.25">
      <c r="A5" s="107" t="s">
        <v>23</v>
      </c>
      <c r="B5" s="108">
        <v>14600</v>
      </c>
      <c r="C5" s="108">
        <v>14700</v>
      </c>
      <c r="D5" s="108">
        <v>14740</v>
      </c>
      <c r="E5" s="108">
        <v>14750</v>
      </c>
      <c r="F5" s="108">
        <v>14986</v>
      </c>
      <c r="G5" s="108">
        <v>15485</v>
      </c>
      <c r="H5" s="108">
        <v>15568</v>
      </c>
      <c r="I5" s="108">
        <v>15920</v>
      </c>
      <c r="J5" s="108">
        <v>15991</v>
      </c>
      <c r="K5" s="108">
        <v>16496</v>
      </c>
      <c r="L5" s="108">
        <v>16349</v>
      </c>
      <c r="M5" s="108">
        <v>16600</v>
      </c>
      <c r="N5" s="108">
        <v>16600</v>
      </c>
      <c r="O5" s="108">
        <v>16700</v>
      </c>
      <c r="P5" s="108">
        <v>16600</v>
      </c>
      <c r="Q5" s="108">
        <v>16700</v>
      </c>
      <c r="R5" s="108">
        <v>17000</v>
      </c>
      <c r="S5" s="108">
        <v>17200</v>
      </c>
      <c r="T5" s="108">
        <v>17600</v>
      </c>
      <c r="U5" s="108">
        <v>17600</v>
      </c>
      <c r="V5" s="108">
        <v>11700</v>
      </c>
      <c r="W5" s="108">
        <v>11200</v>
      </c>
      <c r="DA5" s="203" t="s">
        <v>376</v>
      </c>
    </row>
    <row r="6" spans="1:105" ht="11.45" customHeight="1" x14ac:dyDescent="0.25">
      <c r="A6" s="109" t="s">
        <v>24</v>
      </c>
      <c r="B6" s="110">
        <f t="shared" ref="B6" si="3">SUM(B7:B8)</f>
        <v>61479</v>
      </c>
      <c r="C6" s="110">
        <f t="shared" ref="C6:V6" si="4">SUM(C7:C8)</f>
        <v>60238.999999999985</v>
      </c>
      <c r="D6" s="110">
        <f t="shared" si="4"/>
        <v>55564</v>
      </c>
      <c r="E6" s="110">
        <f t="shared" si="4"/>
        <v>53836</v>
      </c>
      <c r="F6" s="110">
        <f t="shared" si="4"/>
        <v>53296</v>
      </c>
      <c r="G6" s="110">
        <f t="shared" si="4"/>
        <v>55947</v>
      </c>
      <c r="H6" s="110">
        <f t="shared" si="4"/>
        <v>57365</v>
      </c>
      <c r="I6" s="110">
        <f t="shared" si="4"/>
        <v>57188</v>
      </c>
      <c r="J6" s="110">
        <f t="shared" si="4"/>
        <v>59205.824999999997</v>
      </c>
      <c r="K6" s="110">
        <f t="shared" si="4"/>
        <v>59693</v>
      </c>
      <c r="L6" s="110">
        <f t="shared" si="4"/>
        <v>59988.865097999995</v>
      </c>
      <c r="M6" s="110">
        <f t="shared" si="4"/>
        <v>62107</v>
      </c>
      <c r="N6" s="110">
        <f t="shared" si="4"/>
        <v>64042</v>
      </c>
      <c r="O6" s="110">
        <f t="shared" si="4"/>
        <v>64437</v>
      </c>
      <c r="P6" s="110">
        <f t="shared" si="4"/>
        <v>66660</v>
      </c>
      <c r="Q6" s="110">
        <f t="shared" si="4"/>
        <v>66429</v>
      </c>
      <c r="R6" s="110">
        <f t="shared" si="4"/>
        <v>66983</v>
      </c>
      <c r="S6" s="110">
        <f t="shared" si="4"/>
        <v>67048</v>
      </c>
      <c r="T6" s="110">
        <f t="shared" si="4"/>
        <v>67133</v>
      </c>
      <c r="U6" s="110">
        <f t="shared" si="4"/>
        <v>67048</v>
      </c>
      <c r="V6" s="110">
        <f t="shared" si="4"/>
        <v>39634</v>
      </c>
      <c r="W6" s="110">
        <f t="shared" ref="W6" si="5">SUM(W7:W8)</f>
        <v>37948</v>
      </c>
      <c r="DA6" s="176" t="s">
        <v>377</v>
      </c>
    </row>
    <row r="7" spans="1:105" ht="11.45" customHeight="1" x14ac:dyDescent="0.25">
      <c r="A7" s="111" t="s">
        <v>90</v>
      </c>
      <c r="B7" s="84">
        <v>16931.930846645511</v>
      </c>
      <c r="C7" s="84">
        <v>17303.989014921019</v>
      </c>
      <c r="D7" s="84">
        <v>17364.743712551681</v>
      </c>
      <c r="E7" s="84">
        <v>19291.263653250957</v>
      </c>
      <c r="F7" s="84">
        <v>18776.398936953381</v>
      </c>
      <c r="G7" s="84">
        <v>17715.514650473116</v>
      </c>
      <c r="H7" s="84">
        <v>18013.415504152126</v>
      </c>
      <c r="I7" s="84">
        <v>18324.932196652226</v>
      </c>
      <c r="J7" s="84">
        <v>20129.120395142763</v>
      </c>
      <c r="K7" s="84">
        <v>18181.6744862097</v>
      </c>
      <c r="L7" s="84">
        <v>17807.79925372608</v>
      </c>
      <c r="M7" s="84">
        <v>18181.38714497834</v>
      </c>
      <c r="N7" s="84">
        <v>18819.07077516416</v>
      </c>
      <c r="O7" s="84">
        <v>18608.444986928327</v>
      </c>
      <c r="P7" s="84">
        <v>19825.173266447371</v>
      </c>
      <c r="Q7" s="84">
        <v>19581.044920988115</v>
      </c>
      <c r="R7" s="84">
        <v>19297.114576836611</v>
      </c>
      <c r="S7" s="84">
        <v>16675.891928085301</v>
      </c>
      <c r="T7" s="84">
        <v>14938.441269836016</v>
      </c>
      <c r="U7" s="84">
        <v>16799.153806510818</v>
      </c>
      <c r="V7" s="84">
        <v>9366.1566629520639</v>
      </c>
      <c r="W7" s="84">
        <v>12442.7527760824</v>
      </c>
      <c r="DA7" s="171" t="s">
        <v>1029</v>
      </c>
    </row>
    <row r="8" spans="1:105" ht="11.45" customHeight="1" x14ac:dyDescent="0.25">
      <c r="A8" s="111" t="s">
        <v>93</v>
      </c>
      <c r="B8" s="84">
        <v>44547.069153354489</v>
      </c>
      <c r="C8" s="84">
        <v>42935.010985078967</v>
      </c>
      <c r="D8" s="84">
        <v>38199.256287448319</v>
      </c>
      <c r="E8" s="84">
        <v>34544.736346749043</v>
      </c>
      <c r="F8" s="84">
        <v>34519.601063046619</v>
      </c>
      <c r="G8" s="84">
        <v>38231.485349526884</v>
      </c>
      <c r="H8" s="84">
        <v>39351.58449584787</v>
      </c>
      <c r="I8" s="84">
        <v>38863.067803347774</v>
      </c>
      <c r="J8" s="84">
        <v>39076.704604857237</v>
      </c>
      <c r="K8" s="84">
        <v>41511.325513790303</v>
      </c>
      <c r="L8" s="84">
        <v>42181.065844273915</v>
      </c>
      <c r="M8" s="84">
        <v>43925.61285502166</v>
      </c>
      <c r="N8" s="84">
        <v>45222.92922483584</v>
      </c>
      <c r="O8" s="84">
        <v>45828.555013071673</v>
      </c>
      <c r="P8" s="84">
        <v>46834.826733552633</v>
      </c>
      <c r="Q8" s="84">
        <v>46847.955079011881</v>
      </c>
      <c r="R8" s="84">
        <v>47685.885423163389</v>
      </c>
      <c r="S8" s="84">
        <v>50372.108071914699</v>
      </c>
      <c r="T8" s="84">
        <v>52194.558730163983</v>
      </c>
      <c r="U8" s="84">
        <v>50248.846193489182</v>
      </c>
      <c r="V8" s="84">
        <v>30267.843337047936</v>
      </c>
      <c r="W8" s="84">
        <v>25505.247223917599</v>
      </c>
      <c r="DA8" s="171" t="s">
        <v>1030</v>
      </c>
    </row>
    <row r="9" spans="1:105" ht="11.45" customHeight="1" x14ac:dyDescent="0.25">
      <c r="A9" s="112" t="s">
        <v>25</v>
      </c>
      <c r="B9" s="113">
        <v>13925</v>
      </c>
      <c r="C9" s="113">
        <v>15515</v>
      </c>
      <c r="D9" s="113">
        <v>15255</v>
      </c>
      <c r="E9" s="113">
        <v>17457</v>
      </c>
      <c r="F9" s="113">
        <v>19604</v>
      </c>
      <c r="G9" s="113">
        <v>20853</v>
      </c>
      <c r="H9" s="113">
        <v>21635</v>
      </c>
      <c r="I9" s="113">
        <v>21919</v>
      </c>
      <c r="J9" s="113">
        <v>23333</v>
      </c>
      <c r="K9" s="113">
        <v>22561</v>
      </c>
      <c r="L9" s="113">
        <v>23903.134902000002</v>
      </c>
      <c r="M9" s="113">
        <v>23306</v>
      </c>
      <c r="N9" s="113">
        <v>24753</v>
      </c>
      <c r="O9" s="113">
        <v>25178</v>
      </c>
      <c r="P9" s="113">
        <v>24316</v>
      </c>
      <c r="Q9" s="113">
        <v>25280</v>
      </c>
      <c r="R9" s="113">
        <v>27213</v>
      </c>
      <c r="S9" s="113">
        <v>28502</v>
      </c>
      <c r="T9" s="113">
        <v>31067</v>
      </c>
      <c r="U9" s="113">
        <v>33204</v>
      </c>
      <c r="V9" s="113">
        <v>18153</v>
      </c>
      <c r="W9" s="113">
        <v>19570</v>
      </c>
      <c r="DA9" s="204" t="s">
        <v>378</v>
      </c>
    </row>
    <row r="10" spans="1:105" ht="11.45" customHeight="1" x14ac:dyDescent="0.25">
      <c r="A10" s="27" t="s">
        <v>28</v>
      </c>
      <c r="B10" s="28">
        <f t="shared" ref="B10" si="6">SUM(B11:B12)</f>
        <v>82675</v>
      </c>
      <c r="C10" s="28">
        <f t="shared" ref="C10:V10" si="7">SUM(C11:C12)</f>
        <v>81042</v>
      </c>
      <c r="D10" s="28">
        <f t="shared" si="7"/>
        <v>81059</v>
      </c>
      <c r="E10" s="28">
        <f t="shared" si="7"/>
        <v>85128</v>
      </c>
      <c r="F10" s="28">
        <f t="shared" si="7"/>
        <v>86409</v>
      </c>
      <c r="G10" s="28">
        <f t="shared" si="7"/>
        <v>95420</v>
      </c>
      <c r="H10" s="28">
        <f t="shared" si="7"/>
        <v>107007</v>
      </c>
      <c r="I10" s="28">
        <f t="shared" si="7"/>
        <v>114615</v>
      </c>
      <c r="J10" s="28">
        <f t="shared" si="7"/>
        <v>115652</v>
      </c>
      <c r="K10" s="28">
        <f t="shared" si="7"/>
        <v>95834</v>
      </c>
      <c r="L10" s="28">
        <f t="shared" si="7"/>
        <v>107317</v>
      </c>
      <c r="M10" s="28">
        <f t="shared" si="7"/>
        <v>113317</v>
      </c>
      <c r="N10" s="28">
        <f t="shared" si="7"/>
        <v>110065</v>
      </c>
      <c r="O10" s="28">
        <f t="shared" si="7"/>
        <v>112613</v>
      </c>
      <c r="P10" s="28">
        <f t="shared" si="7"/>
        <v>112629</v>
      </c>
      <c r="Q10" s="28">
        <f t="shared" si="7"/>
        <v>116632</v>
      </c>
      <c r="R10" s="28">
        <f t="shared" si="7"/>
        <v>126686</v>
      </c>
      <c r="S10" s="28">
        <f t="shared" si="7"/>
        <v>117382</v>
      </c>
      <c r="T10" s="28">
        <f t="shared" si="7"/>
        <v>117931</v>
      </c>
      <c r="U10" s="28">
        <f t="shared" si="7"/>
        <v>119470</v>
      </c>
      <c r="V10" s="28">
        <f t="shared" si="7"/>
        <v>109219</v>
      </c>
      <c r="W10" s="28">
        <f t="shared" ref="W10" si="8">SUM(W11:W12)</f>
        <v>123935</v>
      </c>
      <c r="DA10" s="173" t="s">
        <v>383</v>
      </c>
    </row>
    <row r="11" spans="1:105" ht="11.45" customHeight="1" x14ac:dyDescent="0.25">
      <c r="A11" s="83" t="s">
        <v>90</v>
      </c>
      <c r="B11" s="84">
        <v>16370.431097609613</v>
      </c>
      <c r="C11" s="84">
        <v>15835.806091949109</v>
      </c>
      <c r="D11" s="84">
        <v>15632.829272876674</v>
      </c>
      <c r="E11" s="84">
        <v>18230.385472403887</v>
      </c>
      <c r="F11" s="84">
        <v>18041.798288844799</v>
      </c>
      <c r="G11" s="84">
        <v>18493.536211822444</v>
      </c>
      <c r="H11" s="84">
        <v>20383.078770045478</v>
      </c>
      <c r="I11" s="84">
        <v>22162.160171196902</v>
      </c>
      <c r="J11" s="84">
        <v>23669.702292689421</v>
      </c>
      <c r="K11" s="84">
        <v>17560.956585941225</v>
      </c>
      <c r="L11" s="84">
        <v>19322.988800501011</v>
      </c>
      <c r="M11" s="84">
        <v>20133.598705753317</v>
      </c>
      <c r="N11" s="84">
        <v>19488.128812544073</v>
      </c>
      <c r="O11" s="84">
        <v>19552.983714053891</v>
      </c>
      <c r="P11" s="84">
        <v>20159.009622667494</v>
      </c>
      <c r="Q11" s="84">
        <v>20786.581384222129</v>
      </c>
      <c r="R11" s="84">
        <v>22430.344921332053</v>
      </c>
      <c r="S11" s="84">
        <v>17726.398571150967</v>
      </c>
      <c r="T11" s="84">
        <v>15838.48831896348</v>
      </c>
      <c r="U11" s="84">
        <v>17963.404727511319</v>
      </c>
      <c r="V11" s="84">
        <v>15941.800287567074</v>
      </c>
      <c r="W11" s="84">
        <v>24879.888298707712</v>
      </c>
      <c r="DA11" s="171" t="s">
        <v>1031</v>
      </c>
    </row>
    <row r="12" spans="1:105" ht="11.45" customHeight="1" x14ac:dyDescent="0.25">
      <c r="A12" s="85" t="s">
        <v>93</v>
      </c>
      <c r="B12" s="86">
        <v>66304.568902390383</v>
      </c>
      <c r="C12" s="86">
        <v>65206.193908050889</v>
      </c>
      <c r="D12" s="86">
        <v>65426.170727123324</v>
      </c>
      <c r="E12" s="86">
        <v>66897.614527596117</v>
      </c>
      <c r="F12" s="86">
        <v>68367.201711155198</v>
      </c>
      <c r="G12" s="86">
        <v>76926.463788177556</v>
      </c>
      <c r="H12" s="86">
        <v>86623.921229954518</v>
      </c>
      <c r="I12" s="86">
        <v>92452.839828803102</v>
      </c>
      <c r="J12" s="86">
        <v>91982.297707310587</v>
      </c>
      <c r="K12" s="86">
        <v>78273.043414058775</v>
      </c>
      <c r="L12" s="86">
        <v>87994.011199498986</v>
      </c>
      <c r="M12" s="86">
        <v>93183.40129424668</v>
      </c>
      <c r="N12" s="86">
        <v>90576.871187455923</v>
      </c>
      <c r="O12" s="86">
        <v>93060.016285946112</v>
      </c>
      <c r="P12" s="86">
        <v>92469.990377332506</v>
      </c>
      <c r="Q12" s="86">
        <v>95845.418615777875</v>
      </c>
      <c r="R12" s="86">
        <v>104255.65507866794</v>
      </c>
      <c r="S12" s="86">
        <v>99655.601428849041</v>
      </c>
      <c r="T12" s="86">
        <v>102092.51168103651</v>
      </c>
      <c r="U12" s="86">
        <v>101506.59527248869</v>
      </c>
      <c r="V12" s="86">
        <v>93277.199712432921</v>
      </c>
      <c r="W12" s="86">
        <v>99055.111701292291</v>
      </c>
      <c r="DA12" s="178" t="s">
        <v>1032</v>
      </c>
    </row>
    <row r="13" spans="1:105" x14ac:dyDescent="0.25">
      <c r="A13" s="106"/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14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DA13" s="171"/>
    </row>
    <row r="14" spans="1:105" ht="11.45" customHeight="1" x14ac:dyDescent="0.25">
      <c r="A14" s="53" t="s">
        <v>64</v>
      </c>
      <c r="B14" s="62">
        <f t="shared" ref="B14" si="9">B15+B21</f>
        <v>977.79707756338883</v>
      </c>
      <c r="C14" s="62">
        <f t="shared" ref="C14:V14" si="10">C15+C21</f>
        <v>971.80139210901541</v>
      </c>
      <c r="D14" s="62">
        <f t="shared" si="10"/>
        <v>998.88738016671232</v>
      </c>
      <c r="E14" s="62">
        <f t="shared" si="10"/>
        <v>978.49603190238884</v>
      </c>
      <c r="F14" s="62">
        <f t="shared" si="10"/>
        <v>991.57567326806907</v>
      </c>
      <c r="G14" s="62">
        <f t="shared" si="10"/>
        <v>1038.7235930679799</v>
      </c>
      <c r="H14" s="62">
        <f t="shared" si="10"/>
        <v>1038.7969772202964</v>
      </c>
      <c r="I14" s="62">
        <f t="shared" si="10"/>
        <v>1065.8297163134407</v>
      </c>
      <c r="J14" s="62">
        <f t="shared" si="10"/>
        <v>1034.5490061405653</v>
      </c>
      <c r="K14" s="62">
        <f t="shared" si="10"/>
        <v>1082.630146017749</v>
      </c>
      <c r="L14" s="62">
        <f t="shared" si="10"/>
        <v>1113.4618344608582</v>
      </c>
      <c r="M14" s="62">
        <f t="shared" si="10"/>
        <v>1112.9855615854419</v>
      </c>
      <c r="N14" s="62">
        <f t="shared" si="10"/>
        <v>1126.6651097643326</v>
      </c>
      <c r="O14" s="62">
        <f t="shared" si="10"/>
        <v>1138.5664720786599</v>
      </c>
      <c r="P14" s="62">
        <f t="shared" si="10"/>
        <v>1147.6948430359544</v>
      </c>
      <c r="Q14" s="62">
        <f t="shared" si="10"/>
        <v>1157.7108303092195</v>
      </c>
      <c r="R14" s="62">
        <f t="shared" si="10"/>
        <v>1232.7862290347834</v>
      </c>
      <c r="S14" s="62">
        <f t="shared" si="10"/>
        <v>1219.1705031059214</v>
      </c>
      <c r="T14" s="62">
        <f t="shared" si="10"/>
        <v>1205.1046397982636</v>
      </c>
      <c r="U14" s="62">
        <f t="shared" si="10"/>
        <v>1178.8264143104259</v>
      </c>
      <c r="V14" s="62">
        <f t="shared" si="10"/>
        <v>1103.3541071407326</v>
      </c>
      <c r="W14" s="62">
        <f t="shared" ref="W14" si="11">W15+W21</f>
        <v>1261.3436762912895</v>
      </c>
      <c r="DA14" s="172" t="s">
        <v>1033</v>
      </c>
    </row>
    <row r="15" spans="1:105" ht="11.45" customHeight="1" x14ac:dyDescent="0.25">
      <c r="A15" s="27" t="s">
        <v>33</v>
      </c>
      <c r="B15" s="29">
        <f t="shared" ref="B15" si="12">SUM(B16,B17,B20)</f>
        <v>791.42352335159728</v>
      </c>
      <c r="C15" s="29">
        <f t="shared" ref="C15:V15" si="13">SUM(C16,C17,C20)</f>
        <v>772.82120072250541</v>
      </c>
      <c r="D15" s="29">
        <f t="shared" si="13"/>
        <v>789.74778310065449</v>
      </c>
      <c r="E15" s="29">
        <f t="shared" si="13"/>
        <v>793.90580948278682</v>
      </c>
      <c r="F15" s="29">
        <f t="shared" si="13"/>
        <v>806.06288365685873</v>
      </c>
      <c r="G15" s="29">
        <f t="shared" si="13"/>
        <v>850.40180262564695</v>
      </c>
      <c r="H15" s="29">
        <f t="shared" si="13"/>
        <v>824.32273136839285</v>
      </c>
      <c r="I15" s="29">
        <f t="shared" si="13"/>
        <v>838.51587674404016</v>
      </c>
      <c r="J15" s="29">
        <f t="shared" si="13"/>
        <v>838.44195571704859</v>
      </c>
      <c r="K15" s="29">
        <f t="shared" si="13"/>
        <v>880.33624592325771</v>
      </c>
      <c r="L15" s="29">
        <f t="shared" si="13"/>
        <v>899.5256089241193</v>
      </c>
      <c r="M15" s="29">
        <f t="shared" si="13"/>
        <v>872.76799055825211</v>
      </c>
      <c r="N15" s="29">
        <f t="shared" si="13"/>
        <v>882.90920132912868</v>
      </c>
      <c r="O15" s="29">
        <f t="shared" si="13"/>
        <v>889.53753135047987</v>
      </c>
      <c r="P15" s="29">
        <f t="shared" si="13"/>
        <v>897.83987116637127</v>
      </c>
      <c r="Q15" s="29">
        <f t="shared" si="13"/>
        <v>912.99878954749829</v>
      </c>
      <c r="R15" s="29">
        <f t="shared" si="13"/>
        <v>958.81246494348659</v>
      </c>
      <c r="S15" s="29">
        <f t="shared" si="13"/>
        <v>939.64390471987417</v>
      </c>
      <c r="T15" s="29">
        <f t="shared" si="13"/>
        <v>912.21122480347344</v>
      </c>
      <c r="U15" s="29">
        <f t="shared" si="13"/>
        <v>914.03907119796224</v>
      </c>
      <c r="V15" s="29">
        <f t="shared" si="13"/>
        <v>826.8697477944911</v>
      </c>
      <c r="W15" s="29">
        <f t="shared" ref="W15" si="14">SUM(W16,W17,W20)</f>
        <v>968.41684989476596</v>
      </c>
      <c r="DA15" s="173" t="s">
        <v>1034</v>
      </c>
    </row>
    <row r="16" spans="1:105" ht="11.45" customHeight="1" x14ac:dyDescent="0.25">
      <c r="A16" s="107" t="s">
        <v>23</v>
      </c>
      <c r="B16" s="115">
        <v>190.58602262301767</v>
      </c>
      <c r="C16" s="115">
        <v>188.59198268166699</v>
      </c>
      <c r="D16" s="115">
        <v>194.42292362051359</v>
      </c>
      <c r="E16" s="115">
        <v>191.5757369788621</v>
      </c>
      <c r="F16" s="115">
        <v>194.64094877052389</v>
      </c>
      <c r="G16" s="115">
        <v>204.87802700059851</v>
      </c>
      <c r="H16" s="115">
        <v>203.0288316680562</v>
      </c>
      <c r="I16" s="115">
        <v>208.28630771143904</v>
      </c>
      <c r="J16" s="115">
        <v>206.73150223648517</v>
      </c>
      <c r="K16" s="115">
        <v>213.70056850229432</v>
      </c>
      <c r="L16" s="115">
        <v>211.10010502326759</v>
      </c>
      <c r="M16" s="115">
        <v>213.08381491226498</v>
      </c>
      <c r="N16" s="115">
        <v>210.73027183274192</v>
      </c>
      <c r="O16" s="115">
        <v>211.21581906441182</v>
      </c>
      <c r="P16" s="115">
        <v>209.15701363050351</v>
      </c>
      <c r="Q16" s="115">
        <v>210.79676769655245</v>
      </c>
      <c r="R16" s="115">
        <v>215.89803583687876</v>
      </c>
      <c r="S16" s="115">
        <v>216.33599359967619</v>
      </c>
      <c r="T16" s="115">
        <v>219.76992476267611</v>
      </c>
      <c r="U16" s="115">
        <v>218.77177205749203</v>
      </c>
      <c r="V16" s="115">
        <v>177.72163289321125</v>
      </c>
      <c r="W16" s="115">
        <v>183.57773218818457</v>
      </c>
      <c r="DA16" s="203" t="s">
        <v>1035</v>
      </c>
    </row>
    <row r="17" spans="1:105" ht="11.45" customHeight="1" x14ac:dyDescent="0.25">
      <c r="A17" s="109" t="s">
        <v>24</v>
      </c>
      <c r="B17" s="116">
        <f t="shared" ref="B17" si="15">SUM(B18:B19)</f>
        <v>545.13082303232488</v>
      </c>
      <c r="C17" s="116">
        <f t="shared" ref="C17:V17" si="16">SUM(C18:C19)</f>
        <v>522.16177786436504</v>
      </c>
      <c r="D17" s="116">
        <f t="shared" si="16"/>
        <v>534.29754398596731</v>
      </c>
      <c r="E17" s="116">
        <f t="shared" si="16"/>
        <v>532.49370104658044</v>
      </c>
      <c r="F17" s="116">
        <f t="shared" si="16"/>
        <v>532.99653384092164</v>
      </c>
      <c r="G17" s="116">
        <f t="shared" si="16"/>
        <v>562.10177562504839</v>
      </c>
      <c r="H17" s="116">
        <f t="shared" si="16"/>
        <v>540.22689970033662</v>
      </c>
      <c r="I17" s="116">
        <f t="shared" si="16"/>
        <v>547.80056903260117</v>
      </c>
      <c r="J17" s="116">
        <f t="shared" si="16"/>
        <v>549.7004534805634</v>
      </c>
      <c r="K17" s="116">
        <f t="shared" si="16"/>
        <v>580.73567742096338</v>
      </c>
      <c r="L17" s="116">
        <f t="shared" si="16"/>
        <v>604.11550390085176</v>
      </c>
      <c r="M17" s="116">
        <f t="shared" si="16"/>
        <v>578.18417564598712</v>
      </c>
      <c r="N17" s="116">
        <f t="shared" si="16"/>
        <v>590.07892949638676</v>
      </c>
      <c r="O17" s="116">
        <f t="shared" si="16"/>
        <v>596.44671228606808</v>
      </c>
      <c r="P17" s="116">
        <f t="shared" si="16"/>
        <v>607.2498575358677</v>
      </c>
      <c r="Q17" s="116">
        <f t="shared" si="16"/>
        <v>620.42602185094586</v>
      </c>
      <c r="R17" s="116">
        <f t="shared" si="16"/>
        <v>658.44142910660787</v>
      </c>
      <c r="S17" s="116">
        <f t="shared" si="16"/>
        <v>639.40491112019799</v>
      </c>
      <c r="T17" s="116">
        <f t="shared" si="16"/>
        <v>604.94330004079734</v>
      </c>
      <c r="U17" s="116">
        <f t="shared" si="16"/>
        <v>602.49629914047023</v>
      </c>
      <c r="V17" s="116">
        <f t="shared" si="16"/>
        <v>558.51287680604173</v>
      </c>
      <c r="W17" s="116">
        <f t="shared" ref="W17" si="17">SUM(W18:W19)</f>
        <v>692.75503362515826</v>
      </c>
      <c r="DA17" s="176" t="s">
        <v>1036</v>
      </c>
    </row>
    <row r="18" spans="1:105" ht="11.45" customHeight="1" x14ac:dyDescent="0.25">
      <c r="A18" s="111" t="s">
        <v>92</v>
      </c>
      <c r="B18" s="87">
        <v>156.41129534901668</v>
      </c>
      <c r="C18" s="87">
        <v>160.87442092334595</v>
      </c>
      <c r="D18" s="87">
        <v>166.81343329937127</v>
      </c>
      <c r="E18" s="87">
        <v>177.81278658194333</v>
      </c>
      <c r="F18" s="87">
        <v>179.40363302078728</v>
      </c>
      <c r="G18" s="87">
        <v>169.84302539768385</v>
      </c>
      <c r="H18" s="87">
        <v>161.21607232567425</v>
      </c>
      <c r="I18" s="87">
        <v>164.38791572891915</v>
      </c>
      <c r="J18" s="87">
        <v>169.26602415697042</v>
      </c>
      <c r="K18" s="87">
        <v>159.89055191223886</v>
      </c>
      <c r="L18" s="87">
        <v>161.77989359375289</v>
      </c>
      <c r="M18" s="87">
        <v>160.66419123301634</v>
      </c>
      <c r="N18" s="87">
        <v>162.50753090100261</v>
      </c>
      <c r="O18" s="87">
        <v>164.8592611835447</v>
      </c>
      <c r="P18" s="87">
        <v>177.0400366114556</v>
      </c>
      <c r="Q18" s="87">
        <v>171.22568655004653</v>
      </c>
      <c r="R18" s="87">
        <v>182.74022582523136</v>
      </c>
      <c r="S18" s="87">
        <v>151.1223952237267</v>
      </c>
      <c r="T18" s="87">
        <v>134.25835942784607</v>
      </c>
      <c r="U18" s="87">
        <v>148.88260990649891</v>
      </c>
      <c r="V18" s="87">
        <v>136.17911825720043</v>
      </c>
      <c r="W18" s="87">
        <v>222.42851765190267</v>
      </c>
      <c r="DA18" s="171" t="s">
        <v>1037</v>
      </c>
    </row>
    <row r="19" spans="1:105" ht="11.45" customHeight="1" x14ac:dyDescent="0.25">
      <c r="A19" s="111" t="s">
        <v>93</v>
      </c>
      <c r="B19" s="87">
        <v>388.71952768330823</v>
      </c>
      <c r="C19" s="87">
        <v>361.28735694101908</v>
      </c>
      <c r="D19" s="87">
        <v>367.48411068659607</v>
      </c>
      <c r="E19" s="87">
        <v>354.68091446463711</v>
      </c>
      <c r="F19" s="87">
        <v>353.59290082013433</v>
      </c>
      <c r="G19" s="87">
        <v>392.25875022736454</v>
      </c>
      <c r="H19" s="87">
        <v>379.01082737466237</v>
      </c>
      <c r="I19" s="87">
        <v>383.41265330368202</v>
      </c>
      <c r="J19" s="87">
        <v>380.43442932359301</v>
      </c>
      <c r="K19" s="87">
        <v>420.84512550872455</v>
      </c>
      <c r="L19" s="87">
        <v>442.33561030709888</v>
      </c>
      <c r="M19" s="87">
        <v>417.51998441297076</v>
      </c>
      <c r="N19" s="87">
        <v>427.57139859538415</v>
      </c>
      <c r="O19" s="87">
        <v>431.58745110252335</v>
      </c>
      <c r="P19" s="87">
        <v>430.2098209244121</v>
      </c>
      <c r="Q19" s="87">
        <v>449.20033530089933</v>
      </c>
      <c r="R19" s="87">
        <v>475.70120328137648</v>
      </c>
      <c r="S19" s="87">
        <v>488.2825158964713</v>
      </c>
      <c r="T19" s="87">
        <v>470.68494061295127</v>
      </c>
      <c r="U19" s="87">
        <v>453.61368923397129</v>
      </c>
      <c r="V19" s="87">
        <v>422.33375854884127</v>
      </c>
      <c r="W19" s="87">
        <v>470.3265159732556</v>
      </c>
      <c r="DA19" s="171" t="s">
        <v>1038</v>
      </c>
    </row>
    <row r="20" spans="1:105" ht="11.45" customHeight="1" x14ac:dyDescent="0.25">
      <c r="A20" s="112" t="s">
        <v>25</v>
      </c>
      <c r="B20" s="117">
        <v>55.706677696254737</v>
      </c>
      <c r="C20" s="117">
        <v>62.067440176473404</v>
      </c>
      <c r="D20" s="117">
        <v>61.0273154941735</v>
      </c>
      <c r="E20" s="117">
        <v>69.836371457344271</v>
      </c>
      <c r="F20" s="117">
        <v>78.425401045413139</v>
      </c>
      <c r="G20" s="117">
        <v>83.421999999999997</v>
      </c>
      <c r="H20" s="117">
        <v>81.066999999999993</v>
      </c>
      <c r="I20" s="117">
        <v>82.429000000000002</v>
      </c>
      <c r="J20" s="117">
        <v>82.01</v>
      </c>
      <c r="K20" s="117">
        <v>85.9</v>
      </c>
      <c r="L20" s="117">
        <v>84.31</v>
      </c>
      <c r="M20" s="117">
        <v>81.5</v>
      </c>
      <c r="N20" s="117">
        <v>82.1</v>
      </c>
      <c r="O20" s="117">
        <v>81.875</v>
      </c>
      <c r="P20" s="117">
        <v>81.433000000000007</v>
      </c>
      <c r="Q20" s="117">
        <v>81.775999999999996</v>
      </c>
      <c r="R20" s="117">
        <v>84.472999999999999</v>
      </c>
      <c r="S20" s="117">
        <v>83.903000000000006</v>
      </c>
      <c r="T20" s="117">
        <v>87.498000000000005</v>
      </c>
      <c r="U20" s="117">
        <v>92.771000000000001</v>
      </c>
      <c r="V20" s="117">
        <v>90.635238095238094</v>
      </c>
      <c r="W20" s="117">
        <v>92.084084081423185</v>
      </c>
      <c r="DA20" s="204" t="s">
        <v>1039</v>
      </c>
    </row>
    <row r="21" spans="1:105" ht="11.45" customHeight="1" x14ac:dyDescent="0.25">
      <c r="A21" s="27" t="s">
        <v>34</v>
      </c>
      <c r="B21" s="29">
        <f t="shared" ref="B21" si="18">SUM(B22:B23)</f>
        <v>186.37355421179154</v>
      </c>
      <c r="C21" s="29">
        <f t="shared" ref="C21:V21" si="19">SUM(C22:C23)</f>
        <v>198.98019138651</v>
      </c>
      <c r="D21" s="29">
        <f t="shared" si="19"/>
        <v>209.1395970660578</v>
      </c>
      <c r="E21" s="29">
        <f t="shared" si="19"/>
        <v>184.59022241960201</v>
      </c>
      <c r="F21" s="29">
        <f t="shared" si="19"/>
        <v>185.51278961121031</v>
      </c>
      <c r="G21" s="29">
        <f t="shared" si="19"/>
        <v>188.32179044233285</v>
      </c>
      <c r="H21" s="29">
        <f t="shared" si="19"/>
        <v>214.4742458519035</v>
      </c>
      <c r="I21" s="29">
        <f t="shared" si="19"/>
        <v>227.3138395694005</v>
      </c>
      <c r="J21" s="29">
        <f t="shared" si="19"/>
        <v>196.10705042351665</v>
      </c>
      <c r="K21" s="29">
        <f t="shared" si="19"/>
        <v>202.29390009449125</v>
      </c>
      <c r="L21" s="29">
        <f t="shared" si="19"/>
        <v>213.93622553673899</v>
      </c>
      <c r="M21" s="29">
        <f t="shared" si="19"/>
        <v>240.21757102718982</v>
      </c>
      <c r="N21" s="29">
        <f t="shared" si="19"/>
        <v>243.75590843520393</v>
      </c>
      <c r="O21" s="29">
        <f t="shared" si="19"/>
        <v>249.02894072818006</v>
      </c>
      <c r="P21" s="29">
        <f t="shared" si="19"/>
        <v>249.85497186958298</v>
      </c>
      <c r="Q21" s="29">
        <f t="shared" si="19"/>
        <v>244.71204076172114</v>
      </c>
      <c r="R21" s="29">
        <f t="shared" si="19"/>
        <v>273.97376409129674</v>
      </c>
      <c r="S21" s="29">
        <f t="shared" si="19"/>
        <v>279.52659838604728</v>
      </c>
      <c r="T21" s="29">
        <f t="shared" si="19"/>
        <v>292.89341499479008</v>
      </c>
      <c r="U21" s="29">
        <f t="shared" si="19"/>
        <v>264.78734311246359</v>
      </c>
      <c r="V21" s="29">
        <f t="shared" si="19"/>
        <v>276.48435934624155</v>
      </c>
      <c r="W21" s="29">
        <f t="shared" ref="W21" si="20">SUM(W22:W23)</f>
        <v>292.92682639652355</v>
      </c>
      <c r="DA21" s="173" t="s">
        <v>1040</v>
      </c>
    </row>
    <row r="22" spans="1:105" ht="11.45" customHeight="1" x14ac:dyDescent="0.25">
      <c r="A22" s="83" t="s">
        <v>92</v>
      </c>
      <c r="B22" s="87">
        <v>28.846382583739125</v>
      </c>
      <c r="C22" s="87">
        <v>28.014518340048038</v>
      </c>
      <c r="D22" s="87">
        <v>26.978479835782661</v>
      </c>
      <c r="E22" s="87">
        <v>27.540515900121978</v>
      </c>
      <c r="F22" s="87">
        <v>27.133932754835335</v>
      </c>
      <c r="G22" s="87">
        <v>26.490907584908278</v>
      </c>
      <c r="H22" s="87">
        <v>29.602710197998992</v>
      </c>
      <c r="I22" s="87">
        <v>30.2149742578233</v>
      </c>
      <c r="J22" s="87">
        <v>27.435192025140175</v>
      </c>
      <c r="K22" s="87">
        <v>24.524704129189363</v>
      </c>
      <c r="L22" s="87">
        <v>26.064438666611654</v>
      </c>
      <c r="M22" s="87">
        <v>25.83320649349394</v>
      </c>
      <c r="N22" s="87">
        <v>24.968944943909932</v>
      </c>
      <c r="O22" s="87">
        <v>24.248297943171131</v>
      </c>
      <c r="P22" s="87">
        <v>24.355020997034401</v>
      </c>
      <c r="Q22" s="87">
        <v>25.234715612834325</v>
      </c>
      <c r="R22" s="87">
        <v>27.132489129521328</v>
      </c>
      <c r="S22" s="87">
        <v>22.999994057285821</v>
      </c>
      <c r="T22" s="87">
        <v>19.442506622443016</v>
      </c>
      <c r="U22" s="87">
        <v>21.808457347579818</v>
      </c>
      <c r="V22" s="87">
        <v>22.065991215933455</v>
      </c>
      <c r="W22" s="87">
        <v>37.029239765297277</v>
      </c>
      <c r="DA22" s="171" t="s">
        <v>1041</v>
      </c>
    </row>
    <row r="23" spans="1:105" ht="11.45" customHeight="1" x14ac:dyDescent="0.25">
      <c r="A23" s="85" t="s">
        <v>93</v>
      </c>
      <c r="B23" s="88">
        <v>157.52717162805243</v>
      </c>
      <c r="C23" s="88">
        <v>170.96567304646197</v>
      </c>
      <c r="D23" s="88">
        <v>182.16111723027515</v>
      </c>
      <c r="E23" s="88">
        <v>157.04970651948003</v>
      </c>
      <c r="F23" s="88">
        <v>158.37885685637497</v>
      </c>
      <c r="G23" s="88">
        <v>161.83088285742457</v>
      </c>
      <c r="H23" s="88">
        <v>184.87153565390452</v>
      </c>
      <c r="I23" s="88">
        <v>197.09886531157719</v>
      </c>
      <c r="J23" s="88">
        <v>168.67185839837649</v>
      </c>
      <c r="K23" s="88">
        <v>177.76919596530189</v>
      </c>
      <c r="L23" s="88">
        <v>187.87178687012732</v>
      </c>
      <c r="M23" s="88">
        <v>214.38436453369587</v>
      </c>
      <c r="N23" s="88">
        <v>218.78696349129402</v>
      </c>
      <c r="O23" s="88">
        <v>224.78064278500892</v>
      </c>
      <c r="P23" s="88">
        <v>225.4999508725486</v>
      </c>
      <c r="Q23" s="88">
        <v>219.47732514888682</v>
      </c>
      <c r="R23" s="88">
        <v>246.84127496177541</v>
      </c>
      <c r="S23" s="88">
        <v>256.52660432876144</v>
      </c>
      <c r="T23" s="88">
        <v>273.45090837234704</v>
      </c>
      <c r="U23" s="88">
        <v>242.97888576488378</v>
      </c>
      <c r="V23" s="88">
        <v>254.4183681303081</v>
      </c>
      <c r="W23" s="88">
        <v>255.89758663122626</v>
      </c>
      <c r="DA23" s="178" t="s">
        <v>1042</v>
      </c>
    </row>
    <row r="24" spans="1:105" x14ac:dyDescent="0.25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14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DA24" s="171"/>
    </row>
    <row r="25" spans="1:105" ht="11.45" customHeight="1" x14ac:dyDescent="0.25">
      <c r="A25" s="53" t="s">
        <v>97</v>
      </c>
      <c r="B25" s="62">
        <f t="shared" ref="B25" si="21">B26+B32</f>
        <v>6422.4660830000003</v>
      </c>
      <c r="C25" s="62">
        <f t="shared" ref="C25:V25" si="22">C26+C32</f>
        <v>6328.3796929999999</v>
      </c>
      <c r="D25" s="62">
        <f t="shared" si="22"/>
        <v>6510.7789959999991</v>
      </c>
      <c r="E25" s="62">
        <f t="shared" si="22"/>
        <v>6416.4921359999998</v>
      </c>
      <c r="F25" s="62">
        <f t="shared" si="22"/>
        <v>6424.6160160000009</v>
      </c>
      <c r="G25" s="62">
        <f t="shared" si="22"/>
        <v>6736.8638659999997</v>
      </c>
      <c r="H25" s="62">
        <f t="shared" si="22"/>
        <v>6699.7494369999995</v>
      </c>
      <c r="I25" s="62">
        <f t="shared" si="22"/>
        <v>6865.2604389999997</v>
      </c>
      <c r="J25" s="62">
        <f t="shared" si="22"/>
        <v>6770.1981329999999</v>
      </c>
      <c r="K25" s="62">
        <f t="shared" si="22"/>
        <v>7016.7912640000004</v>
      </c>
      <c r="L25" s="62">
        <f t="shared" si="22"/>
        <v>7203.5652420000006</v>
      </c>
      <c r="M25" s="62">
        <f t="shared" si="22"/>
        <v>7173.8857310000003</v>
      </c>
      <c r="N25" s="62">
        <f t="shared" si="22"/>
        <v>7250.813263</v>
      </c>
      <c r="O25" s="62">
        <f t="shared" si="22"/>
        <v>7323.5443760000007</v>
      </c>
      <c r="P25" s="62">
        <f t="shared" si="22"/>
        <v>7379.9968640000006</v>
      </c>
      <c r="Q25" s="62">
        <f t="shared" si="22"/>
        <v>7457.792383</v>
      </c>
      <c r="R25" s="62">
        <f t="shared" si="22"/>
        <v>7909.9055450000005</v>
      </c>
      <c r="S25" s="62">
        <f t="shared" si="22"/>
        <v>7926.2249900000006</v>
      </c>
      <c r="T25" s="62">
        <f t="shared" si="22"/>
        <v>7814.038399</v>
      </c>
      <c r="U25" s="62">
        <f t="shared" si="22"/>
        <v>7609.1673089999995</v>
      </c>
      <c r="V25" s="62">
        <f t="shared" si="22"/>
        <v>7122.8268909999997</v>
      </c>
      <c r="W25" s="62">
        <f t="shared" ref="W25" si="23">W26+W32</f>
        <v>7956.5207980000005</v>
      </c>
      <c r="DA25" s="172" t="s">
        <v>1043</v>
      </c>
    </row>
    <row r="26" spans="1:105" ht="11.45" customHeight="1" x14ac:dyDescent="0.25">
      <c r="A26" s="27" t="s">
        <v>33</v>
      </c>
      <c r="B26" s="29">
        <f t="shared" ref="B26" si="24">SUM(B27,B28,B31)</f>
        <v>5490.5983110000006</v>
      </c>
      <c r="C26" s="29">
        <f t="shared" ref="C26:V26" si="25">SUM(C27,C28,C31)</f>
        <v>5333.4787349999997</v>
      </c>
      <c r="D26" s="29">
        <f t="shared" si="25"/>
        <v>5465.0810089999995</v>
      </c>
      <c r="E26" s="29">
        <f t="shared" si="25"/>
        <v>5446.7475539999996</v>
      </c>
      <c r="F26" s="29">
        <f t="shared" si="25"/>
        <v>5497.0520670000005</v>
      </c>
      <c r="G26" s="29">
        <f t="shared" si="25"/>
        <v>5795.2549129999998</v>
      </c>
      <c r="H26" s="29">
        <f t="shared" si="25"/>
        <v>5627.3782069999997</v>
      </c>
      <c r="I26" s="29">
        <f t="shared" si="25"/>
        <v>5728.6912400000001</v>
      </c>
      <c r="J26" s="29">
        <f t="shared" si="25"/>
        <v>5726.2914300000002</v>
      </c>
      <c r="K26" s="29">
        <f t="shared" si="25"/>
        <v>6005.1925140000003</v>
      </c>
      <c r="L26" s="29">
        <f t="shared" si="25"/>
        <v>6133.8841130000001</v>
      </c>
      <c r="M26" s="29">
        <f t="shared" si="25"/>
        <v>5972.7978750000002</v>
      </c>
      <c r="N26" s="29">
        <f t="shared" si="25"/>
        <v>6032.0337200000004</v>
      </c>
      <c r="O26" s="29">
        <f t="shared" si="25"/>
        <v>6078.3996720000005</v>
      </c>
      <c r="P26" s="29">
        <f t="shared" si="25"/>
        <v>6130.7220040000011</v>
      </c>
      <c r="Q26" s="29">
        <f t="shared" si="25"/>
        <v>6234.2321780000002</v>
      </c>
      <c r="R26" s="29">
        <f t="shared" si="25"/>
        <v>6540.0367240000005</v>
      </c>
      <c r="S26" s="29">
        <f t="shared" si="25"/>
        <v>6522.3527130000002</v>
      </c>
      <c r="T26" s="29">
        <f t="shared" si="25"/>
        <v>6339.9677929999998</v>
      </c>
      <c r="U26" s="29">
        <f t="shared" si="25"/>
        <v>6211.6340649999993</v>
      </c>
      <c r="V26" s="29">
        <f t="shared" si="25"/>
        <v>5740.4050929999994</v>
      </c>
      <c r="W26" s="29">
        <f t="shared" ref="W26" si="26">SUM(W27,W28,W31)</f>
        <v>6491.886665</v>
      </c>
      <c r="DA26" s="173" t="s">
        <v>1044</v>
      </c>
    </row>
    <row r="27" spans="1:105" ht="11.45" customHeight="1" x14ac:dyDescent="0.25">
      <c r="A27" s="107" t="s">
        <v>23</v>
      </c>
      <c r="B27" s="115">
        <v>1732.6002060000001</v>
      </c>
      <c r="C27" s="115">
        <v>1714.4725700000001</v>
      </c>
      <c r="D27" s="115">
        <v>1767.4811240000001</v>
      </c>
      <c r="E27" s="115">
        <v>1741.5976090000001</v>
      </c>
      <c r="F27" s="115">
        <v>1769.4631710000001</v>
      </c>
      <c r="G27" s="115">
        <v>1862.5275190000002</v>
      </c>
      <c r="H27" s="115">
        <v>1845.7166520000001</v>
      </c>
      <c r="I27" s="115">
        <v>1893.5118890000001</v>
      </c>
      <c r="J27" s="115">
        <v>1879.3772940000001</v>
      </c>
      <c r="K27" s="115">
        <v>1942.7324410000001</v>
      </c>
      <c r="L27" s="115">
        <v>1919.0918640000002</v>
      </c>
      <c r="M27" s="115">
        <v>1937.1255910000002</v>
      </c>
      <c r="N27" s="115">
        <v>1915.7297440000002</v>
      </c>
      <c r="O27" s="115">
        <v>1920.14381</v>
      </c>
      <c r="P27" s="115">
        <v>1901.4273970000002</v>
      </c>
      <c r="Q27" s="115">
        <v>1916.3342520000001</v>
      </c>
      <c r="R27" s="115">
        <v>1962.709417</v>
      </c>
      <c r="S27" s="115">
        <v>1966.6908510000001</v>
      </c>
      <c r="T27" s="115">
        <v>1997.9084070000001</v>
      </c>
      <c r="U27" s="115">
        <v>1988.834292</v>
      </c>
      <c r="V27" s="115">
        <v>1815.5742720000001</v>
      </c>
      <c r="W27" s="115">
        <v>1668.8884750000002</v>
      </c>
      <c r="DA27" s="203" t="s">
        <v>1045</v>
      </c>
    </row>
    <row r="28" spans="1:105" ht="11.45" customHeight="1" x14ac:dyDescent="0.25">
      <c r="A28" s="109" t="s">
        <v>24</v>
      </c>
      <c r="B28" s="116">
        <f t="shared" ref="B28" si="27">SUM(B29:B30)</f>
        <v>3634.2054870000002</v>
      </c>
      <c r="C28" s="116">
        <f t="shared" ref="C28:V28" si="28">SUM(C29:C30)</f>
        <v>3481.07852</v>
      </c>
      <c r="D28" s="116">
        <f t="shared" si="28"/>
        <v>3561.983628</v>
      </c>
      <c r="E28" s="116">
        <f t="shared" si="28"/>
        <v>3549.9580079999996</v>
      </c>
      <c r="F28" s="116">
        <f t="shared" si="28"/>
        <v>3553.3102269999999</v>
      </c>
      <c r="G28" s="116">
        <f t="shared" si="28"/>
        <v>3747.3451709999999</v>
      </c>
      <c r="H28" s="116">
        <f t="shared" si="28"/>
        <v>3601.5126659999996</v>
      </c>
      <c r="I28" s="116">
        <f t="shared" si="28"/>
        <v>3652.0037949999996</v>
      </c>
      <c r="J28" s="116">
        <f t="shared" si="28"/>
        <v>3664.6696910000001</v>
      </c>
      <c r="K28" s="116">
        <f t="shared" si="28"/>
        <v>3871.5711839999999</v>
      </c>
      <c r="L28" s="116">
        <f t="shared" si="28"/>
        <v>4027.4366929999997</v>
      </c>
      <c r="M28" s="116">
        <f t="shared" si="28"/>
        <v>3854.5611720000002</v>
      </c>
      <c r="N28" s="116">
        <f t="shared" si="28"/>
        <v>3933.8595310000001</v>
      </c>
      <c r="O28" s="116">
        <f t="shared" si="28"/>
        <v>3976.3114169999999</v>
      </c>
      <c r="P28" s="116">
        <f t="shared" si="28"/>
        <v>4048.3323840000003</v>
      </c>
      <c r="Q28" s="116">
        <f t="shared" si="28"/>
        <v>4136.1734809999998</v>
      </c>
      <c r="R28" s="116">
        <f t="shared" si="28"/>
        <v>4389.6095290000003</v>
      </c>
      <c r="S28" s="116">
        <f t="shared" si="28"/>
        <v>4369.2107500000002</v>
      </c>
      <c r="T28" s="116">
        <f t="shared" si="28"/>
        <v>4147.6193860000003</v>
      </c>
      <c r="U28" s="116">
        <f t="shared" si="28"/>
        <v>4016.641995</v>
      </c>
      <c r="V28" s="116">
        <f t="shared" si="28"/>
        <v>3723.4191799999999</v>
      </c>
      <c r="W28" s="116">
        <f t="shared" ref="W28" si="29">SUM(W29:W30)</f>
        <v>4618.366892</v>
      </c>
      <c r="DA28" s="176" t="s">
        <v>1046</v>
      </c>
    </row>
    <row r="29" spans="1:105" ht="11.45" customHeight="1" x14ac:dyDescent="0.25">
      <c r="A29" s="111" t="s">
        <v>92</v>
      </c>
      <c r="B29" s="87">
        <v>1042.7419690000002</v>
      </c>
      <c r="C29" s="87">
        <v>1072.4961400000002</v>
      </c>
      <c r="D29" s="87">
        <v>1112.0895560000001</v>
      </c>
      <c r="E29" s="87">
        <v>1185.418578</v>
      </c>
      <c r="F29" s="87">
        <v>1196.0242210000001</v>
      </c>
      <c r="G29" s="87">
        <v>1132.2868360000002</v>
      </c>
      <c r="H29" s="87">
        <v>1074.7738160000001</v>
      </c>
      <c r="I29" s="87">
        <v>1095.919439</v>
      </c>
      <c r="J29" s="87">
        <v>1128.4401620000001</v>
      </c>
      <c r="K29" s="87">
        <v>1065.9370130000002</v>
      </c>
      <c r="L29" s="87">
        <v>1078.5326240000002</v>
      </c>
      <c r="M29" s="87">
        <v>1071.0946090000002</v>
      </c>
      <c r="N29" s="87">
        <v>1083.38354</v>
      </c>
      <c r="O29" s="87">
        <v>1099.0617420000001</v>
      </c>
      <c r="P29" s="87">
        <v>1180.2669110000002</v>
      </c>
      <c r="Q29" s="87">
        <v>1141.504578</v>
      </c>
      <c r="R29" s="87">
        <v>1218.2681730000002</v>
      </c>
      <c r="S29" s="87">
        <v>1113.9939770000001</v>
      </c>
      <c r="T29" s="87">
        <v>1009.719781</v>
      </c>
      <c r="U29" s="87">
        <v>992.55073300000004</v>
      </c>
      <c r="V29" s="87">
        <v>907.86078899999995</v>
      </c>
      <c r="W29" s="87">
        <v>1482.8567850000002</v>
      </c>
      <c r="DA29" s="171" t="s">
        <v>1047</v>
      </c>
    </row>
    <row r="30" spans="1:105" ht="11.45" customHeight="1" x14ac:dyDescent="0.25">
      <c r="A30" s="111" t="s">
        <v>93</v>
      </c>
      <c r="B30" s="87">
        <v>2591.463518</v>
      </c>
      <c r="C30" s="87">
        <v>2408.5823799999998</v>
      </c>
      <c r="D30" s="87">
        <v>2449.8940720000001</v>
      </c>
      <c r="E30" s="87">
        <v>2364.5394299999998</v>
      </c>
      <c r="F30" s="87">
        <v>2357.2860059999998</v>
      </c>
      <c r="G30" s="87">
        <v>2615.0583349999997</v>
      </c>
      <c r="H30" s="87">
        <v>2526.7388499999997</v>
      </c>
      <c r="I30" s="87">
        <v>2556.0843559999998</v>
      </c>
      <c r="J30" s="87">
        <v>2536.2295289999997</v>
      </c>
      <c r="K30" s="87">
        <v>2805.6341709999997</v>
      </c>
      <c r="L30" s="87">
        <v>2948.9040689999997</v>
      </c>
      <c r="M30" s="87">
        <v>2783.466563</v>
      </c>
      <c r="N30" s="87">
        <v>2850.4759909999998</v>
      </c>
      <c r="O30" s="87">
        <v>2877.249675</v>
      </c>
      <c r="P30" s="87">
        <v>2868.0654730000001</v>
      </c>
      <c r="Q30" s="87">
        <v>2994.6689029999998</v>
      </c>
      <c r="R30" s="87">
        <v>3171.3413559999999</v>
      </c>
      <c r="S30" s="87">
        <v>3255.2167730000001</v>
      </c>
      <c r="T30" s="87">
        <v>3137.8996050000001</v>
      </c>
      <c r="U30" s="87">
        <v>3024.0912619999999</v>
      </c>
      <c r="V30" s="87">
        <v>2815.558391</v>
      </c>
      <c r="W30" s="87">
        <v>3135.5101070000001</v>
      </c>
      <c r="DA30" s="171" t="s">
        <v>1048</v>
      </c>
    </row>
    <row r="31" spans="1:105" ht="11.45" customHeight="1" x14ac:dyDescent="0.25">
      <c r="A31" s="112" t="s">
        <v>25</v>
      </c>
      <c r="B31" s="117">
        <v>123.792618</v>
      </c>
      <c r="C31" s="117">
        <v>137.92764499999998</v>
      </c>
      <c r="D31" s="117">
        <v>135.61625699999999</v>
      </c>
      <c r="E31" s="117">
        <v>155.191937</v>
      </c>
      <c r="F31" s="117">
        <v>174.27866900000001</v>
      </c>
      <c r="G31" s="117">
        <v>185.38222300000001</v>
      </c>
      <c r="H31" s="117">
        <v>180.148889</v>
      </c>
      <c r="I31" s="117">
        <v>183.175556</v>
      </c>
      <c r="J31" s="117">
        <v>182.24444499999998</v>
      </c>
      <c r="K31" s="117">
        <v>190.88888900000001</v>
      </c>
      <c r="L31" s="117">
        <v>187.35555600000001</v>
      </c>
      <c r="M31" s="117">
        <v>181.11111199999999</v>
      </c>
      <c r="N31" s="117">
        <v>182.444445</v>
      </c>
      <c r="O31" s="117">
        <v>181.944445</v>
      </c>
      <c r="P31" s="117">
        <v>180.96222299999999</v>
      </c>
      <c r="Q31" s="117">
        <v>181.724445</v>
      </c>
      <c r="R31" s="117">
        <v>187.71777800000001</v>
      </c>
      <c r="S31" s="117">
        <v>186.45111199999999</v>
      </c>
      <c r="T31" s="117">
        <v>194.44</v>
      </c>
      <c r="U31" s="117">
        <v>206.15777800000001</v>
      </c>
      <c r="V31" s="117">
        <v>201.411641</v>
      </c>
      <c r="W31" s="117">
        <v>204.63129799999999</v>
      </c>
      <c r="DA31" s="204" t="s">
        <v>1049</v>
      </c>
    </row>
    <row r="32" spans="1:105" ht="11.45" customHeight="1" x14ac:dyDescent="0.25">
      <c r="A32" s="27" t="s">
        <v>34</v>
      </c>
      <c r="B32" s="29">
        <f t="shared" ref="B32" si="30">SUM(B33:B34)</f>
        <v>931.86777199999995</v>
      </c>
      <c r="C32" s="29">
        <f t="shared" ref="C32:V32" si="31">SUM(C33:C34)</f>
        <v>994.90095799999995</v>
      </c>
      <c r="D32" s="29">
        <f t="shared" si="31"/>
        <v>1045.697987</v>
      </c>
      <c r="E32" s="29">
        <f t="shared" si="31"/>
        <v>969.74458200000004</v>
      </c>
      <c r="F32" s="29">
        <f t="shared" si="31"/>
        <v>927.56394899999998</v>
      </c>
      <c r="G32" s="29">
        <f t="shared" si="31"/>
        <v>941.60895299999993</v>
      </c>
      <c r="H32" s="29">
        <f t="shared" si="31"/>
        <v>1072.37123</v>
      </c>
      <c r="I32" s="29">
        <f t="shared" si="31"/>
        <v>1136.569199</v>
      </c>
      <c r="J32" s="29">
        <f t="shared" si="31"/>
        <v>1043.9067029999999</v>
      </c>
      <c r="K32" s="29">
        <f t="shared" si="31"/>
        <v>1011.5987500000001</v>
      </c>
      <c r="L32" s="29">
        <f t="shared" si="31"/>
        <v>1069.6811290000001</v>
      </c>
      <c r="M32" s="29">
        <f t="shared" si="31"/>
        <v>1201.0878560000001</v>
      </c>
      <c r="N32" s="29">
        <f t="shared" si="31"/>
        <v>1218.7795430000001</v>
      </c>
      <c r="O32" s="29">
        <f t="shared" si="31"/>
        <v>1245.1447040000003</v>
      </c>
      <c r="P32" s="29">
        <f t="shared" si="31"/>
        <v>1249.27486</v>
      </c>
      <c r="Q32" s="29">
        <f t="shared" si="31"/>
        <v>1223.5602050000002</v>
      </c>
      <c r="R32" s="29">
        <f t="shared" si="31"/>
        <v>1369.8688210000003</v>
      </c>
      <c r="S32" s="29">
        <f t="shared" si="31"/>
        <v>1403.8722770000002</v>
      </c>
      <c r="T32" s="29">
        <f t="shared" si="31"/>
        <v>1474.0706060000002</v>
      </c>
      <c r="U32" s="29">
        <f t="shared" si="31"/>
        <v>1397.5332440000002</v>
      </c>
      <c r="V32" s="29">
        <f t="shared" si="31"/>
        <v>1382.4217980000001</v>
      </c>
      <c r="W32" s="29">
        <f t="shared" ref="W32" si="32">SUM(W33:W34)</f>
        <v>1464.6341330000002</v>
      </c>
      <c r="DA32" s="173" t="s">
        <v>1050</v>
      </c>
    </row>
    <row r="33" spans="1:105" ht="11.45" customHeight="1" x14ac:dyDescent="0.25">
      <c r="A33" s="83" t="s">
        <v>92</v>
      </c>
      <c r="B33" s="87">
        <v>144.23191299999999</v>
      </c>
      <c r="C33" s="87">
        <v>140.07259199999999</v>
      </c>
      <c r="D33" s="87">
        <v>134.89240000000001</v>
      </c>
      <c r="E33" s="87">
        <v>137.70257999999998</v>
      </c>
      <c r="F33" s="87">
        <v>135.66966400000001</v>
      </c>
      <c r="G33" s="87">
        <v>132.45453799999999</v>
      </c>
      <c r="H33" s="87">
        <v>148.01355100000001</v>
      </c>
      <c r="I33" s="87">
        <v>151.074872</v>
      </c>
      <c r="J33" s="87">
        <v>137.175961</v>
      </c>
      <c r="K33" s="87">
        <v>122.75277</v>
      </c>
      <c r="L33" s="87">
        <v>130.322194</v>
      </c>
      <c r="M33" s="87">
        <v>129.166033</v>
      </c>
      <c r="N33" s="87">
        <v>124.844725</v>
      </c>
      <c r="O33" s="87">
        <v>121.24149</v>
      </c>
      <c r="P33" s="87">
        <v>121.775105</v>
      </c>
      <c r="Q33" s="87">
        <v>126.173579</v>
      </c>
      <c r="R33" s="87">
        <v>135.66244599999999</v>
      </c>
      <c r="S33" s="87">
        <v>121.239255</v>
      </c>
      <c r="T33" s="87">
        <v>106.816064</v>
      </c>
      <c r="U33" s="87">
        <v>109.042287</v>
      </c>
      <c r="V33" s="87">
        <v>110.32995699999999</v>
      </c>
      <c r="W33" s="87">
        <v>185.146199</v>
      </c>
      <c r="DA33" s="171" t="s">
        <v>1051</v>
      </c>
    </row>
    <row r="34" spans="1:105" ht="11.45" customHeight="1" x14ac:dyDescent="0.25">
      <c r="A34" s="85" t="s">
        <v>93</v>
      </c>
      <c r="B34" s="88">
        <v>787.63585899999998</v>
      </c>
      <c r="C34" s="88">
        <v>854.82836599999996</v>
      </c>
      <c r="D34" s="88">
        <v>910.80558699999995</v>
      </c>
      <c r="E34" s="88">
        <v>832.04200200000002</v>
      </c>
      <c r="F34" s="88">
        <v>791.89428499999997</v>
      </c>
      <c r="G34" s="88">
        <v>809.15441499999997</v>
      </c>
      <c r="H34" s="88">
        <v>924.35767899999996</v>
      </c>
      <c r="I34" s="88">
        <v>985.494327</v>
      </c>
      <c r="J34" s="88">
        <v>906.73074199999996</v>
      </c>
      <c r="K34" s="88">
        <v>888.84598000000005</v>
      </c>
      <c r="L34" s="88">
        <v>939.35893499999997</v>
      </c>
      <c r="M34" s="88">
        <v>1071.9218230000001</v>
      </c>
      <c r="N34" s="88">
        <v>1093.9348180000002</v>
      </c>
      <c r="O34" s="88">
        <v>1123.9032140000002</v>
      </c>
      <c r="P34" s="88">
        <v>1127.4997550000001</v>
      </c>
      <c r="Q34" s="88">
        <v>1097.3866260000002</v>
      </c>
      <c r="R34" s="88">
        <v>1234.2063750000002</v>
      </c>
      <c r="S34" s="88">
        <v>1282.6330220000002</v>
      </c>
      <c r="T34" s="88">
        <v>1367.2545420000001</v>
      </c>
      <c r="U34" s="88">
        <v>1288.4909570000002</v>
      </c>
      <c r="V34" s="88">
        <v>1272.0918410000002</v>
      </c>
      <c r="W34" s="88">
        <v>1279.4879340000002</v>
      </c>
      <c r="DA34" s="178" t="s">
        <v>1052</v>
      </c>
    </row>
    <row r="35" spans="1:105" x14ac:dyDescent="0.25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14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DA35" s="171"/>
    </row>
    <row r="36" spans="1:105" ht="11.45" customHeight="1" x14ac:dyDescent="0.25">
      <c r="A36" s="53" t="s">
        <v>98</v>
      </c>
      <c r="B36" s="54"/>
      <c r="C36" s="54">
        <f t="shared" ref="C36" si="33">C37+C43</f>
        <v>219.73167900000004</v>
      </c>
      <c r="D36" s="54">
        <f t="shared" ref="D36:V36" si="34">D37+D43</f>
        <v>382.15287400000022</v>
      </c>
      <c r="E36" s="54">
        <f t="shared" si="34"/>
        <v>172.27401899999987</v>
      </c>
      <c r="F36" s="54">
        <f t="shared" si="34"/>
        <v>219.53088900000009</v>
      </c>
      <c r="G36" s="54">
        <f t="shared" si="34"/>
        <v>539.98893399999997</v>
      </c>
      <c r="H36" s="54">
        <f t="shared" si="34"/>
        <v>205.19767899999977</v>
      </c>
      <c r="I36" s="54">
        <f t="shared" si="34"/>
        <v>365.26457300000004</v>
      </c>
      <c r="J36" s="54">
        <f t="shared" si="34"/>
        <v>163.25657799999996</v>
      </c>
      <c r="K36" s="54">
        <f t="shared" si="34"/>
        <v>481.92026599999997</v>
      </c>
      <c r="L36" s="54">
        <f t="shared" si="34"/>
        <v>386.52754900000002</v>
      </c>
      <c r="M36" s="54">
        <f t="shared" si="34"/>
        <v>268.99858000000017</v>
      </c>
      <c r="N36" s="54">
        <f t="shared" si="34"/>
        <v>276.68110299999972</v>
      </c>
      <c r="O36" s="54">
        <f t="shared" si="34"/>
        <v>272.48468400000007</v>
      </c>
      <c r="P36" s="54">
        <f t="shared" si="34"/>
        <v>256.20605900000015</v>
      </c>
      <c r="Q36" s="54">
        <f t="shared" si="34"/>
        <v>282.18040099999951</v>
      </c>
      <c r="R36" s="54">
        <f t="shared" si="34"/>
        <v>651.86673300000018</v>
      </c>
      <c r="S36" s="54">
        <f t="shared" si="34"/>
        <v>293.41762700000015</v>
      </c>
      <c r="T36" s="54">
        <f t="shared" si="34"/>
        <v>213.4121190000001</v>
      </c>
      <c r="U36" s="54">
        <f t="shared" si="34"/>
        <v>90.1434899999999</v>
      </c>
      <c r="V36" s="54">
        <f t="shared" si="34"/>
        <v>18.985736999999943</v>
      </c>
      <c r="W36" s="54">
        <f t="shared" ref="W36" si="35">W37+W43</f>
        <v>1122.9841890000005</v>
      </c>
      <c r="DA36" s="172" t="s">
        <v>1053</v>
      </c>
    </row>
    <row r="37" spans="1:105" ht="11.45" customHeight="1" x14ac:dyDescent="0.25">
      <c r="A37" s="27" t="s">
        <v>33</v>
      </c>
      <c r="B37" s="28"/>
      <c r="C37" s="28">
        <f t="shared" ref="C37" si="36">SUM(C38,C39,C42)</f>
        <v>122.60131000000007</v>
      </c>
      <c r="D37" s="28">
        <f t="shared" ref="D37:V37" si="37">SUM(D38,D39,D42)</f>
        <v>297.25866200000019</v>
      </c>
      <c r="E37" s="28">
        <f t="shared" si="37"/>
        <v>163.8609349999999</v>
      </c>
      <c r="F37" s="28">
        <f t="shared" si="37"/>
        <v>215.96090100000006</v>
      </c>
      <c r="G37" s="28">
        <f t="shared" si="37"/>
        <v>491.84674699999994</v>
      </c>
      <c r="H37" s="28">
        <f t="shared" si="37"/>
        <v>40.338218999999754</v>
      </c>
      <c r="I37" s="28">
        <f t="shared" si="37"/>
        <v>266.96942100000001</v>
      </c>
      <c r="J37" s="28">
        <f t="shared" si="37"/>
        <v>163.25657799999996</v>
      </c>
      <c r="K37" s="28">
        <f t="shared" si="37"/>
        <v>471.31074899999987</v>
      </c>
      <c r="L37" s="28">
        <f t="shared" si="37"/>
        <v>294.3479870000001</v>
      </c>
      <c r="M37" s="28">
        <f t="shared" si="37"/>
        <v>103.49467000000004</v>
      </c>
      <c r="N37" s="28">
        <f t="shared" si="37"/>
        <v>224.89223299999966</v>
      </c>
      <c r="O37" s="28">
        <f t="shared" si="37"/>
        <v>212.0223400000001</v>
      </c>
      <c r="P37" s="28">
        <f t="shared" si="37"/>
        <v>217.97872000000027</v>
      </c>
      <c r="Q37" s="28">
        <f t="shared" si="37"/>
        <v>272.17902299999952</v>
      </c>
      <c r="R37" s="28">
        <f t="shared" si="37"/>
        <v>471.46093400000018</v>
      </c>
      <c r="S37" s="28">
        <f t="shared" si="37"/>
        <v>216.49670100000012</v>
      </c>
      <c r="T37" s="28">
        <f t="shared" si="37"/>
        <v>100.29632000000018</v>
      </c>
      <c r="U37" s="28">
        <f t="shared" si="37"/>
        <v>82.314362999999901</v>
      </c>
      <c r="V37" s="28">
        <f t="shared" si="37"/>
        <v>0</v>
      </c>
      <c r="W37" s="28">
        <f t="shared" ref="W37" si="38">SUM(W38,W39,W42)</f>
        <v>1006.6746710000003</v>
      </c>
      <c r="DA37" s="173" t="s">
        <v>1054</v>
      </c>
    </row>
    <row r="38" spans="1:105" ht="11.45" customHeight="1" x14ac:dyDescent="0.25">
      <c r="A38" s="107" t="s">
        <v>23</v>
      </c>
      <c r="B38" s="108"/>
      <c r="C38" s="108">
        <v>39.021449999999959</v>
      </c>
      <c r="D38" s="108">
        <v>110.1576399999999</v>
      </c>
      <c r="E38" s="108">
        <v>31.265570999999909</v>
      </c>
      <c r="F38" s="108">
        <v>85.014647999999852</v>
      </c>
      <c r="G38" s="108">
        <v>150.21343400000001</v>
      </c>
      <c r="H38" s="108">
        <v>40.338218999999754</v>
      </c>
      <c r="I38" s="108">
        <v>104.94432299999994</v>
      </c>
      <c r="J38" s="108">
        <v>43.014490999999907</v>
      </c>
      <c r="K38" s="108">
        <v>120.50423299999989</v>
      </c>
      <c r="L38" s="108">
        <v>33.508509000000004</v>
      </c>
      <c r="M38" s="108">
        <v>75.182812999999896</v>
      </c>
      <c r="N38" s="108">
        <v>35.753238999999894</v>
      </c>
      <c r="O38" s="108">
        <v>61.563151999999718</v>
      </c>
      <c r="P38" s="108">
        <v>38.432673000000023</v>
      </c>
      <c r="Q38" s="108">
        <v>72.055940999999848</v>
      </c>
      <c r="R38" s="108">
        <v>103.52425099999982</v>
      </c>
      <c r="S38" s="108">
        <v>61.130519999999933</v>
      </c>
      <c r="T38" s="108">
        <v>88.366642000000184</v>
      </c>
      <c r="U38" s="108">
        <v>48.074970999999778</v>
      </c>
      <c r="V38" s="108">
        <v>0</v>
      </c>
      <c r="W38" s="108">
        <v>0</v>
      </c>
      <c r="DA38" s="203" t="s">
        <v>1055</v>
      </c>
    </row>
    <row r="39" spans="1:105" ht="11.45" customHeight="1" x14ac:dyDescent="0.25">
      <c r="A39" s="109" t="s">
        <v>24</v>
      </c>
      <c r="B39" s="110"/>
      <c r="C39" s="110">
        <f t="shared" ref="C39" si="39">SUM(C40:C41)</f>
        <v>65.504043000000138</v>
      </c>
      <c r="D39" s="110">
        <f t="shared" ref="D39:V39" si="40">SUM(D40:D41)</f>
        <v>185.47162000000026</v>
      </c>
      <c r="E39" s="110">
        <f t="shared" si="40"/>
        <v>109.07889399999999</v>
      </c>
      <c r="F39" s="110">
        <f t="shared" si="40"/>
        <v>107.91873100000021</v>
      </c>
      <c r="G39" s="110">
        <f t="shared" si="40"/>
        <v>326.58896899999991</v>
      </c>
      <c r="H39" s="110">
        <f t="shared" si="40"/>
        <v>0</v>
      </c>
      <c r="I39" s="110">
        <f t="shared" si="40"/>
        <v>155.0576410000001</v>
      </c>
      <c r="J39" s="110">
        <f t="shared" si="40"/>
        <v>117.23240800000008</v>
      </c>
      <c r="K39" s="110">
        <f t="shared" si="40"/>
        <v>338.22128199999997</v>
      </c>
      <c r="L39" s="110">
        <f t="shared" si="40"/>
        <v>260.43202100000008</v>
      </c>
      <c r="M39" s="110">
        <f t="shared" si="40"/>
        <v>28.311857000000145</v>
      </c>
      <c r="N39" s="110">
        <f t="shared" si="40"/>
        <v>183.86487099999977</v>
      </c>
      <c r="O39" s="110">
        <f t="shared" si="40"/>
        <v>147.01839800000039</v>
      </c>
      <c r="P39" s="110">
        <f t="shared" si="40"/>
        <v>176.58747900000026</v>
      </c>
      <c r="Q39" s="110">
        <f t="shared" si="40"/>
        <v>195.42006999999967</v>
      </c>
      <c r="R39" s="110">
        <f t="shared" si="40"/>
        <v>358.00256000000036</v>
      </c>
      <c r="S39" s="110">
        <f t="shared" si="40"/>
        <v>152.6920570000002</v>
      </c>
      <c r="T39" s="110">
        <f t="shared" si="40"/>
        <v>0</v>
      </c>
      <c r="U39" s="110">
        <f t="shared" si="40"/>
        <v>18.580824000000121</v>
      </c>
      <c r="V39" s="110">
        <f t="shared" si="40"/>
        <v>0</v>
      </c>
      <c r="W39" s="110">
        <f t="shared" ref="W39" si="41">SUM(W40:W41)</f>
        <v>999.51422400000035</v>
      </c>
      <c r="DA39" s="176" t="s">
        <v>1056</v>
      </c>
    </row>
    <row r="40" spans="1:105" ht="11.45" customHeight="1" x14ac:dyDescent="0.25">
      <c r="A40" s="111" t="s">
        <v>92</v>
      </c>
      <c r="B40" s="84"/>
      <c r="C40" s="84">
        <v>65.504043000000138</v>
      </c>
      <c r="D40" s="84">
        <v>75.34328800000003</v>
      </c>
      <c r="E40" s="84">
        <v>109.07889399999999</v>
      </c>
      <c r="F40" s="84">
        <v>46.355515000000196</v>
      </c>
      <c r="G40" s="84">
        <v>0</v>
      </c>
      <c r="H40" s="84">
        <v>0</v>
      </c>
      <c r="I40" s="84">
        <v>56.895494999999983</v>
      </c>
      <c r="J40" s="84">
        <v>68.270595000000185</v>
      </c>
      <c r="K40" s="84">
        <v>0</v>
      </c>
      <c r="L40" s="84">
        <v>48.345483000000058</v>
      </c>
      <c r="M40" s="84">
        <v>28.311857000000145</v>
      </c>
      <c r="N40" s="84">
        <v>48.038802999999916</v>
      </c>
      <c r="O40" s="84">
        <v>51.428074000000151</v>
      </c>
      <c r="P40" s="84">
        <v>116.95504100000016</v>
      </c>
      <c r="Q40" s="84">
        <v>0</v>
      </c>
      <c r="R40" s="84">
        <v>112.51346700000022</v>
      </c>
      <c r="S40" s="84">
        <v>0</v>
      </c>
      <c r="T40" s="84">
        <v>0</v>
      </c>
      <c r="U40" s="84">
        <v>18.580824000000121</v>
      </c>
      <c r="V40" s="84">
        <v>0</v>
      </c>
      <c r="W40" s="84">
        <v>610.74586800000031</v>
      </c>
      <c r="DA40" s="171" t="s">
        <v>1057</v>
      </c>
    </row>
    <row r="41" spans="1:105" ht="11.45" customHeight="1" x14ac:dyDescent="0.25">
      <c r="A41" s="111" t="s">
        <v>93</v>
      </c>
      <c r="B41" s="84"/>
      <c r="C41" s="84">
        <v>0</v>
      </c>
      <c r="D41" s="84">
        <v>110.12833200000023</v>
      </c>
      <c r="E41" s="84">
        <v>0</v>
      </c>
      <c r="F41" s="84">
        <v>61.563216000000011</v>
      </c>
      <c r="G41" s="84">
        <v>326.58896899999991</v>
      </c>
      <c r="H41" s="84">
        <v>0</v>
      </c>
      <c r="I41" s="84">
        <v>98.162146000000121</v>
      </c>
      <c r="J41" s="84">
        <v>48.961812999999893</v>
      </c>
      <c r="K41" s="84">
        <v>338.22128199999997</v>
      </c>
      <c r="L41" s="84">
        <v>212.08653800000002</v>
      </c>
      <c r="M41" s="84">
        <v>0</v>
      </c>
      <c r="N41" s="84">
        <v>135.82606799999985</v>
      </c>
      <c r="O41" s="84">
        <v>95.590324000000237</v>
      </c>
      <c r="P41" s="84">
        <v>59.632438000000093</v>
      </c>
      <c r="Q41" s="84">
        <v>195.42006999999967</v>
      </c>
      <c r="R41" s="84">
        <v>245.48909300000014</v>
      </c>
      <c r="S41" s="84">
        <v>152.6920570000002</v>
      </c>
      <c r="T41" s="84">
        <v>0</v>
      </c>
      <c r="U41" s="84">
        <v>0</v>
      </c>
      <c r="V41" s="84">
        <v>0</v>
      </c>
      <c r="W41" s="84">
        <v>388.76835600000004</v>
      </c>
      <c r="DA41" s="171" t="s">
        <v>1058</v>
      </c>
    </row>
    <row r="42" spans="1:105" ht="11.45" customHeight="1" x14ac:dyDescent="0.25">
      <c r="A42" s="112" t="s">
        <v>25</v>
      </c>
      <c r="B42" s="113"/>
      <c r="C42" s="113">
        <v>18.075816999999972</v>
      </c>
      <c r="D42" s="113">
        <v>1.6294019999999989</v>
      </c>
      <c r="E42" s="113">
        <v>23.516469999999998</v>
      </c>
      <c r="F42" s="113">
        <v>23.027522000000005</v>
      </c>
      <c r="G42" s="113">
        <v>15.044343999999995</v>
      </c>
      <c r="H42" s="113">
        <v>0</v>
      </c>
      <c r="I42" s="113">
        <v>6.967456999999996</v>
      </c>
      <c r="J42" s="113">
        <v>3.0096789999999771</v>
      </c>
      <c r="K42" s="113">
        <v>12.585234000000014</v>
      </c>
      <c r="L42" s="113">
        <v>0.40745699999999374</v>
      </c>
      <c r="M42" s="113">
        <v>0</v>
      </c>
      <c r="N42" s="113">
        <v>5.274123000000003</v>
      </c>
      <c r="O42" s="113">
        <v>3.4407899999999927</v>
      </c>
      <c r="P42" s="113">
        <v>2.9585679999999854</v>
      </c>
      <c r="Q42" s="113">
        <v>4.7030120000000011</v>
      </c>
      <c r="R42" s="113">
        <v>9.9341229999999996</v>
      </c>
      <c r="S42" s="113">
        <v>2.6741239999999777</v>
      </c>
      <c r="T42" s="113">
        <v>11.929677999999996</v>
      </c>
      <c r="U42" s="113">
        <v>15.658568000000002</v>
      </c>
      <c r="V42" s="113">
        <v>0</v>
      </c>
      <c r="W42" s="113">
        <v>7.1604469999999765</v>
      </c>
      <c r="DA42" s="204" t="s">
        <v>1059</v>
      </c>
    </row>
    <row r="43" spans="1:105" ht="11.45" customHeight="1" x14ac:dyDescent="0.25">
      <c r="A43" s="27" t="s">
        <v>34</v>
      </c>
      <c r="B43" s="28"/>
      <c r="C43" s="28">
        <f t="shared" ref="C43" si="42">SUM(C44:C45)</f>
        <v>97.130368999999973</v>
      </c>
      <c r="D43" s="28">
        <f t="shared" ref="D43:V43" si="43">SUM(D44:D45)</f>
        <v>84.89421200000001</v>
      </c>
      <c r="E43" s="28">
        <f t="shared" si="43"/>
        <v>8.4130839999999694</v>
      </c>
      <c r="F43" s="28">
        <f t="shared" si="43"/>
        <v>3.5699880000000235</v>
      </c>
      <c r="G43" s="28">
        <f t="shared" si="43"/>
        <v>48.142186999999979</v>
      </c>
      <c r="H43" s="28">
        <f t="shared" si="43"/>
        <v>164.85946000000001</v>
      </c>
      <c r="I43" s="28">
        <f t="shared" si="43"/>
        <v>98.29515200000003</v>
      </c>
      <c r="J43" s="28">
        <f t="shared" si="43"/>
        <v>0</v>
      </c>
      <c r="K43" s="28">
        <f t="shared" si="43"/>
        <v>10.609517000000096</v>
      </c>
      <c r="L43" s="28">
        <f t="shared" si="43"/>
        <v>92.179561999999919</v>
      </c>
      <c r="M43" s="28">
        <f t="shared" si="43"/>
        <v>165.50391000000016</v>
      </c>
      <c r="N43" s="28">
        <f t="shared" si="43"/>
        <v>51.78887000000006</v>
      </c>
      <c r="O43" s="28">
        <f t="shared" si="43"/>
        <v>60.462343999999987</v>
      </c>
      <c r="P43" s="28">
        <f t="shared" si="43"/>
        <v>38.227338999999887</v>
      </c>
      <c r="Q43" s="28">
        <f t="shared" si="43"/>
        <v>10.001378000000017</v>
      </c>
      <c r="R43" s="28">
        <f t="shared" si="43"/>
        <v>180.405799</v>
      </c>
      <c r="S43" s="28">
        <f t="shared" si="43"/>
        <v>76.920926000000009</v>
      </c>
      <c r="T43" s="28">
        <f t="shared" si="43"/>
        <v>113.11579899999992</v>
      </c>
      <c r="U43" s="28">
        <f t="shared" si="43"/>
        <v>7.8291269999999997</v>
      </c>
      <c r="V43" s="28">
        <f t="shared" si="43"/>
        <v>18.985736999999943</v>
      </c>
      <c r="W43" s="28">
        <f t="shared" ref="W43" si="44">SUM(W44:W45)</f>
        <v>116.30951800000007</v>
      </c>
      <c r="DA43" s="173" t="s">
        <v>1060</v>
      </c>
    </row>
    <row r="44" spans="1:105" ht="11.45" customHeight="1" x14ac:dyDescent="0.25">
      <c r="A44" s="83" t="s">
        <v>92</v>
      </c>
      <c r="B44" s="84"/>
      <c r="C44" s="84">
        <v>1.4435829999999896</v>
      </c>
      <c r="D44" s="84">
        <v>0.42271200000001841</v>
      </c>
      <c r="E44" s="84">
        <v>8.4130839999999694</v>
      </c>
      <c r="F44" s="84">
        <v>3.5699880000000235</v>
      </c>
      <c r="G44" s="84">
        <v>2.3877779999999689</v>
      </c>
      <c r="H44" s="84">
        <v>21.161917000000017</v>
      </c>
      <c r="I44" s="84">
        <v>8.6642249999999876</v>
      </c>
      <c r="J44" s="84">
        <v>0</v>
      </c>
      <c r="K44" s="84">
        <v>0</v>
      </c>
      <c r="L44" s="84">
        <v>13.172327999999993</v>
      </c>
      <c r="M44" s="84">
        <v>4.4467429999999979</v>
      </c>
      <c r="N44" s="84">
        <v>1.2815960000000075</v>
      </c>
      <c r="O44" s="84">
        <v>1.9996689999999973</v>
      </c>
      <c r="P44" s="84">
        <v>6.1365189999999927</v>
      </c>
      <c r="Q44" s="84">
        <v>10.001378000000017</v>
      </c>
      <c r="R44" s="84">
        <v>15.09177099999998</v>
      </c>
      <c r="S44" s="84">
        <v>0</v>
      </c>
      <c r="T44" s="84">
        <v>0</v>
      </c>
      <c r="U44" s="84">
        <v>7.8291269999999997</v>
      </c>
      <c r="V44" s="84">
        <v>6.8905739999999867</v>
      </c>
      <c r="W44" s="84">
        <v>80.419145999999998</v>
      </c>
      <c r="DA44" s="171" t="s">
        <v>1061</v>
      </c>
    </row>
    <row r="45" spans="1:105" ht="11.45" customHeight="1" x14ac:dyDescent="0.25">
      <c r="A45" s="85" t="s">
        <v>93</v>
      </c>
      <c r="B45" s="86"/>
      <c r="C45" s="86">
        <v>95.686785999999984</v>
      </c>
      <c r="D45" s="86">
        <v>84.471499999999992</v>
      </c>
      <c r="E45" s="86">
        <v>0</v>
      </c>
      <c r="F45" s="86">
        <v>0</v>
      </c>
      <c r="G45" s="86">
        <v>45.75440900000001</v>
      </c>
      <c r="H45" s="86">
        <v>143.697543</v>
      </c>
      <c r="I45" s="86">
        <v>89.630927000000042</v>
      </c>
      <c r="J45" s="86">
        <v>0</v>
      </c>
      <c r="K45" s="86">
        <v>10.609517000000096</v>
      </c>
      <c r="L45" s="86">
        <v>79.007233999999926</v>
      </c>
      <c r="M45" s="86">
        <v>161.05716700000016</v>
      </c>
      <c r="N45" s="86">
        <v>50.507274000000052</v>
      </c>
      <c r="O45" s="86">
        <v>58.46267499999999</v>
      </c>
      <c r="P45" s="86">
        <v>32.090819999999894</v>
      </c>
      <c r="Q45" s="86">
        <v>0</v>
      </c>
      <c r="R45" s="86">
        <v>165.31402800000001</v>
      </c>
      <c r="S45" s="86">
        <v>76.920926000000009</v>
      </c>
      <c r="T45" s="86">
        <v>113.11579899999992</v>
      </c>
      <c r="U45" s="86">
        <v>0</v>
      </c>
      <c r="V45" s="86">
        <v>12.095162999999957</v>
      </c>
      <c r="W45" s="86">
        <v>35.89037200000007</v>
      </c>
      <c r="DA45" s="178" t="s">
        <v>1062</v>
      </c>
    </row>
    <row r="46" spans="1:105" x14ac:dyDescent="0.25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DA46" s="171"/>
    </row>
    <row r="47" spans="1:105" ht="11.45" customHeight="1" x14ac:dyDescent="0.25">
      <c r="A47" s="68" t="s">
        <v>36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DA47" s="179"/>
    </row>
    <row r="48" spans="1:105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DA48" s="208"/>
    </row>
    <row r="49" spans="1:105" ht="11.45" customHeight="1" x14ac:dyDescent="0.25">
      <c r="A49" s="53" t="s">
        <v>99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DA49" s="172"/>
    </row>
    <row r="50" spans="1:105" ht="11.45" customHeight="1" x14ac:dyDescent="0.25">
      <c r="A50" s="27" t="s">
        <v>100</v>
      </c>
      <c r="B50" s="29">
        <f t="shared" ref="B50:J50" si="45">IF(B4=0,0,B4/B15)</f>
        <v>113.72419108651498</v>
      </c>
      <c r="C50" s="29">
        <f t="shared" si="45"/>
        <v>117.0438905084839</v>
      </c>
      <c r="D50" s="29">
        <f t="shared" si="45"/>
        <v>108.33711955997397</v>
      </c>
      <c r="E50" s="29">
        <f t="shared" si="45"/>
        <v>108.3793555510763</v>
      </c>
      <c r="F50" s="29">
        <f t="shared" si="45"/>
        <v>109.03119568201468</v>
      </c>
      <c r="G50" s="29">
        <f t="shared" si="45"/>
        <v>108.5192901932553</v>
      </c>
      <c r="H50" s="29">
        <f t="shared" si="45"/>
        <v>114.72205775887699</v>
      </c>
      <c r="I50" s="29">
        <f t="shared" si="45"/>
        <v>113.32760969176893</v>
      </c>
      <c r="J50" s="29">
        <f t="shared" si="45"/>
        <v>117.51537995941027</v>
      </c>
      <c r="K50" s="29">
        <f t="shared" ref="K50:V50" si="46">IF(K4=0,0,K4/K15)</f>
        <v>112.17304803397634</v>
      </c>
      <c r="L50" s="29">
        <f t="shared" si="46"/>
        <v>111.43762779571512</v>
      </c>
      <c r="M50" s="29">
        <f t="shared" si="46"/>
        <v>116.88444249055125</v>
      </c>
      <c r="N50" s="29">
        <f t="shared" si="46"/>
        <v>119.37241093573236</v>
      </c>
      <c r="O50" s="29">
        <f t="shared" si="46"/>
        <v>119.5171606065845</v>
      </c>
      <c r="P50" s="29">
        <f t="shared" si="46"/>
        <v>119.81646555777203</v>
      </c>
      <c r="Q50" s="29">
        <f t="shared" si="46"/>
        <v>118.73947834446727</v>
      </c>
      <c r="R50" s="29">
        <f t="shared" si="46"/>
        <v>115.97262662470081</v>
      </c>
      <c r="S50" s="29">
        <f t="shared" si="46"/>
        <v>119.99226455219005</v>
      </c>
      <c r="T50" s="29">
        <f t="shared" si="46"/>
        <v>126.94428313458643</v>
      </c>
      <c r="U50" s="29">
        <f t="shared" si="46"/>
        <v>128.93540737327589</v>
      </c>
      <c r="V50" s="29">
        <f t="shared" si="46"/>
        <v>84.036210280207499</v>
      </c>
      <c r="W50" s="29">
        <f t="shared" ref="W50" si="47">IF(W4=0,0,W4/W15)</f>
        <v>70.959112294945413</v>
      </c>
      <c r="DA50" s="173" t="s">
        <v>1063</v>
      </c>
    </row>
    <row r="51" spans="1:105" ht="11.45" customHeight="1" x14ac:dyDescent="0.25">
      <c r="A51" s="107" t="s">
        <v>23</v>
      </c>
      <c r="B51" s="115">
        <f t="shared" ref="B51:J51" si="48">IF(B5=0,0,B5/B16)</f>
        <v>76.605827641825783</v>
      </c>
      <c r="C51" s="115">
        <f t="shared" si="48"/>
        <v>77.94604940769301</v>
      </c>
      <c r="D51" s="115">
        <f t="shared" si="48"/>
        <v>75.814105278914653</v>
      </c>
      <c r="E51" s="115">
        <f t="shared" si="48"/>
        <v>76.993048454917187</v>
      </c>
      <c r="F51" s="115">
        <f t="shared" si="48"/>
        <v>76.993048454917187</v>
      </c>
      <c r="G51" s="115">
        <f t="shared" si="48"/>
        <v>75.581555653866019</v>
      </c>
      <c r="H51" s="115">
        <f t="shared" si="48"/>
        <v>76.678764646850951</v>
      </c>
      <c r="I51" s="115">
        <f t="shared" si="48"/>
        <v>76.433252741969255</v>
      </c>
      <c r="J51" s="115">
        <f t="shared" si="48"/>
        <v>77.351539687974153</v>
      </c>
      <c r="K51" s="115">
        <f t="shared" ref="K51:V51" si="49">IF(K5=0,0,K5/K16)</f>
        <v>77.192120337400496</v>
      </c>
      <c r="L51" s="115">
        <f t="shared" si="49"/>
        <v>77.446669191367775</v>
      </c>
      <c r="M51" s="115">
        <f t="shared" si="49"/>
        <v>77.903617441967029</v>
      </c>
      <c r="N51" s="115">
        <f t="shared" si="49"/>
        <v>78.773684746990384</v>
      </c>
      <c r="O51" s="115">
        <f t="shared" si="49"/>
        <v>79.066047580968416</v>
      </c>
      <c r="P51" s="115">
        <f t="shared" si="49"/>
        <v>79.36621254941771</v>
      </c>
      <c r="Q51" s="115">
        <f t="shared" si="49"/>
        <v>79.223226155156681</v>
      </c>
      <c r="R51" s="115">
        <f t="shared" si="49"/>
        <v>78.740873830108896</v>
      </c>
      <c r="S51" s="115">
        <f t="shared" si="49"/>
        <v>79.505956053841544</v>
      </c>
      <c r="T51" s="115">
        <f t="shared" si="49"/>
        <v>80.083751309492357</v>
      </c>
      <c r="U51" s="115">
        <f t="shared" si="49"/>
        <v>80.449135802469144</v>
      </c>
      <c r="V51" s="115">
        <f t="shared" si="49"/>
        <v>65.833291139240515</v>
      </c>
      <c r="W51" s="115">
        <f t="shared" ref="W51" si="50">IF(W5=0,0,W5/W16)</f>
        <v>61.009578157981267</v>
      </c>
      <c r="DA51" s="203" t="s">
        <v>1064</v>
      </c>
    </row>
    <row r="52" spans="1:105" ht="11.45" customHeight="1" x14ac:dyDescent="0.25">
      <c r="A52" s="109" t="s">
        <v>24</v>
      </c>
      <c r="B52" s="116">
        <f t="shared" ref="B52:J52" si="51">IF(B6=0,0,B6/B17)</f>
        <v>112.77843299709077</v>
      </c>
      <c r="C52" s="116">
        <f t="shared" si="51"/>
        <v>115.36462941883016</v>
      </c>
      <c r="D52" s="116">
        <f t="shared" si="51"/>
        <v>103.99448888625122</v>
      </c>
      <c r="E52" s="116">
        <f t="shared" si="51"/>
        <v>101.10166541724151</v>
      </c>
      <c r="F52" s="116">
        <f t="shared" si="51"/>
        <v>99.993145576265121</v>
      </c>
      <c r="G52" s="116">
        <f t="shared" si="51"/>
        <v>99.531797311595056</v>
      </c>
      <c r="H52" s="116">
        <f t="shared" si="51"/>
        <v>106.18686339354873</v>
      </c>
      <c r="I52" s="116">
        <f t="shared" si="51"/>
        <v>104.39565643568469</v>
      </c>
      <c r="J52" s="116">
        <f t="shared" si="51"/>
        <v>107.70561425795408</v>
      </c>
      <c r="K52" s="116">
        <f t="shared" ref="K52:V52" si="52">IF(K6=0,0,K6/K17)</f>
        <v>102.78858751212863</v>
      </c>
      <c r="L52" s="116">
        <f t="shared" si="52"/>
        <v>99.300323713998651</v>
      </c>
      <c r="M52" s="116">
        <f t="shared" si="52"/>
        <v>107.41732931484987</v>
      </c>
      <c r="N52" s="116">
        <f t="shared" si="52"/>
        <v>108.5312435315353</v>
      </c>
      <c r="O52" s="116">
        <f t="shared" si="52"/>
        <v>108.03479786656061</v>
      </c>
      <c r="P52" s="116">
        <f t="shared" si="52"/>
        <v>109.77359512358991</v>
      </c>
      <c r="Q52" s="116">
        <f t="shared" si="52"/>
        <v>107.06997717764847</v>
      </c>
      <c r="R52" s="116">
        <f t="shared" si="52"/>
        <v>101.72962550501181</v>
      </c>
      <c r="S52" s="116">
        <f t="shared" si="52"/>
        <v>104.86000159513326</v>
      </c>
      <c r="T52" s="116">
        <f t="shared" si="52"/>
        <v>110.97403673281869</v>
      </c>
      <c r="U52" s="116">
        <f t="shared" si="52"/>
        <v>111.28367111242281</v>
      </c>
      <c r="V52" s="116">
        <f t="shared" si="52"/>
        <v>70.963448912143789</v>
      </c>
      <c r="W52" s="116">
        <f t="shared" ref="W52" si="53">IF(W6=0,0,W6/W17)</f>
        <v>54.77838219582425</v>
      </c>
      <c r="DA52" s="176" t="s">
        <v>1065</v>
      </c>
    </row>
    <row r="53" spans="1:105" ht="11.45" customHeight="1" x14ac:dyDescent="0.25">
      <c r="A53" s="111" t="s">
        <v>92</v>
      </c>
      <c r="B53" s="87">
        <f t="shared" ref="B53:J53" si="54">IF(B7=0,0,B7/B18)</f>
        <v>108.2526093071702</v>
      </c>
      <c r="C53" s="87">
        <f t="shared" si="54"/>
        <v>107.56209045293838</v>
      </c>
      <c r="D53" s="87">
        <f t="shared" si="54"/>
        <v>104.09679465914529</v>
      </c>
      <c r="E53" s="87">
        <f t="shared" si="54"/>
        <v>108.49199331545688</v>
      </c>
      <c r="F53" s="87">
        <f t="shared" si="54"/>
        <v>104.66008196599778</v>
      </c>
      <c r="G53" s="87">
        <f t="shared" si="54"/>
        <v>104.30522306696206</v>
      </c>
      <c r="H53" s="87">
        <f t="shared" si="54"/>
        <v>111.73461333162267</v>
      </c>
      <c r="I53" s="87">
        <f t="shared" si="54"/>
        <v>111.47371821947434</v>
      </c>
      <c r="J53" s="87">
        <f t="shared" si="54"/>
        <v>118.92002837188305</v>
      </c>
      <c r="K53" s="87">
        <f t="shared" ref="K53:V53" si="55">IF(K7=0,0,K7/K18)</f>
        <v>113.71325115063274</v>
      </c>
      <c r="L53" s="87">
        <f t="shared" si="55"/>
        <v>110.07424259063627</v>
      </c>
      <c r="M53" s="87">
        <f t="shared" si="55"/>
        <v>113.1639041994697</v>
      </c>
      <c r="N53" s="87">
        <f t="shared" si="55"/>
        <v>115.80429947353322</v>
      </c>
      <c r="O53" s="87">
        <f t="shared" si="55"/>
        <v>112.87473238285817</v>
      </c>
      <c r="P53" s="87">
        <f t="shared" si="55"/>
        <v>111.9812989530559</v>
      </c>
      <c r="Q53" s="87">
        <f t="shared" si="55"/>
        <v>114.35810429800723</v>
      </c>
      <c r="R53" s="87">
        <f t="shared" si="55"/>
        <v>105.59861404183629</v>
      </c>
      <c r="S53" s="87">
        <f t="shared" si="55"/>
        <v>110.34692709441077</v>
      </c>
      <c r="T53" s="87">
        <f t="shared" si="55"/>
        <v>111.26637725574415</v>
      </c>
      <c r="U53" s="87">
        <f t="shared" si="55"/>
        <v>112.83489601009147</v>
      </c>
      <c r="V53" s="87">
        <f t="shared" si="55"/>
        <v>68.778214918841499</v>
      </c>
      <c r="W53" s="87">
        <f t="shared" ref="W53" si="56">IF(W7=0,0,W7/W18)</f>
        <v>55.940456320241829</v>
      </c>
      <c r="DA53" s="171" t="s">
        <v>1066</v>
      </c>
    </row>
    <row r="54" spans="1:105" ht="11.45" customHeight="1" x14ac:dyDescent="0.25">
      <c r="A54" s="111" t="s">
        <v>93</v>
      </c>
      <c r="B54" s="87">
        <f t="shared" ref="B54:J54" si="57">IF(B8=0,0,B8/B19)</f>
        <v>114.59951451074825</v>
      </c>
      <c r="C54" s="87">
        <f t="shared" si="57"/>
        <v>118.838952319298</v>
      </c>
      <c r="D54" s="87">
        <f t="shared" si="57"/>
        <v>103.94804884509972</v>
      </c>
      <c r="E54" s="87">
        <f t="shared" si="57"/>
        <v>97.396659752306093</v>
      </c>
      <c r="F54" s="87">
        <f t="shared" si="57"/>
        <v>97.625266183175015</v>
      </c>
      <c r="G54" s="87">
        <f t="shared" si="57"/>
        <v>97.464964968574463</v>
      </c>
      <c r="H54" s="87">
        <f t="shared" si="57"/>
        <v>103.82707208769995</v>
      </c>
      <c r="I54" s="87">
        <f t="shared" si="57"/>
        <v>101.36094223412674</v>
      </c>
      <c r="J54" s="87">
        <f t="shared" si="57"/>
        <v>102.71600463274331</v>
      </c>
      <c r="K54" s="87">
        <f t="shared" ref="K54:V54" si="58">IF(K8=0,0,K8/K19)</f>
        <v>98.638009561381338</v>
      </c>
      <c r="L54" s="87">
        <f t="shared" si="58"/>
        <v>95.35986898045357</v>
      </c>
      <c r="M54" s="87">
        <f t="shared" si="58"/>
        <v>105.20601287332549</v>
      </c>
      <c r="N54" s="87">
        <f t="shared" si="58"/>
        <v>105.76696517446629</v>
      </c>
      <c r="O54" s="87">
        <f t="shared" si="58"/>
        <v>106.18602300877633</v>
      </c>
      <c r="P54" s="87">
        <f t="shared" si="58"/>
        <v>108.86508037616723</v>
      </c>
      <c r="Q54" s="87">
        <f t="shared" si="58"/>
        <v>104.29189694978861</v>
      </c>
      <c r="R54" s="87">
        <f t="shared" si="58"/>
        <v>100.24335674206245</v>
      </c>
      <c r="S54" s="87">
        <f t="shared" si="58"/>
        <v>103.1618098785149</v>
      </c>
      <c r="T54" s="87">
        <f t="shared" si="58"/>
        <v>110.89064940593472</v>
      </c>
      <c r="U54" s="87">
        <f t="shared" si="58"/>
        <v>110.77453654087392</v>
      </c>
      <c r="V54" s="87">
        <f t="shared" si="58"/>
        <v>71.668065183919168</v>
      </c>
      <c r="W54" s="87">
        <f t="shared" ref="W54" si="59">IF(W8=0,0,W8/W19)</f>
        <v>54.228809896331498</v>
      </c>
      <c r="DA54" s="171" t="s">
        <v>1067</v>
      </c>
    </row>
    <row r="55" spans="1:105" ht="11.45" customHeight="1" x14ac:dyDescent="0.25">
      <c r="A55" s="112" t="s">
        <v>25</v>
      </c>
      <c r="B55" s="117">
        <f t="shared" ref="B55:J55" si="60">IF(B9=0,0,B9/B20)</f>
        <v>249.9700318860732</v>
      </c>
      <c r="C55" s="117">
        <f t="shared" si="60"/>
        <v>249.97003188607323</v>
      </c>
      <c r="D55" s="117">
        <f t="shared" si="60"/>
        <v>249.97003188607323</v>
      </c>
      <c r="E55" s="117">
        <f t="shared" si="60"/>
        <v>249.9700318860732</v>
      </c>
      <c r="F55" s="117">
        <f t="shared" si="60"/>
        <v>249.9700318860732</v>
      </c>
      <c r="G55" s="117">
        <f t="shared" si="60"/>
        <v>249.97003188607323</v>
      </c>
      <c r="H55" s="117">
        <f t="shared" si="60"/>
        <v>266.87801448184837</v>
      </c>
      <c r="I55" s="117">
        <f t="shared" si="60"/>
        <v>265.91369542272741</v>
      </c>
      <c r="J55" s="117">
        <f t="shared" si="60"/>
        <v>284.51408364833554</v>
      </c>
      <c r="K55" s="117">
        <f t="shared" ref="K55:V55" si="61">IF(K9=0,0,K9/K20)</f>
        <v>262.64260768335271</v>
      </c>
      <c r="L55" s="117">
        <f t="shared" si="61"/>
        <v>283.51482507413118</v>
      </c>
      <c r="M55" s="117">
        <f t="shared" si="61"/>
        <v>285.9631901840491</v>
      </c>
      <c r="N55" s="117">
        <f t="shared" si="61"/>
        <v>301.49817295980512</v>
      </c>
      <c r="O55" s="117">
        <f t="shared" si="61"/>
        <v>307.51755725190839</v>
      </c>
      <c r="P55" s="117">
        <f t="shared" si="61"/>
        <v>298.60130413959939</v>
      </c>
      <c r="Q55" s="117">
        <f t="shared" si="61"/>
        <v>309.13715515554685</v>
      </c>
      <c r="R55" s="117">
        <f t="shared" si="61"/>
        <v>322.15027286825375</v>
      </c>
      <c r="S55" s="117">
        <f t="shared" si="61"/>
        <v>339.70179850541695</v>
      </c>
      <c r="T55" s="117">
        <f t="shared" si="61"/>
        <v>355.05954421815352</v>
      </c>
      <c r="U55" s="117">
        <f t="shared" si="61"/>
        <v>357.91357212922139</v>
      </c>
      <c r="V55" s="117">
        <f t="shared" si="61"/>
        <v>200.28633875187828</v>
      </c>
      <c r="W55" s="117">
        <f t="shared" ref="W55" si="62">IF(W9=0,0,W9/W20)</f>
        <v>212.52315419346178</v>
      </c>
      <c r="DA55" s="204" t="s">
        <v>1068</v>
      </c>
    </row>
    <row r="56" spans="1:105" ht="11.45" customHeight="1" x14ac:dyDescent="0.25">
      <c r="A56" s="27" t="s">
        <v>101</v>
      </c>
      <c r="B56" s="29">
        <f t="shared" ref="B56:J56" si="63">IF(B10=0,0,B10/B21)</f>
        <v>443.59834392625049</v>
      </c>
      <c r="C56" s="29">
        <f t="shared" si="63"/>
        <v>407.28677279528591</v>
      </c>
      <c r="D56" s="29">
        <f t="shared" si="63"/>
        <v>387.58322736175637</v>
      </c>
      <c r="E56" s="29">
        <f t="shared" si="63"/>
        <v>461.1728556591201</v>
      </c>
      <c r="F56" s="29">
        <f t="shared" si="63"/>
        <v>465.78459728352016</v>
      </c>
      <c r="G56" s="29">
        <f t="shared" si="63"/>
        <v>506.68592187805865</v>
      </c>
      <c r="H56" s="29">
        <f t="shared" si="63"/>
        <v>498.92703702005019</v>
      </c>
      <c r="I56" s="29">
        <f t="shared" si="63"/>
        <v>504.21479051655911</v>
      </c>
      <c r="J56" s="29">
        <f t="shared" si="63"/>
        <v>589.73912335245291</v>
      </c>
      <c r="K56" s="29">
        <f t="shared" ref="K56:V56" si="64">IF(K10=0,0,K10/K21)</f>
        <v>473.73647922767839</v>
      </c>
      <c r="L56" s="29">
        <f t="shared" si="64"/>
        <v>501.63080016371794</v>
      </c>
      <c r="M56" s="29">
        <f t="shared" si="64"/>
        <v>471.7265248976056</v>
      </c>
      <c r="N56" s="29">
        <f t="shared" si="64"/>
        <v>451.53777279313772</v>
      </c>
      <c r="O56" s="29">
        <f t="shared" si="64"/>
        <v>452.2084849684972</v>
      </c>
      <c r="P56" s="29">
        <f t="shared" si="64"/>
        <v>450.77750167320687</v>
      </c>
      <c r="Q56" s="29">
        <f t="shared" si="64"/>
        <v>476.60915922631648</v>
      </c>
      <c r="R56" s="29">
        <f t="shared" si="64"/>
        <v>462.40193990904987</v>
      </c>
      <c r="S56" s="29">
        <f t="shared" si="64"/>
        <v>419.93141503438113</v>
      </c>
      <c r="T56" s="29">
        <f t="shared" si="64"/>
        <v>402.64134993303873</v>
      </c>
      <c r="U56" s="29">
        <f t="shared" si="64"/>
        <v>451.19226091277824</v>
      </c>
      <c r="V56" s="29">
        <f t="shared" si="64"/>
        <v>395.02777031674685</v>
      </c>
      <c r="W56" s="29">
        <f t="shared" ref="W56" si="65">IF(W10=0,0,W10/W21)</f>
        <v>423.09201080898629</v>
      </c>
      <c r="DA56" s="173" t="s">
        <v>1069</v>
      </c>
    </row>
    <row r="57" spans="1:105" ht="11.45" customHeight="1" x14ac:dyDescent="0.25">
      <c r="A57" s="83" t="s">
        <v>92</v>
      </c>
      <c r="B57" s="87">
        <f t="shared" ref="B57:J57" si="66">IF(B11=0,0,B11/B22)</f>
        <v>567.50377798974773</v>
      </c>
      <c r="C57" s="87">
        <f t="shared" si="66"/>
        <v>565.27140319635976</v>
      </c>
      <c r="D57" s="87">
        <f t="shared" si="66"/>
        <v>579.45552781451431</v>
      </c>
      <c r="E57" s="87">
        <f t="shared" si="66"/>
        <v>661.94785669658222</v>
      </c>
      <c r="F57" s="87">
        <f t="shared" si="66"/>
        <v>664.91645173070992</v>
      </c>
      <c r="G57" s="87">
        <f t="shared" si="66"/>
        <v>698.10881913151616</v>
      </c>
      <c r="H57" s="87">
        <f t="shared" si="66"/>
        <v>688.55448145498792</v>
      </c>
      <c r="I57" s="87">
        <f t="shared" si="66"/>
        <v>733.48267591055935</v>
      </c>
      <c r="J57" s="87">
        <f t="shared" si="66"/>
        <v>862.74964910031406</v>
      </c>
      <c r="K57" s="87">
        <f t="shared" ref="K57:V57" si="67">IF(K11=0,0,K11/K22)</f>
        <v>716.05172047886731</v>
      </c>
      <c r="L57" s="87">
        <f t="shared" si="67"/>
        <v>741.35449635650934</v>
      </c>
      <c r="M57" s="87">
        <f t="shared" si="67"/>
        <v>779.36893783680853</v>
      </c>
      <c r="N57" s="87">
        <f t="shared" si="67"/>
        <v>780.4946847502797</v>
      </c>
      <c r="O57" s="87">
        <f t="shared" si="67"/>
        <v>806.36520385384222</v>
      </c>
      <c r="P57" s="87">
        <f t="shared" si="67"/>
        <v>827.71472975211816</v>
      </c>
      <c r="Q57" s="87">
        <f t="shared" si="67"/>
        <v>823.72956775665489</v>
      </c>
      <c r="R57" s="87">
        <f t="shared" si="67"/>
        <v>826.69690990226411</v>
      </c>
      <c r="S57" s="87">
        <f t="shared" si="67"/>
        <v>770.71318049039621</v>
      </c>
      <c r="T57" s="87">
        <f t="shared" si="67"/>
        <v>814.63201358412709</v>
      </c>
      <c r="U57" s="87">
        <f t="shared" si="67"/>
        <v>823.68983927718295</v>
      </c>
      <c r="V57" s="87">
        <f t="shared" si="67"/>
        <v>722.46019367830559</v>
      </c>
      <c r="W57" s="87">
        <f t="shared" ref="W57" si="68">IF(W11=0,0,W11/W22)</f>
        <v>671.89843638173795</v>
      </c>
      <c r="DA57" s="171" t="s">
        <v>1070</v>
      </c>
    </row>
    <row r="58" spans="1:105" ht="11.45" customHeight="1" x14ac:dyDescent="0.25">
      <c r="A58" s="85" t="s">
        <v>93</v>
      </c>
      <c r="B58" s="88">
        <f t="shared" ref="B58:J58" si="69">IF(B12=0,0,B12/B23)</f>
        <v>420.9087754012773</v>
      </c>
      <c r="C58" s="88">
        <f t="shared" si="69"/>
        <v>381.39933441685878</v>
      </c>
      <c r="D58" s="88">
        <f t="shared" si="69"/>
        <v>359.16649898680743</v>
      </c>
      <c r="E58" s="88">
        <f t="shared" si="69"/>
        <v>425.9645943324212</v>
      </c>
      <c r="F58" s="88">
        <f t="shared" si="69"/>
        <v>431.66874081654493</v>
      </c>
      <c r="G58" s="88">
        <f t="shared" si="69"/>
        <v>475.35094927431697</v>
      </c>
      <c r="H58" s="88">
        <f t="shared" si="69"/>
        <v>468.56278292685352</v>
      </c>
      <c r="I58" s="88">
        <f t="shared" si="69"/>
        <v>469.06835147250649</v>
      </c>
      <c r="J58" s="88">
        <f t="shared" si="69"/>
        <v>545.33280525114526</v>
      </c>
      <c r="K58" s="88">
        <f t="shared" ref="K58:V58" si="70">IF(K12=0,0,K12/K23)</f>
        <v>440.3071240156624</v>
      </c>
      <c r="L58" s="88">
        <f t="shared" si="70"/>
        <v>468.37267407440902</v>
      </c>
      <c r="M58" s="88">
        <f t="shared" si="70"/>
        <v>434.65577117495701</v>
      </c>
      <c r="N58" s="88">
        <f t="shared" si="70"/>
        <v>413.99574152899726</v>
      </c>
      <c r="O58" s="88">
        <f t="shared" si="70"/>
        <v>414.00369325820111</v>
      </c>
      <c r="P58" s="88">
        <f t="shared" si="70"/>
        <v>410.06656551156442</v>
      </c>
      <c r="Q58" s="88">
        <f t="shared" si="70"/>
        <v>436.69849972319111</v>
      </c>
      <c r="R58" s="88">
        <f t="shared" si="70"/>
        <v>422.3590851846493</v>
      </c>
      <c r="S58" s="88">
        <f t="shared" si="70"/>
        <v>388.48056984035702</v>
      </c>
      <c r="T58" s="88">
        <f t="shared" si="70"/>
        <v>373.34859221612555</v>
      </c>
      <c r="U58" s="88">
        <f t="shared" si="70"/>
        <v>417.75891330208248</v>
      </c>
      <c r="V58" s="88">
        <f t="shared" si="70"/>
        <v>366.62918797065066</v>
      </c>
      <c r="W58" s="88">
        <f t="shared" ref="W58" si="71">IF(W12=0,0,W12/W23)</f>
        <v>387.0888858519815</v>
      </c>
      <c r="DA58" s="178" t="s">
        <v>1071</v>
      </c>
    </row>
    <row r="59" spans="1:105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DA59" s="171"/>
    </row>
    <row r="60" spans="1:105" ht="11.45" customHeight="1" x14ac:dyDescent="0.25">
      <c r="A60" s="53" t="s">
        <v>102</v>
      </c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DA60" s="172"/>
    </row>
    <row r="61" spans="1:105" ht="11.45" customHeight="1" x14ac:dyDescent="0.25">
      <c r="A61" s="27" t="s">
        <v>103</v>
      </c>
      <c r="B61" s="29">
        <f t="shared" ref="B61" si="72">IF(B26=0,0,(B62*B27+B64*B29+B65*B30+B66*B31)/(B27+B29+B30+B31))</f>
        <v>350.65572006292774</v>
      </c>
      <c r="C61" s="29">
        <f t="shared" ref="C61" si="73">IF(C26=0,0,(C62*C27+C64*C29+C65*C30+C66*C31)/(C27+C29+C30+C31))</f>
        <v>351.92296226526537</v>
      </c>
      <c r="D61" s="29">
        <f t="shared" ref="D61" si="74">IF(D26=0,0,(D62*D27+D64*D29+D65*D30+D66*D31)/(D27+D29+D30+D31))</f>
        <v>351.82869408770739</v>
      </c>
      <c r="E61" s="29">
        <f t="shared" ref="E61" si="75">IF(E26=0,0,(E62*E27+E64*E29+E65*E30+E66*E31)/(E27+E29+E30+E31))</f>
        <v>352.41822240693483</v>
      </c>
      <c r="F61" s="29">
        <f t="shared" ref="F61" si="76">IF(F26=0,0,(F62*F27+F64*F29+F65*F30+F66*F31)/(F27+F29+F30+F31))</f>
        <v>353.36041427384214</v>
      </c>
      <c r="G61" s="29">
        <f t="shared" ref="G61" si="77">IF(G26=0,0,(G62*G27+G64*G29+G65*G30+G66*G31)/(G27+G29+G30+G31))</f>
        <v>353.38833889876901</v>
      </c>
      <c r="H61" s="29">
        <f t="shared" ref="H61" si="78">IF(H26=0,0,(H62*H27+H64*H29+H65*H30+H66*H31)/(H27+H29+H30+H31))</f>
        <v>353.92220293324954</v>
      </c>
      <c r="I61" s="29">
        <f t="shared" ref="I61" si="79">IF(I26=0,0,(I62*I27+I64*I29+I65*I30+I66*I31)/(I27+I29+I30+I31))</f>
        <v>354.11653314379004</v>
      </c>
      <c r="J61" s="29">
        <f t="shared" ref="J61" si="80">IF(J26=0,0,(J62*J27+J64*J29+J65*J30+J66*J31)/(J27+J29+J30+J31))</f>
        <v>353.89433679591815</v>
      </c>
      <c r="K61" s="29">
        <f t="shared" ref="K61" si="81">IF(K26=0,0,(K62*K27+K64*K29+K65*K30+K66*K31)/(K27+K29+K30+K31))</f>
        <v>353.50965488131561</v>
      </c>
      <c r="L61" s="29">
        <f t="shared" ref="L61" si="82">IF(L26=0,0,(L62*L27+L64*L29+L65*L30+L66*L31)/(L27+L29+L30+L31))</f>
        <v>352.36003140967722</v>
      </c>
      <c r="M61" s="29">
        <f t="shared" ref="M61" si="83">IF(M26=0,0,(M62*M27+M64*M29+M65*M30+M66*M31)/(M27+M29+M30+M31))</f>
        <v>353.22341025310521</v>
      </c>
      <c r="N61" s="29">
        <f t="shared" ref="N61" si="84">IF(N26=0,0,(N62*N27+N64*N29+N65*N30+N66*N31)/(N27+N29+N30+N31))</f>
        <v>352.66643647343534</v>
      </c>
      <c r="O61" s="29">
        <f t="shared" ref="O61" si="85">IF(O26=0,0,(O62*O27+O64*O29+O65*O30+O66*O31)/(O27+O29+O30+O31))</f>
        <v>352.45561039836798</v>
      </c>
      <c r="P61" s="29">
        <f t="shared" ref="P61" si="86">IF(P26=0,0,(P62*P27+P64*P29+P65*P30+P66*P31)/(P27+P29+P30+P31))</f>
        <v>351.89593740385163</v>
      </c>
      <c r="Q61" s="29">
        <f t="shared" ref="Q61" si="87">IF(Q26=0,0,(Q62*Q27+Q64*Q29+Q65*Q30+Q66*Q31)/(Q27+Q29+Q30+Q31))</f>
        <v>351.5869863902268</v>
      </c>
      <c r="R61" s="29">
        <f t="shared" ref="R61" si="88">IF(R26=0,0,(R62*R27+R64*R29+R65*R30+R66*R31)/(R27+R29+R30+R31))</f>
        <v>350.89723018503349</v>
      </c>
      <c r="S61" s="29">
        <f t="shared" ref="S61" si="89">IF(S26=0,0,(S62*S27+S64*S29+S65*S30+S66*S31)/(S27+S29+S30+S31))</f>
        <v>350.98322704278439</v>
      </c>
      <c r="T61" s="29">
        <f t="shared" ref="T61" si="90">IF(T26=0,0,(T62*T27+T64*T29+T65*T30+T66*T31)/(T27+T29+T30+T31))</f>
        <v>352.57087091010089</v>
      </c>
      <c r="U61" s="29">
        <f t="shared" ref="U61" si="91">IF(U26=0,0,(U62*U27+U64*U29+U65*U30+U66*U31)/(U27+U29+U30+U31))</f>
        <v>353.57966807080419</v>
      </c>
      <c r="V61" s="29">
        <f t="shared" ref="V61" si="92">IF(V26=0,0,(V62*V27+V64*V29+V65*V30+V66*V31)/(V27+V29+V30+V31))</f>
        <v>353.7231837237519</v>
      </c>
      <c r="W61" s="29">
        <f t="shared" ref="W61" si="93">IF(W26=0,0,(W62*W27+W64*W29+W65*W30+W66*W31)/(W27+W29+W30+W31))</f>
        <v>348.13089613911171</v>
      </c>
      <c r="DA61" s="173" t="s">
        <v>1072</v>
      </c>
    </row>
    <row r="62" spans="1:105" ht="11.45" customHeight="1" x14ac:dyDescent="0.25">
      <c r="A62" s="107" t="s">
        <v>23</v>
      </c>
      <c r="B62" s="115">
        <v>400</v>
      </c>
      <c r="C62" s="115">
        <v>400</v>
      </c>
      <c r="D62" s="115">
        <v>400</v>
      </c>
      <c r="E62" s="115">
        <v>400</v>
      </c>
      <c r="F62" s="115">
        <v>400</v>
      </c>
      <c r="G62" s="115">
        <v>400</v>
      </c>
      <c r="H62" s="115">
        <v>400</v>
      </c>
      <c r="I62" s="115">
        <v>400</v>
      </c>
      <c r="J62" s="115">
        <v>400</v>
      </c>
      <c r="K62" s="115">
        <v>400</v>
      </c>
      <c r="L62" s="115">
        <v>400</v>
      </c>
      <c r="M62" s="115">
        <v>400</v>
      </c>
      <c r="N62" s="115">
        <v>400</v>
      </c>
      <c r="O62" s="115">
        <v>400</v>
      </c>
      <c r="P62" s="115">
        <v>400</v>
      </c>
      <c r="Q62" s="115">
        <v>400</v>
      </c>
      <c r="R62" s="115">
        <v>400</v>
      </c>
      <c r="S62" s="115">
        <v>400</v>
      </c>
      <c r="T62" s="115">
        <v>400</v>
      </c>
      <c r="U62" s="115">
        <v>400</v>
      </c>
      <c r="V62" s="115">
        <v>400</v>
      </c>
      <c r="W62" s="115">
        <v>400</v>
      </c>
      <c r="DA62" s="203" t="s">
        <v>1073</v>
      </c>
    </row>
    <row r="63" spans="1:105" ht="11.45" customHeight="1" x14ac:dyDescent="0.25">
      <c r="A63" s="109" t="s">
        <v>24</v>
      </c>
      <c r="B63" s="116">
        <f t="shared" ref="B63" si="94">IF(B28=0,0,(B64*B29+B65*B30)/(B29+B30))</f>
        <v>320.00000000000006</v>
      </c>
      <c r="C63" s="116">
        <f t="shared" ref="C63" si="95">IF(C28=0,0,(C64*C29+C65*C30)/(C29+C30))</f>
        <v>320</v>
      </c>
      <c r="D63" s="116">
        <f t="shared" ref="D63" si="96">IF(D28=0,0,(D64*D29+D65*D30)/(D29+D30))</f>
        <v>320.00000000000006</v>
      </c>
      <c r="E63" s="116">
        <f t="shared" ref="E63" si="97">IF(E28=0,0,(E64*E29+E65*E30)/(E29+E30))</f>
        <v>320.00000000000006</v>
      </c>
      <c r="F63" s="116">
        <f t="shared" ref="F63" si="98">IF(F28=0,0,(F64*F29+F65*F30)/(F29+F30))</f>
        <v>320.00000000000006</v>
      </c>
      <c r="G63" s="116">
        <f t="shared" ref="G63" si="99">IF(G28=0,0,(G64*G29+G65*G30)/(G29+G30))</f>
        <v>320</v>
      </c>
      <c r="H63" s="116">
        <f t="shared" ref="H63" si="100">IF(H28=0,0,(H64*H29+H65*H30)/(H29+H30))</f>
        <v>320</v>
      </c>
      <c r="I63" s="116">
        <f t="shared" ref="I63" si="101">IF(I28=0,0,(I64*I29+I65*I30)/(I29+I30))</f>
        <v>320</v>
      </c>
      <c r="J63" s="116">
        <f t="shared" ref="J63" si="102">IF(J28=0,0,(J64*J29+J65*J30)/(J29+J30))</f>
        <v>320</v>
      </c>
      <c r="K63" s="116">
        <f t="shared" ref="K63" si="103">IF(K28=0,0,(K64*K29+K65*K30)/(K29+K30))</f>
        <v>320.00000000000006</v>
      </c>
      <c r="L63" s="116">
        <f t="shared" ref="L63" si="104">IF(L28=0,0,(L64*L29+L65*L30)/(L29+L30))</f>
        <v>320.00000000000006</v>
      </c>
      <c r="M63" s="116">
        <f t="shared" ref="M63" si="105">IF(M28=0,0,(M64*M29+M65*M30)/(M29+M30))</f>
        <v>320</v>
      </c>
      <c r="N63" s="116">
        <f t="shared" ref="N63" si="106">IF(N28=0,0,(N64*N29+N65*N30)/(N29+N30))</f>
        <v>319.99999999999994</v>
      </c>
      <c r="O63" s="116">
        <f t="shared" ref="O63" si="107">IF(O28=0,0,(O64*O29+O65*O30)/(O29+O30))</f>
        <v>320</v>
      </c>
      <c r="P63" s="116">
        <f t="shared" ref="P63" si="108">IF(P28=0,0,(P64*P29+P65*P30)/(P29+P30))</f>
        <v>320</v>
      </c>
      <c r="Q63" s="116">
        <f t="shared" ref="Q63" si="109">IF(Q28=0,0,(Q64*Q29+Q65*Q30)/(Q29+Q30))</f>
        <v>320</v>
      </c>
      <c r="R63" s="116">
        <f t="shared" ref="R63" si="110">IF(R28=0,0,(R64*R29+R65*R30)/(R29+R30))</f>
        <v>320</v>
      </c>
      <c r="S63" s="116">
        <f t="shared" ref="S63" si="111">IF(S28=0,0,(S64*S29+S65*S30)/(S29+S30))</f>
        <v>320</v>
      </c>
      <c r="T63" s="116">
        <f t="shared" ref="T63" si="112">IF(T28=0,0,(T64*T29+T65*T30)/(T29+T30))</f>
        <v>320</v>
      </c>
      <c r="U63" s="116">
        <f t="shared" ref="U63" si="113">IF(U28=0,0,(U64*U29+U65*U30)/(U29+U30))</f>
        <v>319.99999999999994</v>
      </c>
      <c r="V63" s="116">
        <f t="shared" ref="V63" si="114">IF(V28=0,0,(V64*V29+V65*V30)/(V29+V30))</f>
        <v>320</v>
      </c>
      <c r="W63" s="116">
        <f t="shared" ref="W63" si="115">IF(W28=0,0,(W64*W29+W65*W30)/(W29+W30))</f>
        <v>320</v>
      </c>
      <c r="DA63" s="176" t="s">
        <v>1074</v>
      </c>
    </row>
    <row r="64" spans="1:105" ht="11.45" customHeight="1" x14ac:dyDescent="0.25">
      <c r="A64" s="111" t="s">
        <v>92</v>
      </c>
      <c r="B64" s="87">
        <v>320</v>
      </c>
      <c r="C64" s="87">
        <v>320</v>
      </c>
      <c r="D64" s="87">
        <v>320</v>
      </c>
      <c r="E64" s="87">
        <v>320</v>
      </c>
      <c r="F64" s="87">
        <v>320</v>
      </c>
      <c r="G64" s="87">
        <v>320</v>
      </c>
      <c r="H64" s="87">
        <v>320</v>
      </c>
      <c r="I64" s="87">
        <v>320</v>
      </c>
      <c r="J64" s="87">
        <v>320</v>
      </c>
      <c r="K64" s="87">
        <v>320</v>
      </c>
      <c r="L64" s="87">
        <v>320</v>
      </c>
      <c r="M64" s="87">
        <v>320</v>
      </c>
      <c r="N64" s="87">
        <v>320</v>
      </c>
      <c r="O64" s="87">
        <v>320</v>
      </c>
      <c r="P64" s="87">
        <v>320</v>
      </c>
      <c r="Q64" s="87">
        <v>320</v>
      </c>
      <c r="R64" s="87">
        <v>320</v>
      </c>
      <c r="S64" s="87">
        <v>320</v>
      </c>
      <c r="T64" s="87">
        <v>320</v>
      </c>
      <c r="U64" s="87">
        <v>320</v>
      </c>
      <c r="V64" s="87">
        <v>320</v>
      </c>
      <c r="W64" s="87">
        <v>320</v>
      </c>
      <c r="DA64" s="171" t="s">
        <v>1075</v>
      </c>
    </row>
    <row r="65" spans="1:105" ht="11.45" customHeight="1" x14ac:dyDescent="0.25">
      <c r="A65" s="111" t="s">
        <v>93</v>
      </c>
      <c r="B65" s="87">
        <v>320</v>
      </c>
      <c r="C65" s="87">
        <v>320</v>
      </c>
      <c r="D65" s="87">
        <v>320</v>
      </c>
      <c r="E65" s="87">
        <v>320</v>
      </c>
      <c r="F65" s="87">
        <v>320</v>
      </c>
      <c r="G65" s="87">
        <v>320</v>
      </c>
      <c r="H65" s="87">
        <v>320</v>
      </c>
      <c r="I65" s="87">
        <v>320</v>
      </c>
      <c r="J65" s="87">
        <v>320</v>
      </c>
      <c r="K65" s="87">
        <v>320</v>
      </c>
      <c r="L65" s="87">
        <v>320</v>
      </c>
      <c r="M65" s="87">
        <v>320</v>
      </c>
      <c r="N65" s="87">
        <v>320</v>
      </c>
      <c r="O65" s="87">
        <v>320</v>
      </c>
      <c r="P65" s="87">
        <v>320</v>
      </c>
      <c r="Q65" s="87">
        <v>320</v>
      </c>
      <c r="R65" s="87">
        <v>320</v>
      </c>
      <c r="S65" s="87">
        <v>320</v>
      </c>
      <c r="T65" s="87">
        <v>320</v>
      </c>
      <c r="U65" s="87">
        <v>320</v>
      </c>
      <c r="V65" s="87">
        <v>320</v>
      </c>
      <c r="W65" s="87">
        <v>320</v>
      </c>
      <c r="DA65" s="171" t="s">
        <v>1076</v>
      </c>
    </row>
    <row r="66" spans="1:105" ht="11.45" customHeight="1" x14ac:dyDescent="0.25">
      <c r="A66" s="112" t="s">
        <v>25</v>
      </c>
      <c r="B66" s="117">
        <v>560</v>
      </c>
      <c r="C66" s="117">
        <v>560</v>
      </c>
      <c r="D66" s="117">
        <v>560</v>
      </c>
      <c r="E66" s="117">
        <v>560</v>
      </c>
      <c r="F66" s="117">
        <v>560</v>
      </c>
      <c r="G66" s="117">
        <v>560</v>
      </c>
      <c r="H66" s="117">
        <v>560</v>
      </c>
      <c r="I66" s="117">
        <v>560</v>
      </c>
      <c r="J66" s="117">
        <v>560</v>
      </c>
      <c r="K66" s="117">
        <v>560</v>
      </c>
      <c r="L66" s="117">
        <v>560</v>
      </c>
      <c r="M66" s="117">
        <v>560</v>
      </c>
      <c r="N66" s="117">
        <v>560</v>
      </c>
      <c r="O66" s="117">
        <v>560</v>
      </c>
      <c r="P66" s="117">
        <v>560</v>
      </c>
      <c r="Q66" s="117">
        <v>560</v>
      </c>
      <c r="R66" s="117">
        <v>560</v>
      </c>
      <c r="S66" s="117">
        <v>560</v>
      </c>
      <c r="T66" s="117">
        <v>560</v>
      </c>
      <c r="U66" s="117">
        <v>560</v>
      </c>
      <c r="V66" s="117">
        <v>560</v>
      </c>
      <c r="W66" s="117">
        <v>560</v>
      </c>
      <c r="DA66" s="204" t="s">
        <v>1077</v>
      </c>
    </row>
    <row r="67" spans="1:105" ht="11.45" customHeight="1" x14ac:dyDescent="0.25">
      <c r="A67" s="27" t="s">
        <v>80</v>
      </c>
      <c r="B67" s="29">
        <f t="shared" ref="B67" si="116">IF(B32=0,0,(B68*B33+B69*B34)/(B33+B34))</f>
        <v>2100</v>
      </c>
      <c r="C67" s="29">
        <f t="shared" ref="C67" si="117">IF(C32=0,0,(C68*C33+C69*C34)/(C33+C34))</f>
        <v>2100</v>
      </c>
      <c r="D67" s="29">
        <f t="shared" ref="D67" si="118">IF(D32=0,0,(D68*D33+D69*D34)/(D33+D34))</f>
        <v>2099.9999999999995</v>
      </c>
      <c r="E67" s="29">
        <f t="shared" ref="E67" si="119">IF(E32=0,0,(E68*E33+E69*E34)/(E33+E34))</f>
        <v>2100</v>
      </c>
      <c r="F67" s="29">
        <f t="shared" ref="F67" si="120">IF(F32=0,0,(F68*F33+F69*F34)/(F33+F34))</f>
        <v>2100</v>
      </c>
      <c r="G67" s="29">
        <f t="shared" ref="G67" si="121">IF(G32=0,0,(G68*G33+G69*G34)/(G33+G34))</f>
        <v>2100</v>
      </c>
      <c r="H67" s="29">
        <f t="shared" ref="H67" si="122">IF(H32=0,0,(H68*H33+H69*H34)/(H33+H34))</f>
        <v>2099.9999999999995</v>
      </c>
      <c r="I67" s="29">
        <f t="shared" ref="I67" si="123">IF(I32=0,0,(I68*I33+I69*I34)/(I33+I34))</f>
        <v>2100</v>
      </c>
      <c r="J67" s="29">
        <f t="shared" ref="J67" si="124">IF(J32=0,0,(J68*J33+J69*J34)/(J33+J34))</f>
        <v>2100</v>
      </c>
      <c r="K67" s="29">
        <f t="shared" ref="K67" si="125">IF(K32=0,0,(K68*K33+K69*K34)/(K33+K34))</f>
        <v>2100</v>
      </c>
      <c r="L67" s="29">
        <f t="shared" ref="L67" si="126">IF(L32=0,0,(L68*L33+L69*L34)/(L33+L34))</f>
        <v>2100</v>
      </c>
      <c r="M67" s="29">
        <f t="shared" ref="M67" si="127">IF(M32=0,0,(M68*M33+M69*M34)/(M33+M34))</f>
        <v>2100</v>
      </c>
      <c r="N67" s="29">
        <f t="shared" ref="N67" si="128">IF(N32=0,0,(N68*N33+N69*N34)/(N33+N34))</f>
        <v>2100</v>
      </c>
      <c r="O67" s="29">
        <f t="shared" ref="O67" si="129">IF(O32=0,0,(O68*O33+O69*O34)/(O33+O34))</f>
        <v>2100</v>
      </c>
      <c r="P67" s="29">
        <f t="shared" ref="P67" si="130">IF(P32=0,0,(P68*P33+P69*P34)/(P33+P34))</f>
        <v>2100</v>
      </c>
      <c r="Q67" s="29">
        <f t="shared" ref="Q67" si="131">IF(Q32=0,0,(Q68*Q33+Q69*Q34)/(Q33+Q34))</f>
        <v>2100</v>
      </c>
      <c r="R67" s="29">
        <f t="shared" ref="R67" si="132">IF(R32=0,0,(R68*R33+R69*R34)/(R33+R34))</f>
        <v>2100</v>
      </c>
      <c r="S67" s="29">
        <f t="shared" ref="S67" si="133">IF(S32=0,0,(S68*S33+S69*S34)/(S33+S34))</f>
        <v>2100</v>
      </c>
      <c r="T67" s="29">
        <f t="shared" ref="T67" si="134">IF(T32=0,0,(T68*T33+T69*T34)/(T33+T34))</f>
        <v>2100</v>
      </c>
      <c r="U67" s="29">
        <f t="shared" ref="U67" si="135">IF(U32=0,0,(U68*U33+U69*U34)/(U33+U34))</f>
        <v>2100</v>
      </c>
      <c r="V67" s="29">
        <f t="shared" ref="V67" si="136">IF(V32=0,0,(V68*V33+V69*V34)/(V33+V34))</f>
        <v>2100</v>
      </c>
      <c r="W67" s="29">
        <f t="shared" ref="W67" si="137">IF(W32=0,0,(W68*W33+W69*W34)/(W33+W34))</f>
        <v>2100</v>
      </c>
      <c r="DA67" s="173" t="s">
        <v>1078</v>
      </c>
    </row>
    <row r="68" spans="1:105" ht="11.45" customHeight="1" x14ac:dyDescent="0.25">
      <c r="A68" s="83" t="s">
        <v>92</v>
      </c>
      <c r="B68" s="87">
        <v>2100</v>
      </c>
      <c r="C68" s="87">
        <v>2100</v>
      </c>
      <c r="D68" s="87">
        <v>2100</v>
      </c>
      <c r="E68" s="87">
        <v>2100</v>
      </c>
      <c r="F68" s="87">
        <v>2100</v>
      </c>
      <c r="G68" s="87">
        <v>2100</v>
      </c>
      <c r="H68" s="87">
        <v>2100</v>
      </c>
      <c r="I68" s="87">
        <v>2100</v>
      </c>
      <c r="J68" s="87">
        <v>2100</v>
      </c>
      <c r="K68" s="87">
        <v>2100</v>
      </c>
      <c r="L68" s="87">
        <v>2100</v>
      </c>
      <c r="M68" s="87">
        <v>2100</v>
      </c>
      <c r="N68" s="87">
        <v>2100</v>
      </c>
      <c r="O68" s="87">
        <v>2100</v>
      </c>
      <c r="P68" s="87">
        <v>2100</v>
      </c>
      <c r="Q68" s="87">
        <v>2100</v>
      </c>
      <c r="R68" s="87">
        <v>2100</v>
      </c>
      <c r="S68" s="87">
        <v>2100</v>
      </c>
      <c r="T68" s="87">
        <v>2100</v>
      </c>
      <c r="U68" s="87">
        <v>2100</v>
      </c>
      <c r="V68" s="87">
        <v>2100</v>
      </c>
      <c r="W68" s="87">
        <v>2100</v>
      </c>
      <c r="DA68" s="171" t="s">
        <v>1079</v>
      </c>
    </row>
    <row r="69" spans="1:105" ht="11.45" customHeight="1" x14ac:dyDescent="0.25">
      <c r="A69" s="85" t="s">
        <v>93</v>
      </c>
      <c r="B69" s="88">
        <v>2100</v>
      </c>
      <c r="C69" s="88">
        <v>2100</v>
      </c>
      <c r="D69" s="88">
        <v>2100</v>
      </c>
      <c r="E69" s="88">
        <v>2100</v>
      </c>
      <c r="F69" s="88">
        <v>2100</v>
      </c>
      <c r="G69" s="88">
        <v>2100</v>
      </c>
      <c r="H69" s="88">
        <v>2100</v>
      </c>
      <c r="I69" s="88">
        <v>2100</v>
      </c>
      <c r="J69" s="88">
        <v>2100</v>
      </c>
      <c r="K69" s="88">
        <v>2100</v>
      </c>
      <c r="L69" s="88">
        <v>2100</v>
      </c>
      <c r="M69" s="88">
        <v>2100</v>
      </c>
      <c r="N69" s="88">
        <v>2100</v>
      </c>
      <c r="O69" s="88">
        <v>2100</v>
      </c>
      <c r="P69" s="88">
        <v>2100</v>
      </c>
      <c r="Q69" s="88">
        <v>2100</v>
      </c>
      <c r="R69" s="88">
        <v>2100</v>
      </c>
      <c r="S69" s="88">
        <v>2100</v>
      </c>
      <c r="T69" s="88">
        <v>2100</v>
      </c>
      <c r="U69" s="88">
        <v>2100</v>
      </c>
      <c r="V69" s="88">
        <v>2100</v>
      </c>
      <c r="W69" s="88">
        <v>2100</v>
      </c>
      <c r="DA69" s="178" t="s">
        <v>1080</v>
      </c>
    </row>
    <row r="70" spans="1:105" x14ac:dyDescent="0.25">
      <c r="A70" s="106"/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14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DA70" s="171"/>
    </row>
    <row r="71" spans="1:105" ht="11.45" customHeight="1" x14ac:dyDescent="0.25">
      <c r="A71" s="53" t="s">
        <v>104</v>
      </c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DA71" s="172"/>
    </row>
    <row r="72" spans="1:105" ht="11.45" customHeight="1" x14ac:dyDescent="0.25">
      <c r="A72" s="27" t="s">
        <v>33</v>
      </c>
      <c r="B72" s="30">
        <f>IF(B50=0,0,B50/B61)</f>
        <v>0.3243186538240595</v>
      </c>
      <c r="C72" s="30">
        <f t="shared" ref="C72:J72" si="138">IF(C50=0,0,C50/C61)</f>
        <v>0.33258384094943177</v>
      </c>
      <c r="D72" s="30">
        <f t="shared" si="138"/>
        <v>0.30792576438625158</v>
      </c>
      <c r="E72" s="30">
        <f t="shared" si="138"/>
        <v>0.30753050966227119</v>
      </c>
      <c r="F72" s="30">
        <f t="shared" si="138"/>
        <v>0.30855520674570885</v>
      </c>
      <c r="G72" s="30">
        <f t="shared" si="138"/>
        <v>0.30708226120710097</v>
      </c>
      <c r="H72" s="30">
        <f t="shared" si="138"/>
        <v>0.32414484541540278</v>
      </c>
      <c r="I72" s="30">
        <f t="shared" si="138"/>
        <v>0.32002914036705515</v>
      </c>
      <c r="J72" s="30">
        <f t="shared" si="138"/>
        <v>0.33206346567557082</v>
      </c>
      <c r="K72" s="30">
        <f t="shared" ref="K72:V72" si="139">IF(K50=0,0,K50/K61)</f>
        <v>0.31731254432537742</v>
      </c>
      <c r="L72" s="30">
        <f t="shared" si="139"/>
        <v>0.31626069321735961</v>
      </c>
      <c r="M72" s="30">
        <f t="shared" si="139"/>
        <v>0.33090797239853587</v>
      </c>
      <c r="N72" s="30">
        <f t="shared" si="139"/>
        <v>0.33848531810801935</v>
      </c>
      <c r="O72" s="30">
        <f t="shared" si="139"/>
        <v>0.33909847674576243</v>
      </c>
      <c r="P72" s="30">
        <f t="shared" si="139"/>
        <v>0.34048834562209013</v>
      </c>
      <c r="Q72" s="30">
        <f t="shared" si="139"/>
        <v>0.33772432695412163</v>
      </c>
      <c r="R72" s="30">
        <f t="shared" si="139"/>
        <v>0.33050311216063649</v>
      </c>
      <c r="S72" s="30">
        <f t="shared" si="139"/>
        <v>0.34187464045842608</v>
      </c>
      <c r="T72" s="30">
        <f t="shared" si="139"/>
        <v>0.36005323640861669</v>
      </c>
      <c r="U72" s="30">
        <f t="shared" si="139"/>
        <v>0.36465730079099634</v>
      </c>
      <c r="V72" s="30">
        <f t="shared" si="139"/>
        <v>0.23757620124169604</v>
      </c>
      <c r="W72" s="30">
        <f t="shared" ref="W72" si="140">IF(W50=0,0,W50/W61)</f>
        <v>0.20382882726556517</v>
      </c>
      <c r="DA72" s="173"/>
    </row>
    <row r="73" spans="1:105" ht="11.45" customHeight="1" x14ac:dyDescent="0.25">
      <c r="A73" s="107" t="s">
        <v>23</v>
      </c>
      <c r="B73" s="118">
        <f t="shared" ref="B73:J80" si="141">IF(B51=0,0,B51/B62)</f>
        <v>0.19151456910456446</v>
      </c>
      <c r="C73" s="118">
        <f t="shared" si="141"/>
        <v>0.19486512351923252</v>
      </c>
      <c r="D73" s="118">
        <f t="shared" si="141"/>
        <v>0.18953526319728664</v>
      </c>
      <c r="E73" s="118">
        <f t="shared" si="141"/>
        <v>0.19248262113729298</v>
      </c>
      <c r="F73" s="118">
        <f t="shared" si="141"/>
        <v>0.19248262113729298</v>
      </c>
      <c r="G73" s="118">
        <f t="shared" si="141"/>
        <v>0.18895388913466504</v>
      </c>
      <c r="H73" s="118">
        <f t="shared" si="141"/>
        <v>0.19169691161712737</v>
      </c>
      <c r="I73" s="118">
        <f t="shared" si="141"/>
        <v>0.19108313185492315</v>
      </c>
      <c r="J73" s="118">
        <f t="shared" si="141"/>
        <v>0.19337884921993539</v>
      </c>
      <c r="K73" s="118">
        <f t="shared" ref="K73:V73" si="142">IF(K51=0,0,K51/K62)</f>
        <v>0.19298030084350123</v>
      </c>
      <c r="L73" s="118">
        <f t="shared" si="142"/>
        <v>0.19361667297841945</v>
      </c>
      <c r="M73" s="118">
        <f t="shared" si="142"/>
        <v>0.19475904360491758</v>
      </c>
      <c r="N73" s="118">
        <f t="shared" si="142"/>
        <v>0.19693421186747595</v>
      </c>
      <c r="O73" s="118">
        <f t="shared" si="142"/>
        <v>0.19766511895242103</v>
      </c>
      <c r="P73" s="118">
        <f t="shared" si="142"/>
        <v>0.19841553137354428</v>
      </c>
      <c r="Q73" s="118">
        <f t="shared" si="142"/>
        <v>0.1980580653878917</v>
      </c>
      <c r="R73" s="118">
        <f t="shared" si="142"/>
        <v>0.19685218457527223</v>
      </c>
      <c r="S73" s="118">
        <f t="shared" si="142"/>
        <v>0.19876489013460386</v>
      </c>
      <c r="T73" s="118">
        <f t="shared" si="142"/>
        <v>0.20020937827373089</v>
      </c>
      <c r="U73" s="118">
        <f t="shared" si="142"/>
        <v>0.20112283950617285</v>
      </c>
      <c r="V73" s="118">
        <f t="shared" si="142"/>
        <v>0.16458322784810128</v>
      </c>
      <c r="W73" s="118">
        <f t="shared" ref="W73" si="143">IF(W51=0,0,W51/W62)</f>
        <v>0.15252394539495318</v>
      </c>
      <c r="DA73" s="203"/>
    </row>
    <row r="74" spans="1:105" ht="11.45" customHeight="1" x14ac:dyDescent="0.25">
      <c r="A74" s="109" t="s">
        <v>24</v>
      </c>
      <c r="B74" s="119">
        <f t="shared" si="141"/>
        <v>0.35243260311590863</v>
      </c>
      <c r="C74" s="119">
        <f t="shared" si="141"/>
        <v>0.36051446693384426</v>
      </c>
      <c r="D74" s="119">
        <f t="shared" si="141"/>
        <v>0.32498277776953499</v>
      </c>
      <c r="E74" s="119">
        <f t="shared" si="141"/>
        <v>0.31594270442887967</v>
      </c>
      <c r="F74" s="119">
        <f t="shared" si="141"/>
        <v>0.31247857992582845</v>
      </c>
      <c r="G74" s="119">
        <f t="shared" si="141"/>
        <v>0.31103686659873453</v>
      </c>
      <c r="H74" s="119">
        <f t="shared" si="141"/>
        <v>0.33183394810483979</v>
      </c>
      <c r="I74" s="119">
        <f t="shared" si="141"/>
        <v>0.32623642636151462</v>
      </c>
      <c r="J74" s="119">
        <f t="shared" si="141"/>
        <v>0.33658004455610652</v>
      </c>
      <c r="K74" s="119">
        <f t="shared" ref="K74:V74" si="144">IF(K52=0,0,K52/K63)</f>
        <v>0.32121433597540189</v>
      </c>
      <c r="L74" s="119">
        <f t="shared" si="144"/>
        <v>0.31031351160624571</v>
      </c>
      <c r="M74" s="119">
        <f t="shared" si="144"/>
        <v>0.33567915410890581</v>
      </c>
      <c r="N74" s="119">
        <f t="shared" si="144"/>
        <v>0.33916013603604783</v>
      </c>
      <c r="O74" s="119">
        <f t="shared" si="144"/>
        <v>0.33760874333300189</v>
      </c>
      <c r="P74" s="119">
        <f t="shared" si="144"/>
        <v>0.34304248476121846</v>
      </c>
      <c r="Q74" s="119">
        <f t="shared" si="144"/>
        <v>0.33459367868015144</v>
      </c>
      <c r="R74" s="119">
        <f t="shared" si="144"/>
        <v>0.3179050797031619</v>
      </c>
      <c r="S74" s="119">
        <f t="shared" si="144"/>
        <v>0.32768750498479143</v>
      </c>
      <c r="T74" s="119">
        <f t="shared" si="144"/>
        <v>0.34679386479005841</v>
      </c>
      <c r="U74" s="119">
        <f t="shared" si="144"/>
        <v>0.34776147222632137</v>
      </c>
      <c r="V74" s="119">
        <f t="shared" si="144"/>
        <v>0.22176077785044934</v>
      </c>
      <c r="W74" s="119">
        <f t="shared" ref="W74" si="145">IF(W52=0,0,W52/W63)</f>
        <v>0.17118244436195079</v>
      </c>
      <c r="DA74" s="176"/>
    </row>
    <row r="75" spans="1:105" ht="11.45" customHeight="1" x14ac:dyDescent="0.25">
      <c r="A75" s="111" t="s">
        <v>92</v>
      </c>
      <c r="B75" s="120">
        <f t="shared" si="141"/>
        <v>0.33828940408490688</v>
      </c>
      <c r="C75" s="120">
        <f t="shared" si="141"/>
        <v>0.33613153266543244</v>
      </c>
      <c r="D75" s="120">
        <f t="shared" si="141"/>
        <v>0.32530248330982903</v>
      </c>
      <c r="E75" s="120">
        <f t="shared" si="141"/>
        <v>0.33903747911080273</v>
      </c>
      <c r="F75" s="120">
        <f t="shared" si="141"/>
        <v>0.32706275614374303</v>
      </c>
      <c r="G75" s="120">
        <f t="shared" si="141"/>
        <v>0.32595382208425644</v>
      </c>
      <c r="H75" s="120">
        <f t="shared" si="141"/>
        <v>0.34917066666132085</v>
      </c>
      <c r="I75" s="120">
        <f t="shared" si="141"/>
        <v>0.34835536943585732</v>
      </c>
      <c r="J75" s="120">
        <f t="shared" si="141"/>
        <v>0.37162508866213451</v>
      </c>
      <c r="K75" s="120">
        <f t="shared" ref="K75:V75" si="146">IF(K53=0,0,K53/K64)</f>
        <v>0.35535390984572734</v>
      </c>
      <c r="L75" s="120">
        <f t="shared" si="146"/>
        <v>0.34398200809573837</v>
      </c>
      <c r="M75" s="120">
        <f t="shared" si="146"/>
        <v>0.35363720062334281</v>
      </c>
      <c r="N75" s="120">
        <f t="shared" si="146"/>
        <v>0.3618884358547913</v>
      </c>
      <c r="O75" s="120">
        <f t="shared" si="146"/>
        <v>0.35273353869643176</v>
      </c>
      <c r="P75" s="120">
        <f t="shared" si="146"/>
        <v>0.34994155922829967</v>
      </c>
      <c r="Q75" s="120">
        <f t="shared" si="146"/>
        <v>0.3573690759312726</v>
      </c>
      <c r="R75" s="120">
        <f t="shared" si="146"/>
        <v>0.32999566888073839</v>
      </c>
      <c r="S75" s="120">
        <f t="shared" si="146"/>
        <v>0.34483414717003369</v>
      </c>
      <c r="T75" s="120">
        <f t="shared" si="146"/>
        <v>0.34770742892420048</v>
      </c>
      <c r="U75" s="120">
        <f t="shared" si="146"/>
        <v>0.35260905003153586</v>
      </c>
      <c r="V75" s="120">
        <f t="shared" si="146"/>
        <v>0.2149319216213797</v>
      </c>
      <c r="W75" s="120">
        <f t="shared" ref="W75" si="147">IF(W53=0,0,W53/W64)</f>
        <v>0.17481392600075571</v>
      </c>
      <c r="DA75" s="171"/>
    </row>
    <row r="76" spans="1:105" ht="11.45" customHeight="1" x14ac:dyDescent="0.25">
      <c r="A76" s="111" t="s">
        <v>93</v>
      </c>
      <c r="B76" s="120">
        <f t="shared" si="141"/>
        <v>0.3581234828460883</v>
      </c>
      <c r="C76" s="120">
        <f t="shared" si="141"/>
        <v>0.37137172599780627</v>
      </c>
      <c r="D76" s="120">
        <f t="shared" si="141"/>
        <v>0.32483765264093661</v>
      </c>
      <c r="E76" s="120">
        <f t="shared" si="141"/>
        <v>0.30436456172595655</v>
      </c>
      <c r="F76" s="120">
        <f t="shared" si="141"/>
        <v>0.30507895682242192</v>
      </c>
      <c r="G76" s="120">
        <f t="shared" si="141"/>
        <v>0.3045780155267952</v>
      </c>
      <c r="H76" s="120">
        <f t="shared" si="141"/>
        <v>0.32445960027406234</v>
      </c>
      <c r="I76" s="120">
        <f t="shared" si="141"/>
        <v>0.31675294448164604</v>
      </c>
      <c r="J76" s="120">
        <f t="shared" si="141"/>
        <v>0.32098751447732282</v>
      </c>
      <c r="K76" s="120">
        <f t="shared" ref="K76:V76" si="148">IF(K54=0,0,K54/K65)</f>
        <v>0.30824377987931667</v>
      </c>
      <c r="L76" s="120">
        <f t="shared" si="148"/>
        <v>0.29799959056391739</v>
      </c>
      <c r="M76" s="120">
        <f t="shared" si="148"/>
        <v>0.32876879022914218</v>
      </c>
      <c r="N76" s="120">
        <f t="shared" si="148"/>
        <v>0.33052176617020718</v>
      </c>
      <c r="O76" s="120">
        <f t="shared" si="148"/>
        <v>0.33183132190242604</v>
      </c>
      <c r="P76" s="120">
        <f t="shared" si="148"/>
        <v>0.3402033761755226</v>
      </c>
      <c r="Q76" s="120">
        <f t="shared" si="148"/>
        <v>0.32591217796808941</v>
      </c>
      <c r="R76" s="120">
        <f t="shared" si="148"/>
        <v>0.31326048981894516</v>
      </c>
      <c r="S76" s="120">
        <f t="shared" si="148"/>
        <v>0.32238065587035908</v>
      </c>
      <c r="T76" s="120">
        <f t="shared" si="148"/>
        <v>0.346533279393546</v>
      </c>
      <c r="U76" s="120">
        <f t="shared" si="148"/>
        <v>0.34617042669023101</v>
      </c>
      <c r="V76" s="120">
        <f t="shared" si="148"/>
        <v>0.22396270369974741</v>
      </c>
      <c r="W76" s="120">
        <f t="shared" ref="W76" si="149">IF(W54=0,0,W54/W65)</f>
        <v>0.16946503092603593</v>
      </c>
      <c r="DA76" s="171"/>
    </row>
    <row r="77" spans="1:105" ht="11.45" customHeight="1" x14ac:dyDescent="0.25">
      <c r="A77" s="112" t="s">
        <v>25</v>
      </c>
      <c r="B77" s="121">
        <f t="shared" si="141"/>
        <v>0.44637505693941643</v>
      </c>
      <c r="C77" s="121">
        <f t="shared" si="141"/>
        <v>0.44637505693941648</v>
      </c>
      <c r="D77" s="121">
        <f t="shared" si="141"/>
        <v>0.44637505693941648</v>
      </c>
      <c r="E77" s="121">
        <f t="shared" si="141"/>
        <v>0.44637505693941643</v>
      </c>
      <c r="F77" s="121">
        <f t="shared" si="141"/>
        <v>0.44637505693941643</v>
      </c>
      <c r="G77" s="121">
        <f t="shared" si="141"/>
        <v>0.44637505693941648</v>
      </c>
      <c r="H77" s="121">
        <f t="shared" si="141"/>
        <v>0.47656788300330066</v>
      </c>
      <c r="I77" s="121">
        <f t="shared" si="141"/>
        <v>0.4748458846834418</v>
      </c>
      <c r="J77" s="121">
        <f t="shared" si="141"/>
        <v>0.50806086365774206</v>
      </c>
      <c r="K77" s="121">
        <f t="shared" ref="K77:V77" si="150">IF(K55=0,0,K55/K66)</f>
        <v>0.46900465657741552</v>
      </c>
      <c r="L77" s="121">
        <f t="shared" si="150"/>
        <v>0.50627647334666281</v>
      </c>
      <c r="M77" s="121">
        <f t="shared" si="150"/>
        <v>0.51064855390008768</v>
      </c>
      <c r="N77" s="121">
        <f t="shared" si="150"/>
        <v>0.5383895945710806</v>
      </c>
      <c r="O77" s="121">
        <f t="shared" si="150"/>
        <v>0.54913849509269352</v>
      </c>
      <c r="P77" s="121">
        <f t="shared" si="150"/>
        <v>0.53321661453499891</v>
      </c>
      <c r="Q77" s="121">
        <f t="shared" si="150"/>
        <v>0.55203063420633369</v>
      </c>
      <c r="R77" s="121">
        <f t="shared" si="150"/>
        <v>0.575268344407596</v>
      </c>
      <c r="S77" s="121">
        <f t="shared" si="150"/>
        <v>0.60661035447395883</v>
      </c>
      <c r="T77" s="121">
        <f t="shared" si="150"/>
        <v>0.6340349003895599</v>
      </c>
      <c r="U77" s="121">
        <f t="shared" si="150"/>
        <v>0.63913137880218107</v>
      </c>
      <c r="V77" s="121">
        <f t="shared" si="150"/>
        <v>0.3576541763426398</v>
      </c>
      <c r="W77" s="121">
        <f t="shared" ref="W77" si="151">IF(W55=0,0,W55/W66)</f>
        <v>0.37950563248832458</v>
      </c>
      <c r="DA77" s="204"/>
    </row>
    <row r="78" spans="1:105" ht="11.45" customHeight="1" x14ac:dyDescent="0.25">
      <c r="A78" s="27" t="s">
        <v>34</v>
      </c>
      <c r="B78" s="30">
        <f t="shared" si="141"/>
        <v>0.21123730663154786</v>
      </c>
      <c r="C78" s="30">
        <f t="shared" si="141"/>
        <v>0.19394608228346949</v>
      </c>
      <c r="D78" s="30">
        <f t="shared" si="141"/>
        <v>0.1845634416008364</v>
      </c>
      <c r="E78" s="30">
        <f t="shared" si="141"/>
        <v>0.21960612174243815</v>
      </c>
      <c r="F78" s="30">
        <f t="shared" si="141"/>
        <v>0.22180218918262865</v>
      </c>
      <c r="G78" s="30">
        <f t="shared" si="141"/>
        <v>0.24127901041812316</v>
      </c>
      <c r="H78" s="30">
        <f t="shared" si="141"/>
        <v>0.23758430334288111</v>
      </c>
      <c r="I78" s="30">
        <f t="shared" si="141"/>
        <v>0.24010228119836147</v>
      </c>
      <c r="J78" s="30">
        <f t="shared" si="141"/>
        <v>0.28082815397735855</v>
      </c>
      <c r="K78" s="30">
        <f t="shared" ref="K78:V78" si="152">IF(K56=0,0,K56/K67)</f>
        <v>0.2255887996322278</v>
      </c>
      <c r="L78" s="30">
        <f t="shared" si="152"/>
        <v>0.23887180960177046</v>
      </c>
      <c r="M78" s="30">
        <f t="shared" si="152"/>
        <v>0.22463167852266933</v>
      </c>
      <c r="N78" s="30">
        <f t="shared" si="152"/>
        <v>0.21501798704435129</v>
      </c>
      <c r="O78" s="30">
        <f t="shared" si="152"/>
        <v>0.21533737379452247</v>
      </c>
      <c r="P78" s="30">
        <f t="shared" si="152"/>
        <v>0.21465595317771755</v>
      </c>
      <c r="Q78" s="30">
        <f t="shared" si="152"/>
        <v>0.22695674248872214</v>
      </c>
      <c r="R78" s="30">
        <f t="shared" si="152"/>
        <v>0.2201913999566904</v>
      </c>
      <c r="S78" s="30">
        <f t="shared" si="152"/>
        <v>0.19996734049256246</v>
      </c>
      <c r="T78" s="30">
        <f t="shared" si="152"/>
        <v>0.19173397615858986</v>
      </c>
      <c r="U78" s="30">
        <f t="shared" si="152"/>
        <v>0.21485345757751345</v>
      </c>
      <c r="V78" s="30">
        <f t="shared" si="152"/>
        <v>0.18810846205559373</v>
      </c>
      <c r="W78" s="30">
        <f t="shared" ref="W78" si="153">IF(W56=0,0,W56/W67)</f>
        <v>0.20147238609951729</v>
      </c>
      <c r="DA78" s="173"/>
    </row>
    <row r="79" spans="1:105" ht="11.45" customHeight="1" x14ac:dyDescent="0.25">
      <c r="A79" s="83" t="s">
        <v>92</v>
      </c>
      <c r="B79" s="120">
        <f t="shared" si="141"/>
        <v>0.27023989428083223</v>
      </c>
      <c r="C79" s="120">
        <f t="shared" si="141"/>
        <v>0.26917685866493324</v>
      </c>
      <c r="D79" s="120">
        <f t="shared" si="141"/>
        <v>0.27593120372119728</v>
      </c>
      <c r="E79" s="120">
        <f t="shared" si="141"/>
        <v>0.31521326509361058</v>
      </c>
      <c r="F79" s="120">
        <f t="shared" si="141"/>
        <v>0.31662688177652853</v>
      </c>
      <c r="G79" s="120">
        <f t="shared" si="141"/>
        <v>0.33243277101500768</v>
      </c>
      <c r="H79" s="120">
        <f t="shared" si="141"/>
        <v>0.32788308640713709</v>
      </c>
      <c r="I79" s="120">
        <f t="shared" si="141"/>
        <v>0.34927746471931398</v>
      </c>
      <c r="J79" s="120">
        <f t="shared" si="141"/>
        <v>0.41083316623824478</v>
      </c>
      <c r="K79" s="120">
        <f t="shared" ref="K79:V79" si="154">IF(K57=0,0,K57/K68)</f>
        <v>0.34097700975184159</v>
      </c>
      <c r="L79" s="120">
        <f t="shared" si="154"/>
        <v>0.35302595064595682</v>
      </c>
      <c r="M79" s="120">
        <f t="shared" si="154"/>
        <v>0.37112806563657547</v>
      </c>
      <c r="N79" s="120">
        <f t="shared" si="154"/>
        <v>0.37166413559537131</v>
      </c>
      <c r="O79" s="120">
        <f t="shared" si="154"/>
        <v>0.38398343040659155</v>
      </c>
      <c r="P79" s="120">
        <f t="shared" si="154"/>
        <v>0.39414987131053247</v>
      </c>
      <c r="Q79" s="120">
        <f t="shared" si="154"/>
        <v>0.39225217512221661</v>
      </c>
      <c r="R79" s="120">
        <f t="shared" si="154"/>
        <v>0.39366519519155435</v>
      </c>
      <c r="S79" s="120">
        <f t="shared" si="154"/>
        <v>0.36700627642399819</v>
      </c>
      <c r="T79" s="120">
        <f t="shared" si="154"/>
        <v>0.38792000646863195</v>
      </c>
      <c r="U79" s="120">
        <f t="shared" si="154"/>
        <v>0.39223325679865856</v>
      </c>
      <c r="V79" s="120">
        <f t="shared" si="154"/>
        <v>0.344028663656336</v>
      </c>
      <c r="W79" s="120">
        <f t="shared" ref="W79" si="155">IF(W57=0,0,W57/W68)</f>
        <v>0.31995163637225615</v>
      </c>
      <c r="DA79" s="171"/>
    </row>
    <row r="80" spans="1:105" ht="11.45" customHeight="1" x14ac:dyDescent="0.25">
      <c r="A80" s="85" t="s">
        <v>93</v>
      </c>
      <c r="B80" s="122">
        <f t="shared" si="141"/>
        <v>0.20043275019108442</v>
      </c>
      <c r="C80" s="122">
        <f t="shared" si="141"/>
        <v>0.18161873067469467</v>
      </c>
      <c r="D80" s="122">
        <f t="shared" si="141"/>
        <v>0.17103166618419402</v>
      </c>
      <c r="E80" s="122">
        <f t="shared" si="141"/>
        <v>0.20284028301543866</v>
      </c>
      <c r="F80" s="122">
        <f t="shared" si="141"/>
        <v>0.20555654324597378</v>
      </c>
      <c r="G80" s="122">
        <f t="shared" si="141"/>
        <v>0.2263575948925319</v>
      </c>
      <c r="H80" s="122">
        <f t="shared" si="141"/>
        <v>0.2231251347270731</v>
      </c>
      <c r="I80" s="122">
        <f t="shared" si="141"/>
        <v>0.22336588165357452</v>
      </c>
      <c r="J80" s="122">
        <f t="shared" si="141"/>
        <v>0.25968228821483108</v>
      </c>
      <c r="K80" s="122">
        <f t="shared" ref="K80:V80" si="156">IF(K58=0,0,K58/K69)</f>
        <v>0.20967005905507732</v>
      </c>
      <c r="L80" s="122">
        <f t="shared" si="156"/>
        <v>0.22303460670209954</v>
      </c>
      <c r="M80" s="122">
        <f t="shared" si="156"/>
        <v>0.20697893865474143</v>
      </c>
      <c r="N80" s="122">
        <f t="shared" si="156"/>
        <v>0.19714082929952251</v>
      </c>
      <c r="O80" s="122">
        <f t="shared" si="156"/>
        <v>0.19714461583723863</v>
      </c>
      <c r="P80" s="122">
        <f t="shared" si="156"/>
        <v>0.19526979310074496</v>
      </c>
      <c r="Q80" s="122">
        <f t="shared" si="156"/>
        <v>0.20795166653485292</v>
      </c>
      <c r="R80" s="122">
        <f t="shared" si="156"/>
        <v>0.20112337389745205</v>
      </c>
      <c r="S80" s="122">
        <f t="shared" si="156"/>
        <v>0.18499074754302716</v>
      </c>
      <c r="T80" s="122">
        <f t="shared" si="156"/>
        <v>0.17778504391244074</v>
      </c>
      <c r="U80" s="122">
        <f t="shared" si="156"/>
        <v>0.19893281585813452</v>
      </c>
      <c r="V80" s="122">
        <f t="shared" si="156"/>
        <v>0.17458532760507176</v>
      </c>
      <c r="W80" s="122">
        <f t="shared" ref="W80" si="157">IF(W58=0,0,W58/W69)</f>
        <v>0.18432804088189594</v>
      </c>
      <c r="DA80" s="178"/>
    </row>
    <row r="81" spans="1:105" x14ac:dyDescent="0.25">
      <c r="A81" s="106"/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DA81" s="171"/>
    </row>
    <row r="82" spans="1:105" ht="11.45" customHeight="1" x14ac:dyDescent="0.25">
      <c r="A82" s="53" t="s">
        <v>105</v>
      </c>
      <c r="B82" s="54">
        <f t="shared" ref="B82:J82" si="158">IF(B14=0,0,B14/B25*1000000)</f>
        <v>152246.35909741538</v>
      </c>
      <c r="C82" s="54">
        <f t="shared" si="158"/>
        <v>153562.43450182871</v>
      </c>
      <c r="D82" s="54">
        <f t="shared" si="158"/>
        <v>153420.56315847838</v>
      </c>
      <c r="E82" s="54">
        <f t="shared" si="158"/>
        <v>152497.03594468627</v>
      </c>
      <c r="F82" s="54">
        <f t="shared" si="158"/>
        <v>154340.0680754504</v>
      </c>
      <c r="G82" s="54">
        <f t="shared" si="158"/>
        <v>154185.03531150025</v>
      </c>
      <c r="H82" s="54">
        <f t="shared" si="158"/>
        <v>155050.1234394591</v>
      </c>
      <c r="I82" s="54">
        <f t="shared" si="158"/>
        <v>155249.71350812883</v>
      </c>
      <c r="J82" s="54">
        <f t="shared" si="158"/>
        <v>152809.26581717891</v>
      </c>
      <c r="K82" s="54">
        <f t="shared" ref="K82:V82" si="159">IF(K14=0,0,K14/K25*1000000)</f>
        <v>154291.34276406901</v>
      </c>
      <c r="L82" s="54">
        <f t="shared" si="159"/>
        <v>154570.93773078901</v>
      </c>
      <c r="M82" s="54">
        <f t="shared" si="159"/>
        <v>155144.03258139125</v>
      </c>
      <c r="N82" s="54">
        <f t="shared" si="159"/>
        <v>155384.65395510386</v>
      </c>
      <c r="O82" s="54">
        <f t="shared" si="159"/>
        <v>155466.59016771414</v>
      </c>
      <c r="P82" s="54">
        <f t="shared" si="159"/>
        <v>155514.27245646511</v>
      </c>
      <c r="Q82" s="54">
        <f t="shared" si="159"/>
        <v>155235.05762217456</v>
      </c>
      <c r="R82" s="54">
        <f t="shared" si="159"/>
        <v>155853.47031280934</v>
      </c>
      <c r="S82" s="54">
        <f t="shared" si="159"/>
        <v>153814.77369669284</v>
      </c>
      <c r="T82" s="54">
        <f t="shared" si="159"/>
        <v>154223.02505609475</v>
      </c>
      <c r="U82" s="54">
        <f t="shared" si="159"/>
        <v>154921.86811507342</v>
      </c>
      <c r="V82" s="54">
        <f t="shared" si="159"/>
        <v>154903.96215228373</v>
      </c>
      <c r="W82" s="54">
        <f t="shared" ref="W82" si="160">IF(W14=0,0,W14/W25*1000000)</f>
        <v>158529.55183732422</v>
      </c>
      <c r="DA82" s="172" t="s">
        <v>1081</v>
      </c>
    </row>
    <row r="83" spans="1:105" ht="11.45" customHeight="1" x14ac:dyDescent="0.25">
      <c r="A83" s="27" t="s">
        <v>33</v>
      </c>
      <c r="B83" s="28">
        <f t="shared" ref="B83:J91" si="161">IF(B15=0,0,B15/B26*1000000)</f>
        <v>144141.58139488002</v>
      </c>
      <c r="C83" s="28">
        <f t="shared" si="161"/>
        <v>144900.02475326369</v>
      </c>
      <c r="D83" s="28">
        <f t="shared" si="161"/>
        <v>144507.9737702118</v>
      </c>
      <c r="E83" s="28">
        <f t="shared" si="161"/>
        <v>145757.77592257893</v>
      </c>
      <c r="F83" s="28">
        <f t="shared" si="161"/>
        <v>146635.48277008865</v>
      </c>
      <c r="G83" s="28">
        <f t="shared" si="161"/>
        <v>146741.05201447022</v>
      </c>
      <c r="H83" s="28">
        <f t="shared" si="161"/>
        <v>146484.33089906815</v>
      </c>
      <c r="I83" s="28">
        <f t="shared" si="161"/>
        <v>146371.28126040183</v>
      </c>
      <c r="J83" s="28">
        <f t="shared" si="161"/>
        <v>146419.71439393691</v>
      </c>
      <c r="K83" s="28">
        <f t="shared" ref="K83:V83" si="162">IF(K15=0,0,K15/K26*1000000)</f>
        <v>146595.84082790284</v>
      </c>
      <c r="L83" s="28">
        <f t="shared" si="162"/>
        <v>146648.61486666944</v>
      </c>
      <c r="M83" s="28">
        <f t="shared" si="162"/>
        <v>146123.81145716438</v>
      </c>
      <c r="N83" s="28">
        <f t="shared" si="162"/>
        <v>146370.0705786387</v>
      </c>
      <c r="O83" s="28">
        <f t="shared" si="162"/>
        <v>146344.03450765385</v>
      </c>
      <c r="P83" s="28">
        <f t="shared" si="162"/>
        <v>146449.28779686536</v>
      </c>
      <c r="Q83" s="28">
        <f t="shared" si="162"/>
        <v>146449.27610642771</v>
      </c>
      <c r="R83" s="28">
        <f t="shared" si="162"/>
        <v>146606.58730323767</v>
      </c>
      <c r="S83" s="28">
        <f t="shared" si="162"/>
        <v>144065.17802188572</v>
      </c>
      <c r="T83" s="28">
        <f t="shared" si="162"/>
        <v>143882.6275759085</v>
      </c>
      <c r="U83" s="28">
        <f t="shared" si="162"/>
        <v>147149.53611774978</v>
      </c>
      <c r="V83" s="28">
        <f t="shared" si="162"/>
        <v>144043.79732761331</v>
      </c>
      <c r="W83" s="28">
        <f t="shared" ref="W83" si="163">IF(W15=0,0,W15/W26*1000000)</f>
        <v>149173.40672563421</v>
      </c>
      <c r="DA83" s="173" t="s">
        <v>1082</v>
      </c>
    </row>
    <row r="84" spans="1:105" ht="11.45" customHeight="1" x14ac:dyDescent="0.25">
      <c r="A84" s="107" t="s">
        <v>23</v>
      </c>
      <c r="B84" s="108">
        <f t="shared" si="161"/>
        <v>109999.999978655</v>
      </c>
      <c r="C84" s="108">
        <f t="shared" si="161"/>
        <v>109999.9999893069</v>
      </c>
      <c r="D84" s="108">
        <f t="shared" si="161"/>
        <v>109999.99998897503</v>
      </c>
      <c r="E84" s="108">
        <f t="shared" si="161"/>
        <v>109999.99999360477</v>
      </c>
      <c r="F84" s="108">
        <f t="shared" si="161"/>
        <v>109999.99997769034</v>
      </c>
      <c r="G84" s="108">
        <f t="shared" si="161"/>
        <v>109999.9999519999</v>
      </c>
      <c r="H84" s="108">
        <f t="shared" si="161"/>
        <v>109999.99997185711</v>
      </c>
      <c r="I84" s="108">
        <f t="shared" si="161"/>
        <v>109999.99995851044</v>
      </c>
      <c r="J84" s="108">
        <f t="shared" si="161"/>
        <v>109999.99994492067</v>
      </c>
      <c r="K84" s="108">
        <f t="shared" ref="K84:V84" si="164">IF(K16=0,0,K16/K27*1000000)</f>
        <v>109999.99999603357</v>
      </c>
      <c r="L84" s="108">
        <f t="shared" si="164"/>
        <v>109999.99999128107</v>
      </c>
      <c r="M84" s="108">
        <f t="shared" si="164"/>
        <v>109999.99994954636</v>
      </c>
      <c r="N84" s="108">
        <f t="shared" si="164"/>
        <v>109999.99999621131</v>
      </c>
      <c r="O84" s="108">
        <f t="shared" si="164"/>
        <v>109999.99998146588</v>
      </c>
      <c r="P84" s="108">
        <f t="shared" si="164"/>
        <v>109999.99997922797</v>
      </c>
      <c r="Q84" s="108">
        <f t="shared" si="164"/>
        <v>109999.99998776437</v>
      </c>
      <c r="R84" s="108">
        <f t="shared" si="164"/>
        <v>109999.99998312474</v>
      </c>
      <c r="S84" s="108">
        <f t="shared" si="164"/>
        <v>109999.99999475066</v>
      </c>
      <c r="T84" s="108">
        <f t="shared" si="164"/>
        <v>109999.99999633421</v>
      </c>
      <c r="U84" s="108">
        <f t="shared" si="164"/>
        <v>109999.99996857054</v>
      </c>
      <c r="V84" s="108">
        <f t="shared" si="164"/>
        <v>97887.283177590245</v>
      </c>
      <c r="W84" s="108">
        <f t="shared" ref="W84" si="165">IF(W16=0,0,W16/W27*1000000)</f>
        <v>109999.99996296011</v>
      </c>
      <c r="DA84" s="203" t="s">
        <v>1083</v>
      </c>
    </row>
    <row r="85" spans="1:105" ht="11.45" customHeight="1" x14ac:dyDescent="0.25">
      <c r="A85" s="109" t="s">
        <v>24</v>
      </c>
      <c r="B85" s="110">
        <f t="shared" si="161"/>
        <v>149999.99999513643</v>
      </c>
      <c r="C85" s="110">
        <f t="shared" si="161"/>
        <v>149999.99996103652</v>
      </c>
      <c r="D85" s="110">
        <f t="shared" si="161"/>
        <v>149999.99993991194</v>
      </c>
      <c r="E85" s="110">
        <f t="shared" si="161"/>
        <v>149999.99995678273</v>
      </c>
      <c r="F85" s="110">
        <f t="shared" si="161"/>
        <v>149999.99994115956</v>
      </c>
      <c r="G85" s="110">
        <f t="shared" si="161"/>
        <v>149999.99999334151</v>
      </c>
      <c r="H85" s="110">
        <f t="shared" si="161"/>
        <v>149999.99994456125</v>
      </c>
      <c r="I85" s="110">
        <f t="shared" si="161"/>
        <v>149999.99994047137</v>
      </c>
      <c r="J85" s="110">
        <f t="shared" si="161"/>
        <v>149999.99995376484</v>
      </c>
      <c r="K85" s="110">
        <f t="shared" ref="K85:V85" si="166">IF(K17=0,0,K17/K28*1000000)</f>
        <v>149999.99995375611</v>
      </c>
      <c r="L85" s="110">
        <f t="shared" si="166"/>
        <v>149999.99998779665</v>
      </c>
      <c r="M85" s="110">
        <f t="shared" si="166"/>
        <v>149999.99996004399</v>
      </c>
      <c r="N85" s="110">
        <f t="shared" si="166"/>
        <v>149999.99996095101</v>
      </c>
      <c r="O85" s="110">
        <f t="shared" si="166"/>
        <v>149999.99993362391</v>
      </c>
      <c r="P85" s="110">
        <f t="shared" si="166"/>
        <v>149999.99998415832</v>
      </c>
      <c r="Q85" s="110">
        <f t="shared" si="166"/>
        <v>149999.99992769788</v>
      </c>
      <c r="R85" s="110">
        <f t="shared" si="166"/>
        <v>149999.99994455266</v>
      </c>
      <c r="S85" s="110">
        <f t="shared" si="166"/>
        <v>146343.34384538396</v>
      </c>
      <c r="T85" s="110">
        <f t="shared" si="166"/>
        <v>145853.13736422904</v>
      </c>
      <c r="U85" s="110">
        <f t="shared" si="166"/>
        <v>149999.99997273099</v>
      </c>
      <c r="V85" s="110">
        <f t="shared" si="166"/>
        <v>149999.99994790854</v>
      </c>
      <c r="W85" s="110">
        <f t="shared" ref="W85" si="167">IF(W17=0,0,W17/W28*1000000)</f>
        <v>149999.99996214209</v>
      </c>
      <c r="DA85" s="176" t="s">
        <v>1084</v>
      </c>
    </row>
    <row r="86" spans="1:105" ht="11.45" customHeight="1" x14ac:dyDescent="0.25">
      <c r="A86" s="111" t="s">
        <v>92</v>
      </c>
      <c r="B86" s="84">
        <f t="shared" si="161"/>
        <v>149999.99999905698</v>
      </c>
      <c r="C86" s="84">
        <f t="shared" si="161"/>
        <v>149999.99992852742</v>
      </c>
      <c r="D86" s="84">
        <f t="shared" si="161"/>
        <v>149999.99990951383</v>
      </c>
      <c r="E86" s="84">
        <f t="shared" si="161"/>
        <v>149999.99990040931</v>
      </c>
      <c r="F86" s="84">
        <f t="shared" si="161"/>
        <v>149999.99989196478</v>
      </c>
      <c r="G86" s="84">
        <f t="shared" si="161"/>
        <v>149999.99999795441</v>
      </c>
      <c r="H86" s="84">
        <f t="shared" si="161"/>
        <v>149999.9999308452</v>
      </c>
      <c r="I86" s="84">
        <f t="shared" si="161"/>
        <v>149999.99988951665</v>
      </c>
      <c r="J86" s="84">
        <f t="shared" si="161"/>
        <v>149999.99987325017</v>
      </c>
      <c r="K86" s="84">
        <f t="shared" ref="K86:V86" si="168">IF(K18=0,0,K18/K29*1000000)</f>
        <v>149999.99996457467</v>
      </c>
      <c r="L86" s="84">
        <f t="shared" si="168"/>
        <v>149999.99999420773</v>
      </c>
      <c r="M86" s="84">
        <f t="shared" si="168"/>
        <v>149999.99989078115</v>
      </c>
      <c r="N86" s="84">
        <f t="shared" si="168"/>
        <v>149999.99990862203</v>
      </c>
      <c r="O86" s="84">
        <f t="shared" si="168"/>
        <v>149999.99989404116</v>
      </c>
      <c r="P86" s="84">
        <f t="shared" si="168"/>
        <v>149999.99996734262</v>
      </c>
      <c r="Q86" s="84">
        <f t="shared" si="168"/>
        <v>149999.99986863523</v>
      </c>
      <c r="R86" s="84">
        <f t="shared" si="168"/>
        <v>149999.99989758522</v>
      </c>
      <c r="S86" s="84">
        <f t="shared" si="168"/>
        <v>135658.17979617917</v>
      </c>
      <c r="T86" s="84">
        <f t="shared" si="168"/>
        <v>132965.95942181119</v>
      </c>
      <c r="U86" s="84">
        <f t="shared" si="168"/>
        <v>149999.99995617243</v>
      </c>
      <c r="V86" s="84">
        <f t="shared" si="168"/>
        <v>149999.99989778217</v>
      </c>
      <c r="W86" s="84">
        <f t="shared" ref="W86" si="169">IF(W18=0,0,W18/W29*1000000)</f>
        <v>149999.99993384568</v>
      </c>
      <c r="DA86" s="171" t="s">
        <v>1085</v>
      </c>
    </row>
    <row r="87" spans="1:105" ht="11.45" customHeight="1" x14ac:dyDescent="0.25">
      <c r="A87" s="111" t="s">
        <v>93</v>
      </c>
      <c r="B87" s="84">
        <f t="shared" si="161"/>
        <v>149999.99999355894</v>
      </c>
      <c r="C87" s="84">
        <f t="shared" si="161"/>
        <v>149999.99997551218</v>
      </c>
      <c r="D87" s="84">
        <f t="shared" si="161"/>
        <v>149999.99995371068</v>
      </c>
      <c r="E87" s="84">
        <f t="shared" si="161"/>
        <v>149999.9999850445</v>
      </c>
      <c r="F87" s="84">
        <f t="shared" si="161"/>
        <v>149999.99996611965</v>
      </c>
      <c r="G87" s="84">
        <f t="shared" si="161"/>
        <v>149999.9999913442</v>
      </c>
      <c r="H87" s="84">
        <f t="shared" si="161"/>
        <v>149999.99995039552</v>
      </c>
      <c r="I87" s="84">
        <f t="shared" si="161"/>
        <v>149999.99996231816</v>
      </c>
      <c r="J87" s="84">
        <f t="shared" si="161"/>
        <v>149999.9999895881</v>
      </c>
      <c r="K87" s="84">
        <f t="shared" ref="K87:V87" si="170">IF(K19=0,0,K19/K30*1000000)</f>
        <v>149999.99994964583</v>
      </c>
      <c r="L87" s="84">
        <f t="shared" si="170"/>
        <v>149999.99998545187</v>
      </c>
      <c r="M87" s="84">
        <f t="shared" si="170"/>
        <v>149999.99998669673</v>
      </c>
      <c r="N87" s="84">
        <f t="shared" si="170"/>
        <v>149999.99998083976</v>
      </c>
      <c r="O87" s="84">
        <f t="shared" si="170"/>
        <v>149999.99994874388</v>
      </c>
      <c r="P87" s="84">
        <f t="shared" si="170"/>
        <v>149999.99999107834</v>
      </c>
      <c r="Q87" s="84">
        <f t="shared" si="170"/>
        <v>149999.99995021132</v>
      </c>
      <c r="R87" s="84">
        <f t="shared" si="170"/>
        <v>149999.99996259518</v>
      </c>
      <c r="S87" s="84">
        <f t="shared" si="170"/>
        <v>149999.99998355602</v>
      </c>
      <c r="T87" s="84">
        <f t="shared" si="170"/>
        <v>149999.99995632467</v>
      </c>
      <c r="U87" s="84">
        <f t="shared" si="170"/>
        <v>149999.99997816575</v>
      </c>
      <c r="V87" s="84">
        <f t="shared" si="170"/>
        <v>149999.99996407153</v>
      </c>
      <c r="W87" s="84">
        <f t="shared" ref="W87" si="171">IF(W19=0,0,W19/W30*1000000)</f>
        <v>149999.99997552412</v>
      </c>
      <c r="DA87" s="171" t="s">
        <v>1086</v>
      </c>
    </row>
    <row r="88" spans="1:105" ht="11.45" customHeight="1" x14ac:dyDescent="0.25">
      <c r="A88" s="112" t="s">
        <v>25</v>
      </c>
      <c r="B88" s="113">
        <f t="shared" si="161"/>
        <v>449999.99673853518</v>
      </c>
      <c r="C88" s="113">
        <f t="shared" si="161"/>
        <v>449999.99946691917</v>
      </c>
      <c r="D88" s="113">
        <f t="shared" si="161"/>
        <v>449999.99885097478</v>
      </c>
      <c r="E88" s="113">
        <f t="shared" si="161"/>
        <v>449999.99875859701</v>
      </c>
      <c r="F88" s="113">
        <f t="shared" si="161"/>
        <v>449999.99997368082</v>
      </c>
      <c r="G88" s="113">
        <f t="shared" si="161"/>
        <v>449999.99811200879</v>
      </c>
      <c r="H88" s="113">
        <f t="shared" si="161"/>
        <v>449999.99972245173</v>
      </c>
      <c r="I88" s="113">
        <f t="shared" si="161"/>
        <v>449999.99890815129</v>
      </c>
      <c r="J88" s="113">
        <f t="shared" si="161"/>
        <v>449999.99862821616</v>
      </c>
      <c r="K88" s="113">
        <f t="shared" ref="K88:V88" si="172">IF(K20=0,0,K20/K31*1000000)</f>
        <v>449999.99973806756</v>
      </c>
      <c r="L88" s="113">
        <f t="shared" si="172"/>
        <v>449999.99893251096</v>
      </c>
      <c r="M88" s="113">
        <f t="shared" si="172"/>
        <v>449999.99779141106</v>
      </c>
      <c r="N88" s="113">
        <f t="shared" si="172"/>
        <v>449999.99862971983</v>
      </c>
      <c r="O88" s="113">
        <f t="shared" si="172"/>
        <v>449999.99862595421</v>
      </c>
      <c r="P88" s="113">
        <f t="shared" si="172"/>
        <v>449999.99806589476</v>
      </c>
      <c r="Q88" s="113">
        <f t="shared" si="172"/>
        <v>449999.99862429075</v>
      </c>
      <c r="R88" s="113">
        <f t="shared" si="172"/>
        <v>449999.99946728535</v>
      </c>
      <c r="S88" s="113">
        <f t="shared" si="172"/>
        <v>449999.99785466556</v>
      </c>
      <c r="T88" s="113">
        <f t="shared" si="172"/>
        <v>450000</v>
      </c>
      <c r="U88" s="113">
        <f t="shared" si="172"/>
        <v>449999.99951493461</v>
      </c>
      <c r="V88" s="113">
        <f t="shared" si="172"/>
        <v>449999.99823862262</v>
      </c>
      <c r="W88" s="113">
        <f t="shared" ref="W88" si="173">IF(W20=0,0,W20/W31*1000000)</f>
        <v>449999.99990921811</v>
      </c>
      <c r="DA88" s="204" t="s">
        <v>1087</v>
      </c>
    </row>
    <row r="89" spans="1:105" ht="11.45" customHeight="1" x14ac:dyDescent="0.25">
      <c r="A89" s="27" t="s">
        <v>34</v>
      </c>
      <c r="B89" s="28">
        <f t="shared" si="161"/>
        <v>199999.99979803097</v>
      </c>
      <c r="C89" s="28">
        <f t="shared" si="161"/>
        <v>199999.99978541583</v>
      </c>
      <c r="D89" s="28">
        <f t="shared" si="161"/>
        <v>199999.99968065138</v>
      </c>
      <c r="E89" s="28">
        <f t="shared" si="161"/>
        <v>190349.32068287855</v>
      </c>
      <c r="F89" s="28">
        <f t="shared" si="161"/>
        <v>199999.99979646722</v>
      </c>
      <c r="G89" s="28">
        <f t="shared" si="161"/>
        <v>199999.99983255562</v>
      </c>
      <c r="H89" s="28">
        <f t="shared" si="161"/>
        <v>199999.99986189813</v>
      </c>
      <c r="I89" s="28">
        <f t="shared" si="161"/>
        <v>199999.99979710914</v>
      </c>
      <c r="J89" s="28">
        <f t="shared" si="161"/>
        <v>187858.79031137581</v>
      </c>
      <c r="K89" s="28">
        <f t="shared" ref="K89:V89" si="174">IF(K21=0,0,K21/K32*1000000)</f>
        <v>199974.44648334256</v>
      </c>
      <c r="L89" s="28">
        <f t="shared" si="174"/>
        <v>199999.99975388832</v>
      </c>
      <c r="M89" s="28">
        <f t="shared" si="174"/>
        <v>199999.99985612193</v>
      </c>
      <c r="N89" s="28">
        <f t="shared" si="174"/>
        <v>199999.99986478599</v>
      </c>
      <c r="O89" s="28">
        <f t="shared" si="174"/>
        <v>199999.99994231996</v>
      </c>
      <c r="P89" s="28">
        <f t="shared" si="174"/>
        <v>199999.99989560581</v>
      </c>
      <c r="Q89" s="28">
        <f t="shared" si="174"/>
        <v>199999.99980525774</v>
      </c>
      <c r="R89" s="28">
        <f t="shared" si="174"/>
        <v>199999.99992064692</v>
      </c>
      <c r="S89" s="28">
        <f t="shared" si="174"/>
        <v>199111.13209200246</v>
      </c>
      <c r="T89" s="28">
        <f t="shared" si="174"/>
        <v>198697.00528767618</v>
      </c>
      <c r="U89" s="28">
        <f t="shared" si="174"/>
        <v>189467.65255801211</v>
      </c>
      <c r="V89" s="28">
        <f t="shared" si="174"/>
        <v>199999.99981643917</v>
      </c>
      <c r="W89" s="28">
        <f t="shared" ref="W89" si="175">IF(W21=0,0,W21/W32*1000000)</f>
        <v>199999.99986107351</v>
      </c>
      <c r="DA89" s="173" t="s">
        <v>1088</v>
      </c>
    </row>
    <row r="90" spans="1:105" ht="11.45" customHeight="1" x14ac:dyDescent="0.25">
      <c r="A90" s="83" t="s">
        <v>92</v>
      </c>
      <c r="B90" s="84">
        <f t="shared" si="161"/>
        <v>199999.99988725883</v>
      </c>
      <c r="C90" s="84">
        <f t="shared" si="161"/>
        <v>199999.99957199366</v>
      </c>
      <c r="D90" s="84">
        <f t="shared" si="161"/>
        <v>199999.99878260493</v>
      </c>
      <c r="E90" s="84">
        <f t="shared" si="161"/>
        <v>199999.99927468304</v>
      </c>
      <c r="F90" s="84">
        <f t="shared" si="161"/>
        <v>199999.99966709825</v>
      </c>
      <c r="G90" s="84">
        <f t="shared" si="161"/>
        <v>199999.99988606115</v>
      </c>
      <c r="H90" s="84">
        <f t="shared" si="161"/>
        <v>199999.99998648092</v>
      </c>
      <c r="I90" s="84">
        <f t="shared" si="161"/>
        <v>199999.99905889909</v>
      </c>
      <c r="J90" s="84">
        <f t="shared" si="161"/>
        <v>199999.99872528814</v>
      </c>
      <c r="K90" s="84">
        <f t="shared" ref="K90:V90" si="176">IF(K22=0,0,K22/K33*1000000)</f>
        <v>199789.41517319213</v>
      </c>
      <c r="L90" s="84">
        <f t="shared" si="176"/>
        <v>199999.99897647253</v>
      </c>
      <c r="M90" s="84">
        <f t="shared" si="176"/>
        <v>199999.99917543289</v>
      </c>
      <c r="N90" s="84">
        <f t="shared" si="176"/>
        <v>199999.99955072138</v>
      </c>
      <c r="O90" s="84">
        <f t="shared" si="176"/>
        <v>199999.99953127539</v>
      </c>
      <c r="P90" s="84">
        <f t="shared" si="176"/>
        <v>199999.99997564693</v>
      </c>
      <c r="Q90" s="84">
        <f t="shared" si="176"/>
        <v>199999.99851660166</v>
      </c>
      <c r="R90" s="84">
        <f t="shared" si="176"/>
        <v>199999.99948048504</v>
      </c>
      <c r="S90" s="84">
        <f t="shared" si="176"/>
        <v>189707.48424085765</v>
      </c>
      <c r="T90" s="84">
        <f t="shared" si="176"/>
        <v>182018.56438412686</v>
      </c>
      <c r="U90" s="84">
        <f t="shared" si="176"/>
        <v>199999.99951926738</v>
      </c>
      <c r="V90" s="84">
        <f t="shared" si="176"/>
        <v>199999.9983316721</v>
      </c>
      <c r="W90" s="84">
        <f t="shared" ref="W90" si="177">IF(W22=0,0,W22/W33*1000000)</f>
        <v>199999.99981256583</v>
      </c>
      <c r="DA90" s="171" t="s">
        <v>1089</v>
      </c>
    </row>
    <row r="91" spans="1:105" ht="11.45" customHeight="1" x14ac:dyDescent="0.25">
      <c r="A91" s="85" t="s">
        <v>93</v>
      </c>
      <c r="B91" s="86">
        <f t="shared" si="161"/>
        <v>199999.99978169156</v>
      </c>
      <c r="C91" s="86">
        <f t="shared" si="161"/>
        <v>199999.99982038731</v>
      </c>
      <c r="D91" s="86">
        <f t="shared" si="161"/>
        <v>199999.99981365417</v>
      </c>
      <c r="E91" s="86">
        <f t="shared" si="161"/>
        <v>188752.13768292434</v>
      </c>
      <c r="F91" s="86">
        <f t="shared" si="161"/>
        <v>199999.99981863107</v>
      </c>
      <c r="G91" s="86">
        <f t="shared" si="161"/>
        <v>199999.99982379703</v>
      </c>
      <c r="H91" s="86">
        <f t="shared" si="161"/>
        <v>199999.99984194917</v>
      </c>
      <c r="I91" s="86">
        <f t="shared" si="161"/>
        <v>199999.99991027568</v>
      </c>
      <c r="J91" s="86">
        <f t="shared" si="161"/>
        <v>186021.99151903961</v>
      </c>
      <c r="K91" s="86">
        <f t="shared" ref="K91:V91" si="178">IF(K23=0,0,K23/K34*1000000)</f>
        <v>199999.99996096274</v>
      </c>
      <c r="L91" s="86">
        <f t="shared" si="178"/>
        <v>199999.9998617433</v>
      </c>
      <c r="M91" s="86">
        <f t="shared" si="178"/>
        <v>199999.99993814461</v>
      </c>
      <c r="N91" s="86">
        <f t="shared" si="178"/>
        <v>199999.99990062843</v>
      </c>
      <c r="O91" s="86">
        <f t="shared" si="178"/>
        <v>199999.99998666157</v>
      </c>
      <c r="P91" s="86">
        <f t="shared" si="178"/>
        <v>199999.99988696101</v>
      </c>
      <c r="Q91" s="86">
        <f t="shared" si="178"/>
        <v>199999.99995342278</v>
      </c>
      <c r="R91" s="86">
        <f t="shared" si="178"/>
        <v>199999.99996902898</v>
      </c>
      <c r="S91" s="86">
        <f t="shared" si="178"/>
        <v>199999.99994445906</v>
      </c>
      <c r="T91" s="86">
        <f t="shared" si="178"/>
        <v>199999.99997977479</v>
      </c>
      <c r="U91" s="86">
        <f t="shared" si="178"/>
        <v>188576.32212694199</v>
      </c>
      <c r="V91" s="86">
        <f t="shared" si="178"/>
        <v>199999.99994521469</v>
      </c>
      <c r="W91" s="86">
        <f t="shared" ref="W91" si="179">IF(W23=0,0,W23/W34*1000000)</f>
        <v>199999.99986809271</v>
      </c>
      <c r="DA91" s="178" t="s">
        <v>1090</v>
      </c>
    </row>
    <row r="92" spans="1:105" x14ac:dyDescent="0.25">
      <c r="A92" s="106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DA92" s="171"/>
    </row>
    <row r="93" spans="1:105" ht="11.45" customHeight="1" x14ac:dyDescent="0.25">
      <c r="A93" s="53" t="s">
        <v>106</v>
      </c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DA93" s="172"/>
    </row>
    <row r="94" spans="1:105" ht="11.45" customHeight="1" x14ac:dyDescent="0.25">
      <c r="A94" s="27" t="s">
        <v>107</v>
      </c>
      <c r="B94" s="28">
        <f t="shared" ref="B94:J102" si="180">IF(B4=0,0,B4/B26*1000000)</f>
        <v>16392384.746063787</v>
      </c>
      <c r="C94" s="28">
        <f t="shared" si="180"/>
        <v>16959662.631897602</v>
      </c>
      <c r="D94" s="28">
        <f t="shared" si="180"/>
        <v>15655577.631713018</v>
      </c>
      <c r="E94" s="28">
        <f t="shared" si="180"/>
        <v>15797133.821047291</v>
      </c>
      <c r="F94" s="28">
        <f t="shared" si="180"/>
        <v>15987842.015832227</v>
      </c>
      <c r="G94" s="28">
        <f t="shared" si="180"/>
        <v>15924234.806821862</v>
      </c>
      <c r="H94" s="28">
        <f t="shared" si="180"/>
        <v>16804983.870173346</v>
      </c>
      <c r="I94" s="28">
        <f t="shared" si="180"/>
        <v>16587907.432762951</v>
      </c>
      <c r="J94" s="28">
        <f t="shared" si="180"/>
        <v>17206568.370551828</v>
      </c>
      <c r="K94" s="28">
        <f t="shared" ref="K94:V94" si="181">IF(K4=0,0,K4/K26*1000000)</f>
        <v>16444102.294769498</v>
      </c>
      <c r="L94" s="28">
        <f t="shared" si="181"/>
        <v>16342173.760269083</v>
      </c>
      <c r="M94" s="28">
        <f t="shared" si="181"/>
        <v>17079600.236765087</v>
      </c>
      <c r="N94" s="28">
        <f t="shared" si="181"/>
        <v>17472548.213805407</v>
      </c>
      <c r="O94" s="28">
        <f t="shared" si="181"/>
        <v>17490623.476066809</v>
      </c>
      <c r="P94" s="28">
        <f t="shared" si="181"/>
        <v>17547036.047273364</v>
      </c>
      <c r="Q94" s="28">
        <f t="shared" si="181"/>
        <v>17389310.648802079</v>
      </c>
      <c r="R94" s="28">
        <f t="shared" si="181"/>
        <v>17002351.010039985</v>
      </c>
      <c r="S94" s="28">
        <f t="shared" si="181"/>
        <v>17286706.953960463</v>
      </c>
      <c r="T94" s="28">
        <f t="shared" si="181"/>
        <v>18265077.013144378</v>
      </c>
      <c r="U94" s="28">
        <f t="shared" si="181"/>
        <v>18972785.384130642</v>
      </c>
      <c r="V94" s="28">
        <f t="shared" si="181"/>
        <v>12104894.841782903</v>
      </c>
      <c r="W94" s="28">
        <f t="shared" ref="W94" si="182">IF(W4=0,0,W4/W26*1000000)</f>
        <v>10585212.519263843</v>
      </c>
      <c r="DA94" s="173" t="s">
        <v>1091</v>
      </c>
    </row>
    <row r="95" spans="1:105" ht="11.45" customHeight="1" x14ac:dyDescent="0.25">
      <c r="A95" s="107" t="s">
        <v>23</v>
      </c>
      <c r="B95" s="108">
        <f t="shared" si="180"/>
        <v>8426641.0389656834</v>
      </c>
      <c r="C95" s="108">
        <f t="shared" si="180"/>
        <v>8574065.4340127464</v>
      </c>
      <c r="D95" s="108">
        <f t="shared" si="180"/>
        <v>8339551.5798447644</v>
      </c>
      <c r="E95" s="108">
        <f t="shared" si="180"/>
        <v>8469235.3295485023</v>
      </c>
      <c r="F95" s="108">
        <f t="shared" si="180"/>
        <v>8469235.3283232022</v>
      </c>
      <c r="G95" s="108">
        <f t="shared" si="180"/>
        <v>8313971.1182973385</v>
      </c>
      <c r="H95" s="108">
        <f t="shared" si="180"/>
        <v>8434664.1089956425</v>
      </c>
      <c r="I95" s="108">
        <f t="shared" si="180"/>
        <v>8407657.7984454371</v>
      </c>
      <c r="J95" s="108">
        <f t="shared" si="180"/>
        <v>8508669.3614166863</v>
      </c>
      <c r="K95" s="108">
        <f t="shared" ref="K95:V95" si="183">IF(K5=0,0,K5/K27*1000000)</f>
        <v>8491133.2368078772</v>
      </c>
      <c r="L95" s="108">
        <f t="shared" si="183"/>
        <v>8519133.6103752032</v>
      </c>
      <c r="M95" s="108">
        <f t="shared" si="183"/>
        <v>8569397.914685851</v>
      </c>
      <c r="N95" s="108">
        <f t="shared" si="183"/>
        <v>8665105.3218704928</v>
      </c>
      <c r="O95" s="108">
        <f t="shared" si="183"/>
        <v>8697265.2324411068</v>
      </c>
      <c r="P95" s="108">
        <f t="shared" si="183"/>
        <v>8730283.3787873518</v>
      </c>
      <c r="Q95" s="108">
        <f t="shared" si="183"/>
        <v>8714554.8760978878</v>
      </c>
      <c r="R95" s="108">
        <f t="shared" si="183"/>
        <v>8661496.1199832056</v>
      </c>
      <c r="S95" s="108">
        <f t="shared" si="183"/>
        <v>8745655.1655052155</v>
      </c>
      <c r="T95" s="108">
        <f t="shared" si="183"/>
        <v>8809212.6437505893</v>
      </c>
      <c r="U95" s="108">
        <f t="shared" si="183"/>
        <v>8849404.9357431326</v>
      </c>
      <c r="V95" s="108">
        <f t="shared" si="183"/>
        <v>6444242.0122595783</v>
      </c>
      <c r="W95" s="108">
        <f t="shared" ref="W95" si="184">IF(W5=0,0,W5/W27*1000000)</f>
        <v>6711053.595118151</v>
      </c>
      <c r="DA95" s="203" t="s">
        <v>1092</v>
      </c>
    </row>
    <row r="96" spans="1:105" ht="11.45" customHeight="1" x14ac:dyDescent="0.25">
      <c r="A96" s="109" t="s">
        <v>24</v>
      </c>
      <c r="B96" s="110">
        <f t="shared" si="180"/>
        <v>16916764.949015114</v>
      </c>
      <c r="C96" s="110">
        <f t="shared" si="180"/>
        <v>17304694.408329513</v>
      </c>
      <c r="D96" s="110">
        <f t="shared" si="180"/>
        <v>15599173.326688856</v>
      </c>
      <c r="E96" s="110">
        <f t="shared" si="180"/>
        <v>15165249.808216888</v>
      </c>
      <c r="F96" s="110">
        <f t="shared" si="180"/>
        <v>14998971.830556128</v>
      </c>
      <c r="G96" s="110">
        <f t="shared" si="180"/>
        <v>14929769.596076529</v>
      </c>
      <c r="H96" s="110">
        <f t="shared" si="180"/>
        <v>15928029.503145443</v>
      </c>
      <c r="I96" s="110">
        <f t="shared" si="180"/>
        <v>15659348.459138172</v>
      </c>
      <c r="J96" s="110">
        <f t="shared" si="180"/>
        <v>16155842.133713325</v>
      </c>
      <c r="K96" s="110">
        <f t="shared" ref="K96:V96" si="185">IF(K6=0,0,K6/K28*1000000)</f>
        <v>15418288.122065948</v>
      </c>
      <c r="L96" s="110">
        <f t="shared" si="185"/>
        <v>14895048.555888001</v>
      </c>
      <c r="M96" s="110">
        <f t="shared" si="185"/>
        <v>16112599.392935511</v>
      </c>
      <c r="N96" s="110">
        <f t="shared" si="185"/>
        <v>16279686.52549226</v>
      </c>
      <c r="O96" s="110">
        <f t="shared" si="185"/>
        <v>16205219.672813168</v>
      </c>
      <c r="P96" s="110">
        <f t="shared" si="185"/>
        <v>16466039.266799491</v>
      </c>
      <c r="Q96" s="110">
        <f t="shared" si="185"/>
        <v>16060496.568905883</v>
      </c>
      <c r="R96" s="110">
        <f t="shared" si="185"/>
        <v>15259443.820111133</v>
      </c>
      <c r="S96" s="110">
        <f t="shared" si="185"/>
        <v>15345563.269064097</v>
      </c>
      <c r="T96" s="110">
        <f t="shared" si="185"/>
        <v>16185911.423454804</v>
      </c>
      <c r="U96" s="110">
        <f t="shared" si="185"/>
        <v>16692550.663828829</v>
      </c>
      <c r="V96" s="110">
        <f t="shared" si="185"/>
        <v>10644517.33312498</v>
      </c>
      <c r="W96" s="110">
        <f t="shared" ref="W96" si="186">IF(W6=0,0,W6/W28*1000000)</f>
        <v>8216757.3272998417</v>
      </c>
      <c r="DA96" s="176" t="s">
        <v>1093</v>
      </c>
    </row>
    <row r="97" spans="1:105" ht="11.45" customHeight="1" x14ac:dyDescent="0.25">
      <c r="A97" s="111" t="s">
        <v>92</v>
      </c>
      <c r="B97" s="84">
        <f t="shared" si="180"/>
        <v>16237891.395973446</v>
      </c>
      <c r="C97" s="84">
        <f t="shared" si="180"/>
        <v>16134313.560253017</v>
      </c>
      <c r="D97" s="84">
        <f t="shared" si="180"/>
        <v>15614519.189452471</v>
      </c>
      <c r="E97" s="84">
        <f t="shared" si="180"/>
        <v>16273798.986513739</v>
      </c>
      <c r="F97" s="84">
        <f t="shared" si="180"/>
        <v>15699012.28359269</v>
      </c>
      <c r="G97" s="84">
        <f t="shared" si="180"/>
        <v>15645783.459830945</v>
      </c>
      <c r="H97" s="84">
        <f t="shared" si="180"/>
        <v>16760191.992016416</v>
      </c>
      <c r="I97" s="84">
        <f t="shared" si="180"/>
        <v>16721057.720605159</v>
      </c>
      <c r="J97" s="84">
        <f t="shared" si="180"/>
        <v>17838004.240709364</v>
      </c>
      <c r="K97" s="84">
        <f t="shared" ref="K97:V97" si="187">IF(K7=0,0,K7/K29*1000000)</f>
        <v>17056987.668566581</v>
      </c>
      <c r="L97" s="84">
        <f t="shared" si="187"/>
        <v>16511136.387957865</v>
      </c>
      <c r="M97" s="84">
        <f t="shared" si="187"/>
        <v>16974585.617560826</v>
      </c>
      <c r="N97" s="84">
        <f t="shared" si="187"/>
        <v>17370644.910448022</v>
      </c>
      <c r="O97" s="84">
        <f t="shared" si="187"/>
        <v>16931209.845468652</v>
      </c>
      <c r="P97" s="84">
        <f t="shared" si="187"/>
        <v>16797194.83930137</v>
      </c>
      <c r="Q97" s="84">
        <f t="shared" si="187"/>
        <v>17153715.629678458</v>
      </c>
      <c r="R97" s="84">
        <f t="shared" si="187"/>
        <v>15839792.095460584</v>
      </c>
      <c r="S97" s="84">
        <f t="shared" si="187"/>
        <v>14969463.275729451</v>
      </c>
      <c r="T97" s="84">
        <f t="shared" si="187"/>
        <v>14794640.60319921</v>
      </c>
      <c r="U97" s="84">
        <f t="shared" si="187"/>
        <v>16925234.39656844</v>
      </c>
      <c r="V97" s="84">
        <f t="shared" si="187"/>
        <v>10316732.230795866</v>
      </c>
      <c r="W97" s="84">
        <f t="shared" ref="W97" si="188">IF(W7=0,0,W7/W29*1000000)</f>
        <v>8391068.4443355724</v>
      </c>
      <c r="DA97" s="171" t="s">
        <v>1094</v>
      </c>
    </row>
    <row r="98" spans="1:105" ht="11.45" customHeight="1" x14ac:dyDescent="0.25">
      <c r="A98" s="111" t="s">
        <v>93</v>
      </c>
      <c r="B98" s="84">
        <f t="shared" si="180"/>
        <v>17189927.175874095</v>
      </c>
      <c r="C98" s="84">
        <f t="shared" si="180"/>
        <v>17825842.844984595</v>
      </c>
      <c r="D98" s="84">
        <f t="shared" si="180"/>
        <v>15592207.321953272</v>
      </c>
      <c r="E98" s="84">
        <f t="shared" si="180"/>
        <v>14609498.961389299</v>
      </c>
      <c r="F98" s="84">
        <f t="shared" si="180"/>
        <v>14643789.924168676</v>
      </c>
      <c r="G98" s="84">
        <f t="shared" si="180"/>
        <v>14619744.744442532</v>
      </c>
      <c r="H98" s="84">
        <f t="shared" si="180"/>
        <v>15574060.808004703</v>
      </c>
      <c r="I98" s="84">
        <f t="shared" si="180"/>
        <v>15204141.331299543</v>
      </c>
      <c r="J98" s="84">
        <f t="shared" si="180"/>
        <v>15407400.693842027</v>
      </c>
      <c r="K98" s="84">
        <f t="shared" ref="K98:V98" si="189">IF(K8=0,0,K8/K30*1000000)</f>
        <v>14795701.429240365</v>
      </c>
      <c r="L98" s="84">
        <f t="shared" si="189"/>
        <v>14303980.345680727</v>
      </c>
      <c r="M98" s="84">
        <f t="shared" si="189"/>
        <v>15780901.929599239</v>
      </c>
      <c r="N98" s="84">
        <f t="shared" si="189"/>
        <v>15865044.774143422</v>
      </c>
      <c r="O98" s="84">
        <f t="shared" si="189"/>
        <v>15927903.445873765</v>
      </c>
      <c r="P98" s="84">
        <f t="shared" si="189"/>
        <v>16329762.055453828</v>
      </c>
      <c r="Q98" s="84">
        <f t="shared" si="189"/>
        <v>15643784.537275733</v>
      </c>
      <c r="R98" s="84">
        <f t="shared" si="189"/>
        <v>15036503.50755978</v>
      </c>
      <c r="S98" s="84">
        <f t="shared" si="189"/>
        <v>15474271.480080845</v>
      </c>
      <c r="T98" s="84">
        <f t="shared" si="189"/>
        <v>16633597.406047024</v>
      </c>
      <c r="U98" s="84">
        <f t="shared" si="189"/>
        <v>16616180.478712412</v>
      </c>
      <c r="V98" s="84">
        <f t="shared" si="189"/>
        <v>10750209.775012951</v>
      </c>
      <c r="W98" s="84">
        <f t="shared" ref="W98" si="190">IF(W8=0,0,W8/W30*1000000)</f>
        <v>8134321.483122427</v>
      </c>
      <c r="DA98" s="171" t="s">
        <v>1095</v>
      </c>
    </row>
    <row r="99" spans="1:105" ht="11.45" customHeight="1" x14ac:dyDescent="0.25">
      <c r="A99" s="112" t="s">
        <v>25</v>
      </c>
      <c r="B99" s="113">
        <f t="shared" si="180"/>
        <v>112486513.53346449</v>
      </c>
      <c r="C99" s="113">
        <f t="shared" si="180"/>
        <v>112486514.21547872</v>
      </c>
      <c r="D99" s="113">
        <f t="shared" si="180"/>
        <v>112486514.06151108</v>
      </c>
      <c r="E99" s="113">
        <f t="shared" si="180"/>
        <v>112486514.03841941</v>
      </c>
      <c r="F99" s="113">
        <f t="shared" si="180"/>
        <v>112486514.34215394</v>
      </c>
      <c r="G99" s="113">
        <f t="shared" si="180"/>
        <v>112486513.87679173</v>
      </c>
      <c r="H99" s="113">
        <f t="shared" si="180"/>
        <v>120095106.44276024</v>
      </c>
      <c r="I99" s="113">
        <f t="shared" si="180"/>
        <v>119661162.64988981</v>
      </c>
      <c r="J99" s="113">
        <f t="shared" si="180"/>
        <v>128031337.25145918</v>
      </c>
      <c r="K99" s="113">
        <f t="shared" ref="K99:V99" si="191">IF(K9=0,0,K9/K31*1000000)</f>
        <v>118189173.38871409</v>
      </c>
      <c r="L99" s="113">
        <f t="shared" si="191"/>
        <v>127581670.98071007</v>
      </c>
      <c r="M99" s="113">
        <f t="shared" si="191"/>
        <v>128683434.95124693</v>
      </c>
      <c r="N99" s="113">
        <f t="shared" si="191"/>
        <v>135674177.41877535</v>
      </c>
      <c r="O99" s="113">
        <f t="shared" si="191"/>
        <v>138382900.34081557</v>
      </c>
      <c r="P99" s="113">
        <f t="shared" si="191"/>
        <v>134370586.28529337</v>
      </c>
      <c r="Q99" s="113">
        <f t="shared" si="191"/>
        <v>139111719.39471325</v>
      </c>
      <c r="R99" s="113">
        <f t="shared" si="191"/>
        <v>144967622.61910003</v>
      </c>
      <c r="S99" s="113">
        <f t="shared" si="191"/>
        <v>152865808.59866366</v>
      </c>
      <c r="T99" s="113">
        <f t="shared" si="191"/>
        <v>159776794.8981691</v>
      </c>
      <c r="U99" s="113">
        <f t="shared" si="191"/>
        <v>161061107.28453815</v>
      </c>
      <c r="V99" s="113">
        <f t="shared" si="191"/>
        <v>90128852.085565403</v>
      </c>
      <c r="W99" s="113">
        <f t="shared" ref="W99" si="192">IF(W9=0,0,W9/W31*1000000)</f>
        <v>95635419.367764562</v>
      </c>
      <c r="DA99" s="204" t="s">
        <v>1096</v>
      </c>
    </row>
    <row r="100" spans="1:105" ht="11.45" customHeight="1" x14ac:dyDescent="0.25">
      <c r="A100" s="27" t="s">
        <v>108</v>
      </c>
      <c r="B100" s="28">
        <f t="shared" si="180"/>
        <v>88719668.69565697</v>
      </c>
      <c r="C100" s="28">
        <f t="shared" si="180"/>
        <v>81457354.471659884</v>
      </c>
      <c r="D100" s="28">
        <f t="shared" si="180"/>
        <v>77516645.348577112</v>
      </c>
      <c r="E100" s="28">
        <f t="shared" si="180"/>
        <v>87783939.792096719</v>
      </c>
      <c r="F100" s="28">
        <f t="shared" si="180"/>
        <v>93156919.361901581</v>
      </c>
      <c r="G100" s="28">
        <f t="shared" si="180"/>
        <v>101337184.29077002</v>
      </c>
      <c r="H100" s="28">
        <f t="shared" si="180"/>
        <v>99785407.335107267</v>
      </c>
      <c r="I100" s="28">
        <f t="shared" si="180"/>
        <v>100842958.00101125</v>
      </c>
      <c r="J100" s="28">
        <f t="shared" si="180"/>
        <v>110787678.31228307</v>
      </c>
      <c r="K100" s="28">
        <f t="shared" ref="K100:V100" si="193">IF(K10=0,0,K10/K32*1000000)</f>
        <v>94735190.212522492</v>
      </c>
      <c r="L100" s="28">
        <f t="shared" si="193"/>
        <v>100326159.90928638</v>
      </c>
      <c r="M100" s="28">
        <f t="shared" si="193"/>
        <v>94345304.911650017</v>
      </c>
      <c r="N100" s="28">
        <f t="shared" si="193"/>
        <v>90307554.497573301</v>
      </c>
      <c r="O100" s="28">
        <f t="shared" si="193"/>
        <v>90441696.967616037</v>
      </c>
      <c r="P100" s="28">
        <f t="shared" si="193"/>
        <v>90155500.28758283</v>
      </c>
      <c r="Q100" s="28">
        <f t="shared" si="193"/>
        <v>95321831.752447337</v>
      </c>
      <c r="R100" s="28">
        <f t="shared" si="193"/>
        <v>92480387.945116952</v>
      </c>
      <c r="S100" s="28">
        <f t="shared" si="193"/>
        <v>83613019.448492169</v>
      </c>
      <c r="T100" s="28">
        <f t="shared" si="193"/>
        <v>80003630.436682075</v>
      </c>
      <c r="U100" s="28">
        <f t="shared" si="193"/>
        <v>85486338.527486205</v>
      </c>
      <c r="V100" s="28">
        <f t="shared" si="193"/>
        <v>79005553.990837753</v>
      </c>
      <c r="W100" s="28">
        <f t="shared" ref="W100" si="194">IF(W10=0,0,W10/W32*1000000)</f>
        <v>84618402.103018567</v>
      </c>
      <c r="DA100" s="173" t="s">
        <v>1097</v>
      </c>
    </row>
    <row r="101" spans="1:105" ht="11.45" customHeight="1" x14ac:dyDescent="0.25">
      <c r="A101" s="83" t="s">
        <v>92</v>
      </c>
      <c r="B101" s="84">
        <f t="shared" si="180"/>
        <v>113500755.53396851</v>
      </c>
      <c r="C101" s="84">
        <f t="shared" si="180"/>
        <v>113054280.39733219</v>
      </c>
      <c r="D101" s="84">
        <f t="shared" si="180"/>
        <v>115891104.85747658</v>
      </c>
      <c r="E101" s="84">
        <f t="shared" si="180"/>
        <v>132389570.85919444</v>
      </c>
      <c r="F101" s="84">
        <f t="shared" si="180"/>
        <v>132983290.12479016</v>
      </c>
      <c r="G101" s="84">
        <f t="shared" si="180"/>
        <v>139621763.74676153</v>
      </c>
      <c r="H101" s="84">
        <f t="shared" si="180"/>
        <v>137710896.28168896</v>
      </c>
      <c r="I101" s="84">
        <f t="shared" si="180"/>
        <v>146696534.49183065</v>
      </c>
      <c r="J101" s="84">
        <f t="shared" si="180"/>
        <v>172549928.72030559</v>
      </c>
      <c r="K101" s="84">
        <f t="shared" ref="K101:V101" si="195">IF(K11=0,0,K11/K33*1000000)</f>
        <v>143059554.46823093</v>
      </c>
      <c r="L101" s="84">
        <f t="shared" si="195"/>
        <v>148270898.51250517</v>
      </c>
      <c r="M101" s="84">
        <f t="shared" si="195"/>
        <v>155873786.92471972</v>
      </c>
      <c r="N101" s="84">
        <f t="shared" si="195"/>
        <v>156098936.59939635</v>
      </c>
      <c r="O101" s="84">
        <f t="shared" si="195"/>
        <v>161273040.39280522</v>
      </c>
      <c r="P101" s="84">
        <f t="shared" si="195"/>
        <v>165542945.93026626</v>
      </c>
      <c r="Q101" s="84">
        <f t="shared" si="195"/>
        <v>164745912.32941189</v>
      </c>
      <c r="R101" s="84">
        <f t="shared" si="195"/>
        <v>165339381.55097142</v>
      </c>
      <c r="S101" s="84">
        <f t="shared" si="195"/>
        <v>146210058.54210311</v>
      </c>
      <c r="T101" s="84">
        <f t="shared" si="195"/>
        <v>148278149.61393335</v>
      </c>
      <c r="U101" s="84">
        <f t="shared" si="195"/>
        <v>164737967.45946202</v>
      </c>
      <c r="V101" s="84">
        <f t="shared" si="195"/>
        <v>144492037.53036061</v>
      </c>
      <c r="W101" s="84">
        <f t="shared" ref="W101" si="196">IF(W11=0,0,W11/W33*1000000)</f>
        <v>134379687.15041086</v>
      </c>
      <c r="DA101" s="171" t="s">
        <v>1098</v>
      </c>
    </row>
    <row r="102" spans="1:105" ht="11.45" customHeight="1" x14ac:dyDescent="0.25">
      <c r="A102" s="85" t="s">
        <v>93</v>
      </c>
      <c r="B102" s="86">
        <f t="shared" si="180"/>
        <v>84181754.988367513</v>
      </c>
      <c r="C102" s="86">
        <f t="shared" si="180"/>
        <v>76279866.814867601</v>
      </c>
      <c r="D102" s="86">
        <f t="shared" si="180"/>
        <v>71833299.730432302</v>
      </c>
      <c r="E102" s="86">
        <f t="shared" si="180"/>
        <v>80401727.757484198</v>
      </c>
      <c r="F102" s="86">
        <f t="shared" si="180"/>
        <v>86333748.085017696</v>
      </c>
      <c r="G102" s="86">
        <f t="shared" si="180"/>
        <v>95070189.77110514</v>
      </c>
      <c r="H102" s="86">
        <f t="shared" si="180"/>
        <v>93712556.511313975</v>
      </c>
      <c r="I102" s="86">
        <f t="shared" si="180"/>
        <v>93813670.25241445</v>
      </c>
      <c r="J102" s="86">
        <f t="shared" si="180"/>
        <v>101443894.47348261</v>
      </c>
      <c r="K102" s="86">
        <f t="shared" ref="K102:V102" si="197">IF(K12=0,0,K12/K34*1000000)</f>
        <v>88061424.785944104</v>
      </c>
      <c r="L102" s="86">
        <f t="shared" si="197"/>
        <v>93674534.750126138</v>
      </c>
      <c r="M102" s="86">
        <f t="shared" si="197"/>
        <v>86931154.208105594</v>
      </c>
      <c r="N102" s="86">
        <f t="shared" si="197"/>
        <v>82799148.264660046</v>
      </c>
      <c r="O102" s="86">
        <f t="shared" si="197"/>
        <v>82800738.64611806</v>
      </c>
      <c r="P102" s="86">
        <f t="shared" si="197"/>
        <v>82013313.055959389</v>
      </c>
      <c r="Q102" s="86">
        <f t="shared" si="197"/>
        <v>87339699.924298018</v>
      </c>
      <c r="R102" s="86">
        <f t="shared" si="197"/>
        <v>84471817.023848966</v>
      </c>
      <c r="S102" s="86">
        <f t="shared" si="197"/>
        <v>77696113.946494848</v>
      </c>
      <c r="T102" s="86">
        <f t="shared" si="197"/>
        <v>74669718.435674071</v>
      </c>
      <c r="U102" s="86">
        <f t="shared" si="197"/>
        <v>78779439.406254739</v>
      </c>
      <c r="V102" s="86">
        <f t="shared" si="197"/>
        <v>73325837.574044243</v>
      </c>
      <c r="W102" s="86">
        <f t="shared" ref="W102" si="198">IF(W12=0,0,W12/W34*1000000)</f>
        <v>77417777.119336456</v>
      </c>
      <c r="DA102" s="178" t="s">
        <v>1099</v>
      </c>
    </row>
    <row r="103" spans="1:105" x14ac:dyDescent="0.25">
      <c r="A103" s="106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DA103" s="171"/>
    </row>
    <row r="104" spans="1:105" ht="11.45" customHeight="1" x14ac:dyDescent="0.25">
      <c r="A104" s="53" t="s">
        <v>37</v>
      </c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DA104" s="172"/>
    </row>
    <row r="105" spans="1:105" ht="11.45" customHeight="1" x14ac:dyDescent="0.25">
      <c r="A105" s="27" t="s">
        <v>38</v>
      </c>
      <c r="B105" s="31">
        <f t="shared" ref="B105:J110" si="199">IF(B4=0,0,B4/B$4)</f>
        <v>1</v>
      </c>
      <c r="C105" s="31">
        <f t="shared" si="199"/>
        <v>1</v>
      </c>
      <c r="D105" s="31">
        <f t="shared" si="199"/>
        <v>1</v>
      </c>
      <c r="E105" s="31">
        <f t="shared" si="199"/>
        <v>1</v>
      </c>
      <c r="F105" s="31">
        <f t="shared" si="199"/>
        <v>1</v>
      </c>
      <c r="G105" s="31">
        <f t="shared" si="199"/>
        <v>1</v>
      </c>
      <c r="H105" s="31">
        <f t="shared" si="199"/>
        <v>1</v>
      </c>
      <c r="I105" s="31">
        <f t="shared" si="199"/>
        <v>1</v>
      </c>
      <c r="J105" s="31">
        <f t="shared" si="199"/>
        <v>1</v>
      </c>
      <c r="K105" s="31">
        <f t="shared" ref="K105:V105" si="200">IF(K4=0,0,K4/K$4)</f>
        <v>1</v>
      </c>
      <c r="L105" s="31">
        <f t="shared" si="200"/>
        <v>1</v>
      </c>
      <c r="M105" s="31">
        <f t="shared" si="200"/>
        <v>1</v>
      </c>
      <c r="N105" s="31">
        <f t="shared" si="200"/>
        <v>1</v>
      </c>
      <c r="O105" s="31">
        <f t="shared" si="200"/>
        <v>1</v>
      </c>
      <c r="P105" s="31">
        <f t="shared" si="200"/>
        <v>1</v>
      </c>
      <c r="Q105" s="31">
        <f t="shared" si="200"/>
        <v>1</v>
      </c>
      <c r="R105" s="31">
        <f t="shared" si="200"/>
        <v>1</v>
      </c>
      <c r="S105" s="31">
        <f t="shared" si="200"/>
        <v>1</v>
      </c>
      <c r="T105" s="31">
        <f t="shared" si="200"/>
        <v>1</v>
      </c>
      <c r="U105" s="31">
        <f t="shared" si="200"/>
        <v>1</v>
      </c>
      <c r="V105" s="31">
        <f t="shared" si="200"/>
        <v>1</v>
      </c>
      <c r="W105" s="31">
        <f t="shared" ref="W105" si="201">IF(W4=0,0,W4/W$4)</f>
        <v>1</v>
      </c>
      <c r="DA105" s="173"/>
    </row>
    <row r="106" spans="1:105" ht="11.45" customHeight="1" x14ac:dyDescent="0.25">
      <c r="A106" s="107" t="s">
        <v>23</v>
      </c>
      <c r="B106" s="123">
        <f t="shared" si="199"/>
        <v>0.16221501266610372</v>
      </c>
      <c r="C106" s="123">
        <f t="shared" si="199"/>
        <v>0.16251354279523297</v>
      </c>
      <c r="D106" s="123">
        <f t="shared" si="199"/>
        <v>0.17227877838684416</v>
      </c>
      <c r="E106" s="123">
        <f t="shared" si="199"/>
        <v>0.17142591494950199</v>
      </c>
      <c r="F106" s="123">
        <f t="shared" si="199"/>
        <v>0.17051635072707827</v>
      </c>
      <c r="G106" s="123">
        <f t="shared" si="199"/>
        <v>0.16779541637319173</v>
      </c>
      <c r="H106" s="123">
        <f t="shared" si="199"/>
        <v>0.16462228237881735</v>
      </c>
      <c r="I106" s="123">
        <f t="shared" si="199"/>
        <v>0.16753133320003788</v>
      </c>
      <c r="J106" s="123">
        <f t="shared" si="199"/>
        <v>0.16229603574349188</v>
      </c>
      <c r="K106" s="123">
        <f t="shared" ref="K106:V106" si="202">IF(K5=0,0,K5/K$4)</f>
        <v>0.16704810126582278</v>
      </c>
      <c r="L106" s="123">
        <f t="shared" si="202"/>
        <v>0.16309693638331621</v>
      </c>
      <c r="M106" s="123">
        <f t="shared" si="202"/>
        <v>0.16272435866017076</v>
      </c>
      <c r="N106" s="123">
        <f t="shared" si="202"/>
        <v>0.15750272783338867</v>
      </c>
      <c r="O106" s="123">
        <f t="shared" si="202"/>
        <v>0.15708037435921554</v>
      </c>
      <c r="P106" s="123">
        <f t="shared" si="202"/>
        <v>0.15430951141518554</v>
      </c>
      <c r="Q106" s="123">
        <f t="shared" si="202"/>
        <v>0.15404625077253734</v>
      </c>
      <c r="R106" s="123">
        <f t="shared" si="202"/>
        <v>0.1528831972373107</v>
      </c>
      <c r="S106" s="123">
        <f t="shared" si="202"/>
        <v>0.152549889135255</v>
      </c>
      <c r="T106" s="123">
        <f t="shared" si="202"/>
        <v>0.15198618307426598</v>
      </c>
      <c r="U106" s="123">
        <f t="shared" si="202"/>
        <v>0.14933984998133251</v>
      </c>
      <c r="V106" s="123">
        <f t="shared" si="202"/>
        <v>0.16837681868550952</v>
      </c>
      <c r="W106" s="123">
        <f t="shared" ref="W106" si="203">IF(W5=0,0,W5/W$4)</f>
        <v>0.16298495299630372</v>
      </c>
      <c r="DA106" s="203"/>
    </row>
    <row r="107" spans="1:105" ht="11.45" customHeight="1" x14ac:dyDescent="0.25">
      <c r="A107" s="109" t="s">
        <v>24</v>
      </c>
      <c r="B107" s="124">
        <f t="shared" si="199"/>
        <v>0.68306964134927339</v>
      </c>
      <c r="C107" s="124">
        <f t="shared" si="199"/>
        <v>0.66596280982598888</v>
      </c>
      <c r="D107" s="124">
        <f t="shared" si="199"/>
        <v>0.64942320503979711</v>
      </c>
      <c r="E107" s="124">
        <f t="shared" si="199"/>
        <v>0.62568715642178907</v>
      </c>
      <c r="F107" s="124">
        <f t="shared" si="199"/>
        <v>0.60642195571535851</v>
      </c>
      <c r="G107" s="124">
        <f t="shared" si="199"/>
        <v>0.60624153437720107</v>
      </c>
      <c r="H107" s="124">
        <f t="shared" si="199"/>
        <v>0.60660054140935626</v>
      </c>
      <c r="I107" s="124">
        <f t="shared" si="199"/>
        <v>0.60180790722636723</v>
      </c>
      <c r="J107" s="124">
        <f t="shared" si="199"/>
        <v>0.60089242013776034</v>
      </c>
      <c r="K107" s="124">
        <f t="shared" ref="K107:V107" si="204">IF(K6=0,0,K6/K$4)</f>
        <v>0.6044860759493671</v>
      </c>
      <c r="L107" s="124">
        <f t="shared" si="204"/>
        <v>0.59844639516764597</v>
      </c>
      <c r="M107" s="124">
        <f t="shared" si="204"/>
        <v>0.60881456284983282</v>
      </c>
      <c r="N107" s="124">
        <f t="shared" si="204"/>
        <v>0.60763793348830586</v>
      </c>
      <c r="O107" s="124">
        <f t="shared" si="204"/>
        <v>0.60609509476555523</v>
      </c>
      <c r="P107" s="124">
        <f t="shared" si="204"/>
        <v>0.61965494162266677</v>
      </c>
      <c r="Q107" s="124">
        <f t="shared" si="204"/>
        <v>0.61276277799813672</v>
      </c>
      <c r="R107" s="124">
        <f t="shared" si="204"/>
        <v>0.60238677650275185</v>
      </c>
      <c r="S107" s="124">
        <f t="shared" si="204"/>
        <v>0.59466075388026607</v>
      </c>
      <c r="T107" s="124">
        <f t="shared" si="204"/>
        <v>0.57973229706390328</v>
      </c>
      <c r="U107" s="124">
        <f t="shared" si="204"/>
        <v>0.56891694667888537</v>
      </c>
      <c r="V107" s="124">
        <f t="shared" si="204"/>
        <v>0.5703800710924346</v>
      </c>
      <c r="W107" s="124">
        <f t="shared" ref="W107" si="205">IF(W6=0,0,W6/W$4)</f>
        <v>0.55222794609854764</v>
      </c>
      <c r="DA107" s="176"/>
    </row>
    <row r="108" spans="1:105" ht="11.45" customHeight="1" x14ac:dyDescent="0.25">
      <c r="A108" s="111" t="s">
        <v>92</v>
      </c>
      <c r="B108" s="125">
        <f t="shared" si="199"/>
        <v>0.1881242038869996</v>
      </c>
      <c r="C108" s="125">
        <f t="shared" si="199"/>
        <v>0.19130153464657199</v>
      </c>
      <c r="D108" s="125">
        <f t="shared" si="199"/>
        <v>0.20295636592937832</v>
      </c>
      <c r="E108" s="125">
        <f t="shared" si="199"/>
        <v>0.22420491676546561</v>
      </c>
      <c r="F108" s="125">
        <f t="shared" si="199"/>
        <v>0.21364493704291218</v>
      </c>
      <c r="G108" s="125">
        <f t="shared" si="199"/>
        <v>0.19196526684155732</v>
      </c>
      <c r="H108" s="125">
        <f t="shared" si="199"/>
        <v>0.19048108772684338</v>
      </c>
      <c r="I108" s="125">
        <f t="shared" si="199"/>
        <v>0.19283921618752803</v>
      </c>
      <c r="J108" s="125">
        <f t="shared" si="199"/>
        <v>0.20429469346101817</v>
      </c>
      <c r="K108" s="125">
        <f t="shared" ref="K108:V108" si="206">IF(K7=0,0,K7/K$4)</f>
        <v>0.18411822264516153</v>
      </c>
      <c r="L108" s="125">
        <f t="shared" si="206"/>
        <v>0.17764985638337685</v>
      </c>
      <c r="M108" s="125">
        <f t="shared" si="206"/>
        <v>0.17822617847704059</v>
      </c>
      <c r="N108" s="125">
        <f t="shared" si="206"/>
        <v>0.17855752905891323</v>
      </c>
      <c r="O108" s="125">
        <f t="shared" si="206"/>
        <v>0.17503122783171074</v>
      </c>
      <c r="P108" s="125">
        <f t="shared" si="206"/>
        <v>0.18428992773896938</v>
      </c>
      <c r="Q108" s="125">
        <f t="shared" si="206"/>
        <v>0.18062194947825472</v>
      </c>
      <c r="R108" s="125">
        <f t="shared" si="206"/>
        <v>0.17354144552714676</v>
      </c>
      <c r="S108" s="125">
        <f t="shared" si="206"/>
        <v>0.14790148051516896</v>
      </c>
      <c r="T108" s="125">
        <f t="shared" si="206"/>
        <v>0.1290020835046288</v>
      </c>
      <c r="U108" s="125">
        <f t="shared" si="206"/>
        <v>0.14254449484532139</v>
      </c>
      <c r="V108" s="125">
        <f t="shared" si="206"/>
        <v>0.13479005659982535</v>
      </c>
      <c r="W108" s="125">
        <f t="shared" ref="W108" si="207">IF(W7=0,0,W7/W$4)</f>
        <v>0.18106977467450158</v>
      </c>
      <c r="DA108" s="171"/>
    </row>
    <row r="109" spans="1:105" ht="11.45" customHeight="1" x14ac:dyDescent="0.25">
      <c r="A109" s="111" t="s">
        <v>93</v>
      </c>
      <c r="B109" s="125">
        <f t="shared" si="199"/>
        <v>0.49494543746227376</v>
      </c>
      <c r="C109" s="125">
        <f t="shared" si="199"/>
        <v>0.47466127517941686</v>
      </c>
      <c r="D109" s="125">
        <f t="shared" si="199"/>
        <v>0.44646683911041879</v>
      </c>
      <c r="E109" s="125">
        <f t="shared" si="199"/>
        <v>0.40148223965632351</v>
      </c>
      <c r="F109" s="125">
        <f t="shared" si="199"/>
        <v>0.39277701867244635</v>
      </c>
      <c r="G109" s="125">
        <f t="shared" si="199"/>
        <v>0.41427626753564373</v>
      </c>
      <c r="H109" s="125">
        <f t="shared" si="199"/>
        <v>0.4161194536825128</v>
      </c>
      <c r="I109" s="125">
        <f t="shared" si="199"/>
        <v>0.4089686910388392</v>
      </c>
      <c r="J109" s="125">
        <f t="shared" si="199"/>
        <v>0.3965977266767422</v>
      </c>
      <c r="K109" s="125">
        <f t="shared" ref="K109:V109" si="208">IF(K8=0,0,K8/K$4)</f>
        <v>0.42036785330420562</v>
      </c>
      <c r="L109" s="125">
        <f t="shared" si="208"/>
        <v>0.42079653878426904</v>
      </c>
      <c r="M109" s="125">
        <f t="shared" si="208"/>
        <v>0.43058838437279229</v>
      </c>
      <c r="N109" s="125">
        <f t="shared" si="208"/>
        <v>0.42908040442939266</v>
      </c>
      <c r="O109" s="125">
        <f t="shared" si="208"/>
        <v>0.43106386693384446</v>
      </c>
      <c r="P109" s="125">
        <f t="shared" si="208"/>
        <v>0.43536501388369742</v>
      </c>
      <c r="Q109" s="125">
        <f t="shared" si="208"/>
        <v>0.43214082851988195</v>
      </c>
      <c r="R109" s="125">
        <f t="shared" si="208"/>
        <v>0.42884533097560512</v>
      </c>
      <c r="S109" s="125">
        <f t="shared" si="208"/>
        <v>0.44675927336509713</v>
      </c>
      <c r="T109" s="125">
        <f t="shared" si="208"/>
        <v>0.45073021355927445</v>
      </c>
      <c r="U109" s="125">
        <f t="shared" si="208"/>
        <v>0.42637245183356398</v>
      </c>
      <c r="V109" s="125">
        <f t="shared" si="208"/>
        <v>0.4355900144926092</v>
      </c>
      <c r="W109" s="125">
        <f t="shared" ref="W109" si="209">IF(W8=0,0,W8/W$4)</f>
        <v>0.37115817142404606</v>
      </c>
      <c r="DA109" s="171"/>
    </row>
    <row r="110" spans="1:105" ht="11.45" customHeight="1" x14ac:dyDescent="0.25">
      <c r="A110" s="112" t="s">
        <v>25</v>
      </c>
      <c r="B110" s="126">
        <f t="shared" si="199"/>
        <v>0.15471534598462292</v>
      </c>
      <c r="C110" s="126">
        <f t="shared" si="199"/>
        <v>0.1715236473787782</v>
      </c>
      <c r="D110" s="126">
        <f t="shared" si="199"/>
        <v>0.17829801657335873</v>
      </c>
      <c r="E110" s="126">
        <f t="shared" si="199"/>
        <v>0.20288692862870891</v>
      </c>
      <c r="F110" s="126">
        <f t="shared" si="199"/>
        <v>0.2230616935575632</v>
      </c>
      <c r="G110" s="126">
        <f t="shared" si="199"/>
        <v>0.2259630492496072</v>
      </c>
      <c r="H110" s="126">
        <f t="shared" si="199"/>
        <v>0.22877717621182642</v>
      </c>
      <c r="I110" s="126">
        <f t="shared" si="199"/>
        <v>0.23066075957359489</v>
      </c>
      <c r="J110" s="126">
        <f t="shared" si="199"/>
        <v>0.2368115441187478</v>
      </c>
      <c r="K110" s="126">
        <f t="shared" ref="K110:V110" si="210">IF(K9=0,0,K9/K$4)</f>
        <v>0.22846582278481012</v>
      </c>
      <c r="L110" s="126">
        <f t="shared" si="210"/>
        <v>0.23845666844903785</v>
      </c>
      <c r="M110" s="126">
        <f t="shared" si="210"/>
        <v>0.22846107848999636</v>
      </c>
      <c r="N110" s="126">
        <f t="shared" si="210"/>
        <v>0.23485933867830541</v>
      </c>
      <c r="O110" s="126">
        <f t="shared" si="210"/>
        <v>0.23682453087522928</v>
      </c>
      <c r="P110" s="126">
        <f t="shared" si="210"/>
        <v>0.2260355469621477</v>
      </c>
      <c r="Q110" s="126">
        <f t="shared" si="210"/>
        <v>0.23319097122932597</v>
      </c>
      <c r="R110" s="126">
        <f t="shared" si="210"/>
        <v>0.24473002625993739</v>
      </c>
      <c r="S110" s="126">
        <f t="shared" si="210"/>
        <v>0.25278935698447896</v>
      </c>
      <c r="T110" s="126">
        <f t="shared" si="210"/>
        <v>0.26828151986183074</v>
      </c>
      <c r="U110" s="126">
        <f t="shared" si="210"/>
        <v>0.28174320333978209</v>
      </c>
      <c r="V110" s="126">
        <f t="shared" si="210"/>
        <v>0.26124311022205593</v>
      </c>
      <c r="W110" s="126">
        <f t="shared" ref="W110" si="211">IF(W9=0,0,W9/W$4)</f>
        <v>0.28478710090514858</v>
      </c>
      <c r="DA110" s="204"/>
    </row>
    <row r="111" spans="1:105" ht="11.45" customHeight="1" x14ac:dyDescent="0.25">
      <c r="A111" s="27" t="s">
        <v>39</v>
      </c>
      <c r="B111" s="31">
        <f t="shared" ref="B111:J113" si="212">IF(B10=0,0,B10/B$10)</f>
        <v>1</v>
      </c>
      <c r="C111" s="31">
        <f t="shared" si="212"/>
        <v>1</v>
      </c>
      <c r="D111" s="31">
        <f t="shared" si="212"/>
        <v>1</v>
      </c>
      <c r="E111" s="31">
        <f t="shared" si="212"/>
        <v>1</v>
      </c>
      <c r="F111" s="31">
        <f t="shared" si="212"/>
        <v>1</v>
      </c>
      <c r="G111" s="31">
        <f t="shared" si="212"/>
        <v>1</v>
      </c>
      <c r="H111" s="31">
        <f t="shared" si="212"/>
        <v>1</v>
      </c>
      <c r="I111" s="31">
        <f t="shared" si="212"/>
        <v>1</v>
      </c>
      <c r="J111" s="31">
        <f t="shared" si="212"/>
        <v>1</v>
      </c>
      <c r="K111" s="31">
        <f t="shared" ref="K111:V111" si="213">IF(K10=0,0,K10/K$10)</f>
        <v>1</v>
      </c>
      <c r="L111" s="31">
        <f t="shared" si="213"/>
        <v>1</v>
      </c>
      <c r="M111" s="31">
        <f t="shared" si="213"/>
        <v>1</v>
      </c>
      <c r="N111" s="31">
        <f t="shared" si="213"/>
        <v>1</v>
      </c>
      <c r="O111" s="31">
        <f t="shared" si="213"/>
        <v>1</v>
      </c>
      <c r="P111" s="31">
        <f t="shared" si="213"/>
        <v>1</v>
      </c>
      <c r="Q111" s="31">
        <f t="shared" si="213"/>
        <v>1</v>
      </c>
      <c r="R111" s="31">
        <f t="shared" si="213"/>
        <v>1</v>
      </c>
      <c r="S111" s="31">
        <f t="shared" si="213"/>
        <v>1</v>
      </c>
      <c r="T111" s="31">
        <f t="shared" si="213"/>
        <v>1</v>
      </c>
      <c r="U111" s="31">
        <f t="shared" si="213"/>
        <v>1</v>
      </c>
      <c r="V111" s="31">
        <f t="shared" si="213"/>
        <v>1</v>
      </c>
      <c r="W111" s="31">
        <f t="shared" ref="W111" si="214">IF(W10=0,0,W10/W$10)</f>
        <v>1</v>
      </c>
      <c r="DA111" s="173"/>
    </row>
    <row r="112" spans="1:105" ht="11.45" customHeight="1" x14ac:dyDescent="0.25">
      <c r="A112" s="83" t="s">
        <v>92</v>
      </c>
      <c r="B112" s="125">
        <f t="shared" si="212"/>
        <v>0.19800944780900651</v>
      </c>
      <c r="C112" s="125">
        <f t="shared" si="212"/>
        <v>0.19540245911933454</v>
      </c>
      <c r="D112" s="125">
        <f t="shared" si="212"/>
        <v>0.19285741586840047</v>
      </c>
      <c r="E112" s="125">
        <f t="shared" si="212"/>
        <v>0.21415263453157465</v>
      </c>
      <c r="F112" s="125">
        <f t="shared" si="212"/>
        <v>0.20879536030789383</v>
      </c>
      <c r="G112" s="125">
        <f t="shared" si="212"/>
        <v>0.19381194940078017</v>
      </c>
      <c r="H112" s="125">
        <f t="shared" si="212"/>
        <v>0.19048360172741483</v>
      </c>
      <c r="I112" s="125">
        <f t="shared" si="212"/>
        <v>0.19336177787546918</v>
      </c>
      <c r="J112" s="125">
        <f t="shared" si="212"/>
        <v>0.20466314713700948</v>
      </c>
      <c r="K112" s="125">
        <f t="shared" ref="K112:V112" si="215">IF(K11=0,0,K11/K$10)</f>
        <v>0.18324348963771966</v>
      </c>
      <c r="L112" s="125">
        <f t="shared" si="215"/>
        <v>0.18005524567869965</v>
      </c>
      <c r="M112" s="125">
        <f t="shared" si="215"/>
        <v>0.17767500644875275</v>
      </c>
      <c r="N112" s="125">
        <f t="shared" si="215"/>
        <v>0.17706018091622289</v>
      </c>
      <c r="O112" s="125">
        <f t="shared" si="215"/>
        <v>0.1736298980939491</v>
      </c>
      <c r="P112" s="125">
        <f t="shared" si="215"/>
        <v>0.17898595941247364</v>
      </c>
      <c r="Q112" s="125">
        <f t="shared" si="215"/>
        <v>0.17822365546524221</v>
      </c>
      <c r="R112" s="125">
        <f t="shared" si="215"/>
        <v>0.1770546463013439</v>
      </c>
      <c r="S112" s="125">
        <f t="shared" si="215"/>
        <v>0.15101462380220959</v>
      </c>
      <c r="T112" s="125">
        <f t="shared" si="215"/>
        <v>0.1343030103955998</v>
      </c>
      <c r="U112" s="125">
        <f t="shared" si="215"/>
        <v>0.15035912553370151</v>
      </c>
      <c r="V112" s="125">
        <f t="shared" si="215"/>
        <v>0.1459617858391587</v>
      </c>
      <c r="W112" s="125">
        <f t="shared" ref="W112" si="216">IF(W11=0,0,W11/W$10)</f>
        <v>0.20074949206203019</v>
      </c>
      <c r="DA112" s="171"/>
    </row>
    <row r="113" spans="1:105" ht="11.45" customHeight="1" x14ac:dyDescent="0.25">
      <c r="A113" s="85" t="s">
        <v>93</v>
      </c>
      <c r="B113" s="127">
        <f t="shared" si="212"/>
        <v>0.80199055219099347</v>
      </c>
      <c r="C113" s="127">
        <f t="shared" si="212"/>
        <v>0.80459754088066548</v>
      </c>
      <c r="D113" s="127">
        <f t="shared" si="212"/>
        <v>0.80714258413159956</v>
      </c>
      <c r="E113" s="127">
        <f t="shared" si="212"/>
        <v>0.78584736546842537</v>
      </c>
      <c r="F113" s="127">
        <f t="shared" si="212"/>
        <v>0.79120463969210608</v>
      </c>
      <c r="G113" s="127">
        <f t="shared" si="212"/>
        <v>0.80618805059921983</v>
      </c>
      <c r="H113" s="127">
        <f t="shared" si="212"/>
        <v>0.80951639827258515</v>
      </c>
      <c r="I113" s="127">
        <f t="shared" si="212"/>
        <v>0.80663822212453085</v>
      </c>
      <c r="J113" s="127">
        <f t="shared" si="212"/>
        <v>0.79533685286299061</v>
      </c>
      <c r="K113" s="127">
        <f t="shared" ref="K113:V113" si="217">IF(K12=0,0,K12/K$10)</f>
        <v>0.81675651036228036</v>
      </c>
      <c r="L113" s="127">
        <f t="shared" si="217"/>
        <v>0.81994475432130032</v>
      </c>
      <c r="M113" s="127">
        <f t="shared" si="217"/>
        <v>0.82232499355124722</v>
      </c>
      <c r="N113" s="127">
        <f t="shared" si="217"/>
        <v>0.82293981908377711</v>
      </c>
      <c r="O113" s="127">
        <f t="shared" si="217"/>
        <v>0.82637010190605087</v>
      </c>
      <c r="P113" s="127">
        <f t="shared" si="217"/>
        <v>0.82101404058752636</v>
      </c>
      <c r="Q113" s="127">
        <f t="shared" si="217"/>
        <v>0.82177634453475779</v>
      </c>
      <c r="R113" s="127">
        <f t="shared" si="217"/>
        <v>0.82294535369865607</v>
      </c>
      <c r="S113" s="127">
        <f t="shared" si="217"/>
        <v>0.84898537619779046</v>
      </c>
      <c r="T113" s="127">
        <f t="shared" si="217"/>
        <v>0.86569698960440011</v>
      </c>
      <c r="U113" s="127">
        <f t="shared" si="217"/>
        <v>0.84964087446629855</v>
      </c>
      <c r="V113" s="127">
        <f t="shared" si="217"/>
        <v>0.85403821416084125</v>
      </c>
      <c r="W113" s="127">
        <f t="shared" ref="W113" si="218">IF(W12=0,0,W12/W$10)</f>
        <v>0.79925050793796981</v>
      </c>
      <c r="DA113" s="178"/>
    </row>
    <row r="114" spans="1:105" ht="11.45" customHeight="1" x14ac:dyDescent="0.25">
      <c r="A114" s="106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DA114" s="171"/>
    </row>
    <row r="115" spans="1:105" ht="11.45" customHeight="1" x14ac:dyDescent="0.25">
      <c r="A115" s="53" t="s">
        <v>66</v>
      </c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DA115" s="172"/>
    </row>
    <row r="116" spans="1:105" ht="11.45" customHeight="1" x14ac:dyDescent="0.25">
      <c r="A116" s="27" t="s">
        <v>33</v>
      </c>
      <c r="B116" s="31">
        <f t="shared" ref="B116:J121" si="219">IF(B15=0,0,B15/B$15)</f>
        <v>1</v>
      </c>
      <c r="C116" s="31">
        <f t="shared" si="219"/>
        <v>1</v>
      </c>
      <c r="D116" s="31">
        <f t="shared" si="219"/>
        <v>1</v>
      </c>
      <c r="E116" s="31">
        <f t="shared" si="219"/>
        <v>1</v>
      </c>
      <c r="F116" s="31">
        <f t="shared" si="219"/>
        <v>1</v>
      </c>
      <c r="G116" s="31">
        <f t="shared" si="219"/>
        <v>1</v>
      </c>
      <c r="H116" s="31">
        <f t="shared" si="219"/>
        <v>1</v>
      </c>
      <c r="I116" s="31">
        <f t="shared" si="219"/>
        <v>1</v>
      </c>
      <c r="J116" s="31">
        <f t="shared" si="219"/>
        <v>1</v>
      </c>
      <c r="K116" s="31">
        <f t="shared" ref="K116:V116" si="220">IF(K15=0,0,K15/K$15)</f>
        <v>1</v>
      </c>
      <c r="L116" s="31">
        <f t="shared" si="220"/>
        <v>1</v>
      </c>
      <c r="M116" s="31">
        <f t="shared" si="220"/>
        <v>1</v>
      </c>
      <c r="N116" s="31">
        <f t="shared" si="220"/>
        <v>1</v>
      </c>
      <c r="O116" s="31">
        <f t="shared" si="220"/>
        <v>1</v>
      </c>
      <c r="P116" s="31">
        <f t="shared" si="220"/>
        <v>1</v>
      </c>
      <c r="Q116" s="31">
        <f t="shared" si="220"/>
        <v>1</v>
      </c>
      <c r="R116" s="31">
        <f t="shared" si="220"/>
        <v>1</v>
      </c>
      <c r="S116" s="31">
        <f t="shared" si="220"/>
        <v>1</v>
      </c>
      <c r="T116" s="31">
        <f t="shared" si="220"/>
        <v>1</v>
      </c>
      <c r="U116" s="31">
        <f t="shared" si="220"/>
        <v>1</v>
      </c>
      <c r="V116" s="31">
        <f t="shared" si="220"/>
        <v>1</v>
      </c>
      <c r="W116" s="31">
        <f t="shared" ref="W116" si="221">IF(W15=0,0,W15/W$15)</f>
        <v>1</v>
      </c>
      <c r="DA116" s="173"/>
    </row>
    <row r="117" spans="1:105" ht="11.45" customHeight="1" x14ac:dyDescent="0.25">
      <c r="A117" s="107" t="s">
        <v>23</v>
      </c>
      <c r="B117" s="123">
        <f t="shared" si="219"/>
        <v>0.2408141999822111</v>
      </c>
      <c r="C117" s="123">
        <f t="shared" si="219"/>
        <v>0.24403055002289481</v>
      </c>
      <c r="D117" s="123">
        <f t="shared" si="219"/>
        <v>0.24618356364000596</v>
      </c>
      <c r="E117" s="123">
        <f t="shared" si="219"/>
        <v>0.24130789155412494</v>
      </c>
      <c r="F117" s="123">
        <f t="shared" si="219"/>
        <v>0.241471171439501</v>
      </c>
      <c r="G117" s="123">
        <f t="shared" si="219"/>
        <v>0.2409190883274589</v>
      </c>
      <c r="H117" s="123">
        <f t="shared" si="219"/>
        <v>0.24629774715908187</v>
      </c>
      <c r="I117" s="123">
        <f t="shared" si="219"/>
        <v>0.24839876439813571</v>
      </c>
      <c r="J117" s="123">
        <f t="shared" si="219"/>
        <v>0.24656626594942421</v>
      </c>
      <c r="K117" s="123">
        <f t="shared" ref="K117:V117" si="222">IF(K16=0,0,K16/K$15)</f>
        <v>0.24274880137211052</v>
      </c>
      <c r="L117" s="123">
        <f t="shared" si="222"/>
        <v>0.23467937202561093</v>
      </c>
      <c r="M117" s="123">
        <f t="shared" si="222"/>
        <v>0.24414714702812293</v>
      </c>
      <c r="N117" s="123">
        <f t="shared" si="222"/>
        <v>0.238677172596581</v>
      </c>
      <c r="O117" s="123">
        <f t="shared" si="222"/>
        <v>0.23744452776910691</v>
      </c>
      <c r="P117" s="123">
        <f t="shared" si="222"/>
        <v>0.23295580910078159</v>
      </c>
      <c r="Q117" s="123">
        <f t="shared" si="222"/>
        <v>0.2308839508988044</v>
      </c>
      <c r="R117" s="123">
        <f t="shared" si="222"/>
        <v>0.22517232903266857</v>
      </c>
      <c r="S117" s="123">
        <f t="shared" si="222"/>
        <v>0.23023189158468504</v>
      </c>
      <c r="T117" s="123">
        <f t="shared" si="222"/>
        <v>0.24091999614455883</v>
      </c>
      <c r="U117" s="123">
        <f t="shared" si="222"/>
        <v>0.23934619312363128</v>
      </c>
      <c r="V117" s="123">
        <f t="shared" si="222"/>
        <v>0.21493304521933229</v>
      </c>
      <c r="W117" s="123">
        <f t="shared" ref="W117" si="223">IF(W16=0,0,W16/W$15)</f>
        <v>0.18956478525557793</v>
      </c>
      <c r="DA117" s="203"/>
    </row>
    <row r="118" spans="1:105" ht="11.45" customHeight="1" x14ac:dyDescent="0.25">
      <c r="A118" s="109" t="s">
        <v>24</v>
      </c>
      <c r="B118" s="124">
        <f t="shared" si="219"/>
        <v>0.68879785215854072</v>
      </c>
      <c r="C118" s="124">
        <f t="shared" si="219"/>
        <v>0.67565664266999848</v>
      </c>
      <c r="D118" s="124">
        <f t="shared" si="219"/>
        <v>0.6765419991281828</v>
      </c>
      <c r="E118" s="124">
        <f t="shared" si="219"/>
        <v>0.6707265454997603</v>
      </c>
      <c r="F118" s="124">
        <f t="shared" si="219"/>
        <v>0.66123443300463203</v>
      </c>
      <c r="G118" s="124">
        <f t="shared" si="219"/>
        <v>0.66098375366742923</v>
      </c>
      <c r="H118" s="124">
        <f t="shared" si="219"/>
        <v>0.65535848902716631</v>
      </c>
      <c r="I118" s="124">
        <f t="shared" si="219"/>
        <v>0.65329778985188991</v>
      </c>
      <c r="J118" s="124">
        <f t="shared" si="219"/>
        <v>0.65562135784396791</v>
      </c>
      <c r="K118" s="124">
        <f t="shared" ref="K118:V118" si="224">IF(K17=0,0,K17/K$15)</f>
        <v>0.65967484595833437</v>
      </c>
      <c r="L118" s="124">
        <f t="shared" si="224"/>
        <v>0.67159344648720587</v>
      </c>
      <c r="M118" s="124">
        <f t="shared" si="224"/>
        <v>0.66247179307774662</v>
      </c>
      <c r="N118" s="124">
        <f t="shared" si="224"/>
        <v>0.66833478301968519</v>
      </c>
      <c r="O118" s="124">
        <f t="shared" si="224"/>
        <v>0.67051326252704979</v>
      </c>
      <c r="P118" s="124">
        <f t="shared" si="224"/>
        <v>0.67634538968179025</v>
      </c>
      <c r="Q118" s="124">
        <f t="shared" si="224"/>
        <v>0.67954747471071919</v>
      </c>
      <c r="R118" s="124">
        <f t="shared" si="224"/>
        <v>0.68672597945982805</v>
      </c>
      <c r="S118" s="124">
        <f t="shared" si="224"/>
        <v>0.6804757716284201</v>
      </c>
      <c r="T118" s="124">
        <f t="shared" si="224"/>
        <v>0.6631614297128674</v>
      </c>
      <c r="U118" s="124">
        <f t="shared" si="224"/>
        <v>0.65915814556025887</v>
      </c>
      <c r="V118" s="124">
        <f t="shared" si="224"/>
        <v>0.67545448155016263</v>
      </c>
      <c r="W118" s="124">
        <f t="shared" ref="W118" si="225">IF(W17=0,0,W17/W$15)</f>
        <v>0.71534797613283707</v>
      </c>
      <c r="DA118" s="176"/>
    </row>
    <row r="119" spans="1:105" ht="11.45" customHeight="1" x14ac:dyDescent="0.25">
      <c r="A119" s="111" t="s">
        <v>92</v>
      </c>
      <c r="B119" s="125">
        <f t="shared" si="219"/>
        <v>0.19763286121017851</v>
      </c>
      <c r="C119" s="125">
        <f t="shared" si="219"/>
        <v>0.20816512379958718</v>
      </c>
      <c r="D119" s="125">
        <f t="shared" si="219"/>
        <v>0.21122368035582148</v>
      </c>
      <c r="E119" s="125">
        <f t="shared" si="219"/>
        <v>0.2239721443753947</v>
      </c>
      <c r="F119" s="125">
        <f t="shared" si="219"/>
        <v>0.22256778802031962</v>
      </c>
      <c r="G119" s="125">
        <f t="shared" si="219"/>
        <v>0.19972091412940005</v>
      </c>
      <c r="H119" s="125">
        <f t="shared" si="219"/>
        <v>0.19557397387070985</v>
      </c>
      <c r="I119" s="125">
        <f t="shared" si="219"/>
        <v>0.19604627686626275</v>
      </c>
      <c r="J119" s="125">
        <f t="shared" si="219"/>
        <v>0.20188162460478434</v>
      </c>
      <c r="K119" s="125">
        <f t="shared" ref="K119:V119" si="226">IF(K18=0,0,K18/K$15)</f>
        <v>0.18162441073246136</v>
      </c>
      <c r="L119" s="125">
        <f t="shared" si="226"/>
        <v>0.17985023660110164</v>
      </c>
      <c r="M119" s="125">
        <f t="shared" si="226"/>
        <v>0.18408579710886286</v>
      </c>
      <c r="N119" s="125">
        <f t="shared" si="226"/>
        <v>0.18405916560430483</v>
      </c>
      <c r="O119" s="125">
        <f t="shared" si="226"/>
        <v>0.18533142826841531</v>
      </c>
      <c r="P119" s="125">
        <f t="shared" si="226"/>
        <v>0.19718442263147143</v>
      </c>
      <c r="Q119" s="125">
        <f t="shared" si="226"/>
        <v>0.18754207399870665</v>
      </c>
      <c r="R119" s="125">
        <f t="shared" si="226"/>
        <v>0.19059016492448527</v>
      </c>
      <c r="S119" s="125">
        <f t="shared" si="226"/>
        <v>0.1608294317290114</v>
      </c>
      <c r="T119" s="125">
        <f t="shared" si="226"/>
        <v>0.14717902584104978</v>
      </c>
      <c r="U119" s="125">
        <f t="shared" si="226"/>
        <v>0.16288429521001732</v>
      </c>
      <c r="V119" s="125">
        <f t="shared" si="226"/>
        <v>0.16469234558457468</v>
      </c>
      <c r="W119" s="125">
        <f t="shared" ref="W119" si="227">IF(W18=0,0,W18/W$15)</f>
        <v>0.22968261826100309</v>
      </c>
      <c r="DA119" s="171"/>
    </row>
    <row r="120" spans="1:105" ht="11.45" customHeight="1" x14ac:dyDescent="0.25">
      <c r="A120" s="111" t="s">
        <v>93</v>
      </c>
      <c r="B120" s="125">
        <f t="shared" si="219"/>
        <v>0.49116499094836225</v>
      </c>
      <c r="C120" s="125">
        <f t="shared" si="219"/>
        <v>0.46749151887041135</v>
      </c>
      <c r="D120" s="125">
        <f t="shared" si="219"/>
        <v>0.46531831877236141</v>
      </c>
      <c r="E120" s="125">
        <f t="shared" si="219"/>
        <v>0.4467544011243656</v>
      </c>
      <c r="F120" s="125">
        <f t="shared" si="219"/>
        <v>0.43866664498431235</v>
      </c>
      <c r="G120" s="125">
        <f t="shared" si="219"/>
        <v>0.46126283953802916</v>
      </c>
      <c r="H120" s="125">
        <f t="shared" si="219"/>
        <v>0.45978451515645641</v>
      </c>
      <c r="I120" s="125">
        <f t="shared" si="219"/>
        <v>0.45725151298562716</v>
      </c>
      <c r="J120" s="125">
        <f t="shared" si="219"/>
        <v>0.4537397332391836</v>
      </c>
      <c r="K120" s="125">
        <f t="shared" ref="K120:V120" si="228">IF(K19=0,0,K19/K$15)</f>
        <v>0.47805043522587304</v>
      </c>
      <c r="L120" s="125">
        <f t="shared" si="228"/>
        <v>0.4917432098861042</v>
      </c>
      <c r="M120" s="125">
        <f t="shared" si="228"/>
        <v>0.47838599596888376</v>
      </c>
      <c r="N120" s="125">
        <f t="shared" si="228"/>
        <v>0.48427561741538039</v>
      </c>
      <c r="O120" s="125">
        <f t="shared" si="228"/>
        <v>0.48518183425863443</v>
      </c>
      <c r="P120" s="125">
        <f t="shared" si="228"/>
        <v>0.4791609670503188</v>
      </c>
      <c r="Q120" s="125">
        <f t="shared" si="228"/>
        <v>0.49200540071201254</v>
      </c>
      <c r="R120" s="125">
        <f t="shared" si="228"/>
        <v>0.49613581453534272</v>
      </c>
      <c r="S120" s="125">
        <f t="shared" si="228"/>
        <v>0.51964633989940867</v>
      </c>
      <c r="T120" s="125">
        <f t="shared" si="228"/>
        <v>0.5159824038718176</v>
      </c>
      <c r="U120" s="125">
        <f t="shared" si="228"/>
        <v>0.49627385035024152</v>
      </c>
      <c r="V120" s="125">
        <f t="shared" si="228"/>
        <v>0.51076213596558795</v>
      </c>
      <c r="W120" s="125">
        <f t="shared" ref="W120" si="229">IF(W19=0,0,W19/W$15)</f>
        <v>0.48566535787183396</v>
      </c>
      <c r="DA120" s="171"/>
    </row>
    <row r="121" spans="1:105" ht="11.45" customHeight="1" x14ac:dyDescent="0.25">
      <c r="A121" s="112" t="s">
        <v>25</v>
      </c>
      <c r="B121" s="126">
        <f t="shared" si="219"/>
        <v>7.0387947859248207E-2</v>
      </c>
      <c r="C121" s="126">
        <f t="shared" si="219"/>
        <v>8.0312807307106701E-2</v>
      </c>
      <c r="D121" s="126">
        <f t="shared" si="219"/>
        <v>7.7274437231811113E-2</v>
      </c>
      <c r="E121" s="126">
        <f t="shared" si="219"/>
        <v>8.7965562946114753E-2</v>
      </c>
      <c r="F121" s="126">
        <f t="shared" si="219"/>
        <v>9.72943955558669E-2</v>
      </c>
      <c r="G121" s="126">
        <f t="shared" si="219"/>
        <v>9.8097158005111817E-2</v>
      </c>
      <c r="H121" s="126">
        <f t="shared" si="219"/>
        <v>9.8343763813751789E-2</v>
      </c>
      <c r="I121" s="126">
        <f t="shared" si="219"/>
        <v>9.8303445749974433E-2</v>
      </c>
      <c r="J121" s="126">
        <f t="shared" si="219"/>
        <v>9.7812376206607862E-2</v>
      </c>
      <c r="K121" s="126">
        <f t="shared" ref="K121:V121" si="230">IF(K20=0,0,K20/K$15)</f>
        <v>9.7576352669555125E-2</v>
      </c>
      <c r="L121" s="126">
        <f t="shared" si="230"/>
        <v>9.37271814871833E-2</v>
      </c>
      <c r="M121" s="126">
        <f t="shared" si="230"/>
        <v>9.3381059894130425E-2</v>
      </c>
      <c r="N121" s="126">
        <f t="shared" si="230"/>
        <v>9.2988044383733814E-2</v>
      </c>
      <c r="O121" s="126">
        <f t="shared" si="230"/>
        <v>9.2042209703843358E-2</v>
      </c>
      <c r="P121" s="126">
        <f t="shared" si="230"/>
        <v>9.0698801217428154E-2</v>
      </c>
      <c r="Q121" s="126">
        <f t="shared" si="230"/>
        <v>8.9568574390476385E-2</v>
      </c>
      <c r="R121" s="126">
        <f t="shared" si="230"/>
        <v>8.8101691507503424E-2</v>
      </c>
      <c r="S121" s="126">
        <f t="shared" si="230"/>
        <v>8.9292336786894924E-2</v>
      </c>
      <c r="T121" s="126">
        <f t="shared" si="230"/>
        <v>9.5918574142573779E-2</v>
      </c>
      <c r="U121" s="126">
        <f t="shared" si="230"/>
        <v>0.10149566131610986</v>
      </c>
      <c r="V121" s="126">
        <f t="shared" si="230"/>
        <v>0.10961247323050502</v>
      </c>
      <c r="W121" s="126">
        <f t="shared" ref="W121" si="231">IF(W20=0,0,W20/W$15)</f>
        <v>9.5087238611585079E-2</v>
      </c>
      <c r="DA121" s="204"/>
    </row>
    <row r="122" spans="1:105" ht="11.45" customHeight="1" x14ac:dyDescent="0.25">
      <c r="A122" s="27" t="s">
        <v>34</v>
      </c>
      <c r="B122" s="31">
        <f t="shared" ref="B122:J124" si="232">IF(B21=0,0,B21/B$21)</f>
        <v>1</v>
      </c>
      <c r="C122" s="31">
        <f t="shared" si="232"/>
        <v>1</v>
      </c>
      <c r="D122" s="31">
        <f t="shared" si="232"/>
        <v>1</v>
      </c>
      <c r="E122" s="31">
        <f t="shared" si="232"/>
        <v>1</v>
      </c>
      <c r="F122" s="31">
        <f t="shared" si="232"/>
        <v>1</v>
      </c>
      <c r="G122" s="31">
        <f t="shared" si="232"/>
        <v>1</v>
      </c>
      <c r="H122" s="31">
        <f t="shared" si="232"/>
        <v>1</v>
      </c>
      <c r="I122" s="31">
        <f t="shared" si="232"/>
        <v>1</v>
      </c>
      <c r="J122" s="31">
        <f t="shared" si="232"/>
        <v>1</v>
      </c>
      <c r="K122" s="31">
        <f t="shared" ref="K122:V122" si="233">IF(K21=0,0,K21/K$21)</f>
        <v>1</v>
      </c>
      <c r="L122" s="31">
        <f t="shared" si="233"/>
        <v>1</v>
      </c>
      <c r="M122" s="31">
        <f t="shared" si="233"/>
        <v>1</v>
      </c>
      <c r="N122" s="31">
        <f t="shared" si="233"/>
        <v>1</v>
      </c>
      <c r="O122" s="31">
        <f t="shared" si="233"/>
        <v>1</v>
      </c>
      <c r="P122" s="31">
        <f t="shared" si="233"/>
        <v>1</v>
      </c>
      <c r="Q122" s="31">
        <f t="shared" si="233"/>
        <v>1</v>
      </c>
      <c r="R122" s="31">
        <f t="shared" si="233"/>
        <v>1</v>
      </c>
      <c r="S122" s="31">
        <f t="shared" si="233"/>
        <v>1</v>
      </c>
      <c r="T122" s="31">
        <f t="shared" si="233"/>
        <v>1</v>
      </c>
      <c r="U122" s="31">
        <f t="shared" si="233"/>
        <v>1</v>
      </c>
      <c r="V122" s="31">
        <f t="shared" si="233"/>
        <v>1</v>
      </c>
      <c r="W122" s="31">
        <f t="shared" ref="W122" si="234">IF(W21=0,0,W21/W$21)</f>
        <v>1</v>
      </c>
      <c r="DA122" s="173"/>
    </row>
    <row r="123" spans="1:105" ht="11.45" customHeight="1" x14ac:dyDescent="0.25">
      <c r="A123" s="83" t="s">
        <v>92</v>
      </c>
      <c r="B123" s="125">
        <f t="shared" si="232"/>
        <v>0.15477723063090065</v>
      </c>
      <c r="C123" s="125">
        <f t="shared" si="232"/>
        <v>0.14079048846440753</v>
      </c>
      <c r="D123" s="125">
        <f t="shared" si="232"/>
        <v>0.12899747448237348</v>
      </c>
      <c r="E123" s="125">
        <f t="shared" si="232"/>
        <v>0.14919812945193892</v>
      </c>
      <c r="F123" s="125">
        <f t="shared" si="232"/>
        <v>0.14626448565460884</v>
      </c>
      <c r="G123" s="125">
        <f t="shared" si="232"/>
        <v>0.14066830780806652</v>
      </c>
      <c r="H123" s="125">
        <f t="shared" si="232"/>
        <v>0.13802454500033512</v>
      </c>
      <c r="I123" s="125">
        <f t="shared" si="232"/>
        <v>0.13292184195673867</v>
      </c>
      <c r="J123" s="125">
        <f t="shared" si="232"/>
        <v>0.13989906005873115</v>
      </c>
      <c r="K123" s="125">
        <f t="shared" ref="K123:V123" si="235">IF(K22=0,0,K22/K$21)</f>
        <v>0.12123303825638787</v>
      </c>
      <c r="L123" s="125">
        <f t="shared" si="235"/>
        <v>0.12183274992918693</v>
      </c>
      <c r="M123" s="125">
        <f t="shared" si="235"/>
        <v>0.10754086965008035</v>
      </c>
      <c r="N123" s="125">
        <f t="shared" si="235"/>
        <v>0.10243421422766155</v>
      </c>
      <c r="O123" s="125">
        <f t="shared" si="235"/>
        <v>9.7371405396767197E-2</v>
      </c>
      <c r="P123" s="125">
        <f t="shared" si="235"/>
        <v>9.7476631402584266E-2</v>
      </c>
      <c r="Q123" s="125">
        <f t="shared" si="235"/>
        <v>0.10312004073966123</v>
      </c>
      <c r="R123" s="125">
        <f t="shared" si="235"/>
        <v>9.9033165527776315E-2</v>
      </c>
      <c r="S123" s="125">
        <f t="shared" si="235"/>
        <v>8.2281951664295999E-2</v>
      </c>
      <c r="T123" s="125">
        <f t="shared" si="235"/>
        <v>6.6380825334666035E-2</v>
      </c>
      <c r="U123" s="125">
        <f t="shared" si="235"/>
        <v>8.2362159351087538E-2</v>
      </c>
      <c r="V123" s="125">
        <f t="shared" si="235"/>
        <v>7.9809184389704302E-2</v>
      </c>
      <c r="W123" s="125">
        <f t="shared" ref="W123" si="236">IF(W22=0,0,W22/W$21)</f>
        <v>0.12641122774864003</v>
      </c>
      <c r="DA123" s="171"/>
    </row>
    <row r="124" spans="1:105" ht="11.45" customHeight="1" x14ac:dyDescent="0.25">
      <c r="A124" s="85" t="s">
        <v>93</v>
      </c>
      <c r="B124" s="127">
        <f t="shared" si="232"/>
        <v>0.84522276936909946</v>
      </c>
      <c r="C124" s="127">
        <f t="shared" si="232"/>
        <v>0.85920951153559255</v>
      </c>
      <c r="D124" s="127">
        <f t="shared" si="232"/>
        <v>0.87100252551762658</v>
      </c>
      <c r="E124" s="127">
        <f t="shared" si="232"/>
        <v>0.850801870548061</v>
      </c>
      <c r="F124" s="127">
        <f t="shared" si="232"/>
        <v>0.85373551434539119</v>
      </c>
      <c r="G124" s="127">
        <f t="shared" si="232"/>
        <v>0.85933169219193339</v>
      </c>
      <c r="H124" s="127">
        <f t="shared" si="232"/>
        <v>0.86197545499966488</v>
      </c>
      <c r="I124" s="127">
        <f t="shared" si="232"/>
        <v>0.86707815804326127</v>
      </c>
      <c r="J124" s="127">
        <f t="shared" si="232"/>
        <v>0.8601009399412689</v>
      </c>
      <c r="K124" s="127">
        <f t="shared" ref="K124:V124" si="237">IF(K23=0,0,K23/K$21)</f>
        <v>0.87876696174361213</v>
      </c>
      <c r="L124" s="127">
        <f t="shared" si="237"/>
        <v>0.87816725007081298</v>
      </c>
      <c r="M124" s="127">
        <f t="shared" si="237"/>
        <v>0.89245913034991964</v>
      </c>
      <c r="N124" s="127">
        <f t="shared" si="237"/>
        <v>0.89756578577233848</v>
      </c>
      <c r="O124" s="127">
        <f t="shared" si="237"/>
        <v>0.90262859460323275</v>
      </c>
      <c r="P124" s="127">
        <f t="shared" si="237"/>
        <v>0.90252336859741578</v>
      </c>
      <c r="Q124" s="127">
        <f t="shared" si="237"/>
        <v>0.89687995926033881</v>
      </c>
      <c r="R124" s="127">
        <f t="shared" si="237"/>
        <v>0.9009668344722237</v>
      </c>
      <c r="S124" s="127">
        <f t="shared" si="237"/>
        <v>0.91771804833570392</v>
      </c>
      <c r="T124" s="127">
        <f t="shared" si="237"/>
        <v>0.93361917466533395</v>
      </c>
      <c r="U124" s="127">
        <f t="shared" si="237"/>
        <v>0.91763784064891252</v>
      </c>
      <c r="V124" s="127">
        <f t="shared" si="237"/>
        <v>0.9201908156102957</v>
      </c>
      <c r="W124" s="127">
        <f t="shared" ref="W124" si="238">IF(W23=0,0,W23/W$21)</f>
        <v>0.87358877225135989</v>
      </c>
      <c r="DA124" s="178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  <ignoredErrors>
    <ignoredError sqref="B6:W6 B17:W17 B28:W28 C39:W39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DA65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25" x14ac:dyDescent="0.25"/>
  <cols>
    <col min="1" max="1" width="50.7109375" style="18" customWidth="1"/>
    <col min="2" max="23" width="9.7109375" style="18" customWidth="1"/>
    <col min="24" max="103" width="0" style="18" hidden="1" customWidth="1"/>
    <col min="104" max="104" width="2.7109375" style="18" customWidth="1"/>
    <col min="105" max="105" width="9.7109375" style="180" customWidth="1"/>
    <col min="106" max="16384" width="9.140625" style="18"/>
  </cols>
  <sheetData>
    <row r="1" spans="1:105" ht="13.5" customHeight="1" x14ac:dyDescent="0.25">
      <c r="A1" s="48" t="s">
        <v>1100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DA1" s="170" t="s">
        <v>155</v>
      </c>
    </row>
    <row r="2" spans="1:105" ht="11.45" customHeight="1" x14ac:dyDescent="0.2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DA2" s="171"/>
    </row>
    <row r="3" spans="1:105" ht="11.45" customHeight="1" x14ac:dyDescent="0.25">
      <c r="A3" s="53" t="s">
        <v>32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DA3" s="172"/>
    </row>
    <row r="4" spans="1:105" ht="11.45" customHeight="1" x14ac:dyDescent="0.25">
      <c r="A4" s="133" t="s">
        <v>45</v>
      </c>
      <c r="B4" s="146">
        <f>SUM(B5,B8)</f>
        <v>1955.5555460017199</v>
      </c>
      <c r="C4" s="146">
        <f t="shared" ref="C4:V4" si="0">SUM(C5,C8)</f>
        <v>1994.9651762682715</v>
      </c>
      <c r="D4" s="146">
        <f t="shared" si="0"/>
        <v>1941.0527944969901</v>
      </c>
      <c r="E4" s="146">
        <f t="shared" si="0"/>
        <v>1636.7161650902831</v>
      </c>
      <c r="F4" s="146">
        <f t="shared" si="0"/>
        <v>1597.2650042992259</v>
      </c>
      <c r="G4" s="146">
        <f t="shared" si="0"/>
        <v>1575.8815133276012</v>
      </c>
      <c r="H4" s="146">
        <f t="shared" si="0"/>
        <v>1510.9553740326742</v>
      </c>
      <c r="I4" s="146">
        <f t="shared" si="0"/>
        <v>1467.1039552880484</v>
      </c>
      <c r="J4" s="146">
        <f t="shared" si="0"/>
        <v>1362.7135855546001</v>
      </c>
      <c r="K4" s="146">
        <f t="shared" si="0"/>
        <v>1361.0893379191743</v>
      </c>
      <c r="L4" s="146">
        <f t="shared" si="0"/>
        <v>1408.4656921754081</v>
      </c>
      <c r="M4" s="146">
        <f t="shared" si="0"/>
        <v>1404.3812553740329</v>
      </c>
      <c r="N4" s="146">
        <f t="shared" si="0"/>
        <v>1392.4289767841788</v>
      </c>
      <c r="O4" s="146">
        <f t="shared" si="0"/>
        <v>1370.0901117798794</v>
      </c>
      <c r="P4" s="146">
        <f t="shared" si="0"/>
        <v>1336.438091143594</v>
      </c>
      <c r="Q4" s="146">
        <f t="shared" si="0"/>
        <v>1287.8436801375751</v>
      </c>
      <c r="R4" s="146">
        <f t="shared" si="0"/>
        <v>1349.9306964746343</v>
      </c>
      <c r="S4" s="146">
        <f t="shared" si="0"/>
        <v>1301.6361134995705</v>
      </c>
      <c r="T4" s="146">
        <f t="shared" si="0"/>
        <v>1268.0141014617373</v>
      </c>
      <c r="U4" s="146">
        <f t="shared" si="0"/>
        <v>1241.5145313843507</v>
      </c>
      <c r="V4" s="146">
        <f t="shared" si="0"/>
        <v>1187.5309544282029</v>
      </c>
      <c r="W4" s="146">
        <f t="shared" ref="W4" si="1">SUM(W5,W8)</f>
        <v>1399.6550300945828</v>
      </c>
      <c r="DA4" s="206" t="s">
        <v>1101</v>
      </c>
    </row>
    <row r="5" spans="1:105" ht="11.45" customHeight="1" x14ac:dyDescent="0.25">
      <c r="A5" s="92" t="s">
        <v>151</v>
      </c>
      <c r="B5" s="101">
        <f>SUM(B6:B7)</f>
        <v>587.54178847807384</v>
      </c>
      <c r="C5" s="101">
        <f t="shared" ref="C5:V5" si="2">SUM(C6:C7)</f>
        <v>584.90498710232157</v>
      </c>
      <c r="D5" s="101">
        <f t="shared" si="2"/>
        <v>548.96337059329312</v>
      </c>
      <c r="E5" s="101">
        <f t="shared" si="2"/>
        <v>515.13404987102319</v>
      </c>
      <c r="F5" s="101">
        <f t="shared" si="2"/>
        <v>489.87033533963881</v>
      </c>
      <c r="G5" s="101">
        <f t="shared" si="2"/>
        <v>447.93654342218406</v>
      </c>
      <c r="H5" s="101">
        <f t="shared" si="2"/>
        <v>421.96139294926917</v>
      </c>
      <c r="I5" s="101">
        <f t="shared" si="2"/>
        <v>416.02914875322443</v>
      </c>
      <c r="J5" s="101">
        <f t="shared" si="2"/>
        <v>409.48916595012901</v>
      </c>
      <c r="K5" s="101">
        <f t="shared" si="2"/>
        <v>365.3885640584694</v>
      </c>
      <c r="L5" s="101">
        <f t="shared" si="2"/>
        <v>371.40636285468611</v>
      </c>
      <c r="M5" s="101">
        <f t="shared" si="2"/>
        <v>365.34428202923476</v>
      </c>
      <c r="N5" s="101">
        <f t="shared" si="2"/>
        <v>360.95864144453986</v>
      </c>
      <c r="O5" s="101">
        <f t="shared" si="2"/>
        <v>348.16405846947549</v>
      </c>
      <c r="P5" s="101">
        <f t="shared" si="2"/>
        <v>350.28159931212377</v>
      </c>
      <c r="Q5" s="101">
        <f t="shared" si="2"/>
        <v>336.08099742046426</v>
      </c>
      <c r="R5" s="101">
        <f t="shared" si="2"/>
        <v>349.93069647463449</v>
      </c>
      <c r="S5" s="101">
        <f t="shared" si="2"/>
        <v>287.01874462596737</v>
      </c>
      <c r="T5" s="101">
        <f t="shared" si="2"/>
        <v>248.23766122098021</v>
      </c>
      <c r="U5" s="101">
        <f t="shared" si="2"/>
        <v>272.55494411006015</v>
      </c>
      <c r="V5" s="101">
        <f t="shared" si="2"/>
        <v>252.96517626827168</v>
      </c>
      <c r="W5" s="101">
        <f t="shared" ref="W5" si="3">SUM(W6:W7)</f>
        <v>412.38073946689593</v>
      </c>
      <c r="DA5" s="175"/>
    </row>
    <row r="6" spans="1:105" ht="11.45" customHeight="1" x14ac:dyDescent="0.25">
      <c r="A6" s="164" t="s">
        <v>182</v>
      </c>
      <c r="B6" s="165">
        <v>587.54178847807384</v>
      </c>
      <c r="C6" s="165">
        <v>584.90498710232157</v>
      </c>
      <c r="D6" s="165">
        <v>548.96337059329312</v>
      </c>
      <c r="E6" s="165">
        <v>515.13404987102319</v>
      </c>
      <c r="F6" s="165">
        <v>485.43447979363708</v>
      </c>
      <c r="G6" s="165">
        <v>437.29054170249361</v>
      </c>
      <c r="H6" s="165">
        <v>408.65382631126403</v>
      </c>
      <c r="I6" s="165">
        <v>396.51143594153052</v>
      </c>
      <c r="J6" s="165">
        <v>388.19707652622532</v>
      </c>
      <c r="K6" s="165">
        <v>343.20937231298359</v>
      </c>
      <c r="L6" s="165">
        <v>348.33998280309538</v>
      </c>
      <c r="M6" s="165">
        <v>343.26534823731731</v>
      </c>
      <c r="N6" s="165">
        <v>338.11840068787609</v>
      </c>
      <c r="O6" s="165">
        <v>328.89699054170251</v>
      </c>
      <c r="P6" s="165">
        <v>330.31195184866721</v>
      </c>
      <c r="Q6" s="165">
        <v>319.04961306964742</v>
      </c>
      <c r="R6" s="165">
        <v>332.90567497850378</v>
      </c>
      <c r="S6" s="165">
        <v>272.84883920894242</v>
      </c>
      <c r="T6" s="165">
        <v>235.8450558899398</v>
      </c>
      <c r="U6" s="165">
        <v>258.37403267411861</v>
      </c>
      <c r="V6" s="165">
        <v>233.77790197764401</v>
      </c>
      <c r="W6" s="165">
        <v>387.90412725709371</v>
      </c>
      <c r="DA6" s="207" t="s">
        <v>1102</v>
      </c>
    </row>
    <row r="7" spans="1:105" ht="11.45" customHeight="1" x14ac:dyDescent="0.25">
      <c r="A7" s="166" t="s">
        <v>183</v>
      </c>
      <c r="B7" s="167">
        <v>0</v>
      </c>
      <c r="C7" s="167">
        <v>0</v>
      </c>
      <c r="D7" s="167">
        <v>0</v>
      </c>
      <c r="E7" s="167">
        <v>0</v>
      </c>
      <c r="F7" s="167">
        <v>4.4358555460017186</v>
      </c>
      <c r="G7" s="167">
        <v>10.64600171969045</v>
      </c>
      <c r="H7" s="167">
        <v>13.307566638005159</v>
      </c>
      <c r="I7" s="167">
        <v>19.51771281169389</v>
      </c>
      <c r="J7" s="167">
        <v>21.2920894239037</v>
      </c>
      <c r="K7" s="167">
        <v>22.179191745485809</v>
      </c>
      <c r="L7" s="167">
        <v>23.066380051590709</v>
      </c>
      <c r="M7" s="167">
        <v>22.07893379191745</v>
      </c>
      <c r="N7" s="167">
        <v>22.8402407566638</v>
      </c>
      <c r="O7" s="167">
        <v>19.267067927772999</v>
      </c>
      <c r="P7" s="167">
        <v>19.969647463456582</v>
      </c>
      <c r="Q7" s="167">
        <v>17.03138435081685</v>
      </c>
      <c r="R7" s="167">
        <v>17.025021496130691</v>
      </c>
      <c r="S7" s="167">
        <v>14.16990541702493</v>
      </c>
      <c r="T7" s="167">
        <v>12.392605331040411</v>
      </c>
      <c r="U7" s="167">
        <v>14.18091143594153</v>
      </c>
      <c r="V7" s="167">
        <v>19.187274290627681</v>
      </c>
      <c r="W7" s="167">
        <v>24.47661220980223</v>
      </c>
      <c r="DA7" s="177" t="s">
        <v>1103</v>
      </c>
    </row>
    <row r="8" spans="1:105" ht="11.45" customHeight="1" x14ac:dyDescent="0.25">
      <c r="A8" s="85" t="s">
        <v>91</v>
      </c>
      <c r="B8" s="88">
        <v>1368.0137575236461</v>
      </c>
      <c r="C8" s="88">
        <v>1410.0601891659501</v>
      </c>
      <c r="D8" s="88">
        <v>1392.089423903697</v>
      </c>
      <c r="E8" s="88">
        <v>1121.58211521926</v>
      </c>
      <c r="F8" s="88">
        <v>1107.3946689595871</v>
      </c>
      <c r="G8" s="88">
        <v>1127.9449699054171</v>
      </c>
      <c r="H8" s="88">
        <v>1088.9939810834051</v>
      </c>
      <c r="I8" s="88">
        <v>1051.0748065348239</v>
      </c>
      <c r="J8" s="88">
        <v>953.22441960447111</v>
      </c>
      <c r="K8" s="88">
        <v>995.700773860705</v>
      </c>
      <c r="L8" s="88">
        <v>1037.0593293207221</v>
      </c>
      <c r="M8" s="88">
        <v>1039.0369733447981</v>
      </c>
      <c r="N8" s="88">
        <v>1031.470335339639</v>
      </c>
      <c r="O8" s="88">
        <v>1021.926053310404</v>
      </c>
      <c r="P8" s="88">
        <v>986.15649183147025</v>
      </c>
      <c r="Q8" s="88">
        <v>951.76268271711081</v>
      </c>
      <c r="R8" s="88">
        <v>999.99999999999989</v>
      </c>
      <c r="S8" s="88">
        <v>1014.617368873603</v>
      </c>
      <c r="T8" s="88">
        <v>1019.776440240757</v>
      </c>
      <c r="U8" s="88">
        <v>968.95958727429058</v>
      </c>
      <c r="V8" s="88">
        <v>934.56577815993114</v>
      </c>
      <c r="W8" s="88">
        <v>987.27429062768692</v>
      </c>
      <c r="DA8" s="178" t="s">
        <v>1104</v>
      </c>
    </row>
    <row r="9" spans="1:105" x14ac:dyDescent="0.25">
      <c r="A9" s="106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DA9" s="171"/>
    </row>
    <row r="10" spans="1:105" ht="11.45" customHeight="1" x14ac:dyDescent="0.25">
      <c r="A10" s="53" t="s">
        <v>61</v>
      </c>
      <c r="B10" s="62">
        <f t="shared" ref="B10" si="4">SUM(B11,B17)</f>
        <v>1955.5555460017201</v>
      </c>
      <c r="C10" s="62">
        <f t="shared" ref="C10:V10" si="5">SUM(C11,C17)</f>
        <v>1994.9651762682715</v>
      </c>
      <c r="D10" s="62">
        <f t="shared" si="5"/>
        <v>1941.0527944969899</v>
      </c>
      <c r="E10" s="62">
        <f t="shared" si="5"/>
        <v>1636.7161650902833</v>
      </c>
      <c r="F10" s="62">
        <f t="shared" si="5"/>
        <v>1597.2650042992259</v>
      </c>
      <c r="G10" s="62">
        <f t="shared" si="5"/>
        <v>1575.8815133276009</v>
      </c>
      <c r="H10" s="62">
        <f t="shared" si="5"/>
        <v>1510.9553740326744</v>
      </c>
      <c r="I10" s="62">
        <f t="shared" si="5"/>
        <v>1467.1039552880484</v>
      </c>
      <c r="J10" s="62">
        <f t="shared" si="5"/>
        <v>1362.7135855546001</v>
      </c>
      <c r="K10" s="62">
        <f t="shared" si="5"/>
        <v>1361.0893379191743</v>
      </c>
      <c r="L10" s="62">
        <f t="shared" si="5"/>
        <v>1408.4656921754085</v>
      </c>
      <c r="M10" s="62">
        <f t="shared" si="5"/>
        <v>1404.3812553740327</v>
      </c>
      <c r="N10" s="62">
        <f t="shared" si="5"/>
        <v>1392.4289767841788</v>
      </c>
      <c r="O10" s="62">
        <f t="shared" si="5"/>
        <v>1370.0901117798794</v>
      </c>
      <c r="P10" s="62">
        <f t="shared" si="5"/>
        <v>1336.4380911435942</v>
      </c>
      <c r="Q10" s="62">
        <f t="shared" si="5"/>
        <v>1287.8436801375751</v>
      </c>
      <c r="R10" s="62">
        <f t="shared" si="5"/>
        <v>1349.9306964746343</v>
      </c>
      <c r="S10" s="62">
        <f t="shared" si="5"/>
        <v>1301.6361134995705</v>
      </c>
      <c r="T10" s="62">
        <f t="shared" si="5"/>
        <v>1268.0141014617373</v>
      </c>
      <c r="U10" s="62">
        <f t="shared" si="5"/>
        <v>1241.5145313843509</v>
      </c>
      <c r="V10" s="62">
        <f t="shared" si="5"/>
        <v>1187.5309544282027</v>
      </c>
      <c r="W10" s="62">
        <f t="shared" ref="W10" si="6">SUM(W11,W17)</f>
        <v>1399.6550300945828</v>
      </c>
      <c r="DA10" s="172" t="s">
        <v>1105</v>
      </c>
    </row>
    <row r="11" spans="1:105" ht="11.45" customHeight="1" x14ac:dyDescent="0.25">
      <c r="A11" s="27" t="s">
        <v>33</v>
      </c>
      <c r="B11" s="29">
        <f t="shared" ref="B11" si="7">SUM(B12,B13,B16)</f>
        <v>1464.2211408169683</v>
      </c>
      <c r="C11" s="29">
        <f t="shared" ref="C11:V11" si="8">SUM(C12,C13,C16)</f>
        <v>1432.7909144773732</v>
      </c>
      <c r="D11" s="29">
        <f t="shared" si="8"/>
        <v>1375.7326652213783</v>
      </c>
      <c r="E11" s="29">
        <f t="shared" si="8"/>
        <v>1207.5466052995248</v>
      </c>
      <c r="F11" s="29">
        <f t="shared" si="8"/>
        <v>1180.168070318359</v>
      </c>
      <c r="G11" s="29">
        <f t="shared" si="8"/>
        <v>1187.1797742109686</v>
      </c>
      <c r="H11" s="29">
        <f t="shared" si="8"/>
        <v>1092.483066143214</v>
      </c>
      <c r="I11" s="29">
        <f t="shared" si="8"/>
        <v>1046.7133915885022</v>
      </c>
      <c r="J11" s="29">
        <f t="shared" si="8"/>
        <v>1013.0656419408506</v>
      </c>
      <c r="K11" s="29">
        <f t="shared" si="8"/>
        <v>1012.6325755337231</v>
      </c>
      <c r="L11" s="29">
        <f t="shared" si="8"/>
        <v>1040.3356952248523</v>
      </c>
      <c r="M11" s="29">
        <f t="shared" si="8"/>
        <v>1000.9139005946737</v>
      </c>
      <c r="N11" s="29">
        <f t="shared" si="8"/>
        <v>990.03529302429536</v>
      </c>
      <c r="O11" s="29">
        <f t="shared" si="8"/>
        <v>969.46501331234572</v>
      </c>
      <c r="P11" s="29">
        <f t="shared" si="8"/>
        <v>945.42962060568516</v>
      </c>
      <c r="Q11" s="29">
        <f t="shared" si="8"/>
        <v>919.33956683214558</v>
      </c>
      <c r="R11" s="29">
        <f t="shared" si="8"/>
        <v>947.46905397086186</v>
      </c>
      <c r="S11" s="29">
        <f t="shared" si="8"/>
        <v>902.88204746372514</v>
      </c>
      <c r="T11" s="29">
        <f t="shared" si="8"/>
        <v>862.17488909956376</v>
      </c>
      <c r="U11" s="29">
        <f t="shared" si="8"/>
        <v>868.23362518411068</v>
      </c>
      <c r="V11" s="29">
        <f t="shared" si="8"/>
        <v>801.64761680739844</v>
      </c>
      <c r="W11" s="29">
        <f t="shared" ref="W11" si="9">SUM(W12,W13,W16)</f>
        <v>967.27411065656497</v>
      </c>
      <c r="DA11" s="173" t="s">
        <v>394</v>
      </c>
    </row>
    <row r="12" spans="1:105" ht="11.45" customHeight="1" x14ac:dyDescent="0.25">
      <c r="A12" s="107" t="s">
        <v>23</v>
      </c>
      <c r="B12" s="115">
        <v>91.031113817931214</v>
      </c>
      <c r="C12" s="115">
        <v>88.668780000027496</v>
      </c>
      <c r="D12" s="115">
        <v>89.72370099838443</v>
      </c>
      <c r="E12" s="115">
        <v>90.757522748415965</v>
      </c>
      <c r="F12" s="115">
        <v>88.352684600428674</v>
      </c>
      <c r="G12" s="115">
        <v>83.702828097640008</v>
      </c>
      <c r="H12" s="115">
        <v>78.568253331027307</v>
      </c>
      <c r="I12" s="115">
        <v>76.237865810031636</v>
      </c>
      <c r="J12" s="115">
        <v>74.939072044477498</v>
      </c>
      <c r="K12" s="115">
        <v>77.379865516659379</v>
      </c>
      <c r="L12" s="115">
        <v>76.302244748426062</v>
      </c>
      <c r="M12" s="115">
        <v>76.76316951369715</v>
      </c>
      <c r="N12" s="115">
        <v>71.809719382372535</v>
      </c>
      <c r="O12" s="115">
        <v>70.648470746351379</v>
      </c>
      <c r="P12" s="115">
        <v>68.38309112622693</v>
      </c>
      <c r="Q12" s="115">
        <v>64.926080679951767</v>
      </c>
      <c r="R12" s="115">
        <v>63.586239135730189</v>
      </c>
      <c r="S12" s="115">
        <v>61.611621139664692</v>
      </c>
      <c r="T12" s="115">
        <v>61.033274019672199</v>
      </c>
      <c r="U12" s="115">
        <v>59.619469655515054</v>
      </c>
      <c r="V12" s="115">
        <v>47.751380381743765</v>
      </c>
      <c r="W12" s="115">
        <v>48.803643397484215</v>
      </c>
      <c r="DA12" s="203" t="s">
        <v>395</v>
      </c>
    </row>
    <row r="13" spans="1:105" ht="11.45" customHeight="1" x14ac:dyDescent="0.25">
      <c r="A13" s="109" t="s">
        <v>24</v>
      </c>
      <c r="B13" s="116">
        <f t="shared" ref="B13" si="10">SUM(B14:B15)</f>
        <v>1247.632876743733</v>
      </c>
      <c r="C13" s="116">
        <f t="shared" ref="C13:V13" si="11">SUM(C14:C15)</f>
        <v>1202.4741660782977</v>
      </c>
      <c r="D13" s="116">
        <f t="shared" si="11"/>
        <v>1149.3044093088602</v>
      </c>
      <c r="E13" s="116">
        <f t="shared" si="11"/>
        <v>965.35121126504646</v>
      </c>
      <c r="F13" s="116">
        <f t="shared" si="11"/>
        <v>927.23640778825802</v>
      </c>
      <c r="G13" s="116">
        <f t="shared" si="11"/>
        <v>940.77483061959151</v>
      </c>
      <c r="H13" s="116">
        <f t="shared" si="11"/>
        <v>859.42359083220913</v>
      </c>
      <c r="I13" s="116">
        <f t="shared" si="11"/>
        <v>818.86327742352421</v>
      </c>
      <c r="J13" s="116">
        <f t="shared" si="11"/>
        <v>788.36775423963945</v>
      </c>
      <c r="K13" s="116">
        <f t="shared" si="11"/>
        <v>777.08186079034704</v>
      </c>
      <c r="L13" s="116">
        <f t="shared" si="11"/>
        <v>807.65870134988631</v>
      </c>
      <c r="M13" s="116">
        <f t="shared" si="11"/>
        <v>773.6910480623178</v>
      </c>
      <c r="N13" s="116">
        <f t="shared" si="11"/>
        <v>774.85515334463105</v>
      </c>
      <c r="O13" s="116">
        <f t="shared" si="11"/>
        <v>758.4745184524179</v>
      </c>
      <c r="P13" s="116">
        <f t="shared" si="11"/>
        <v>740.60806293315636</v>
      </c>
      <c r="Q13" s="116">
        <f t="shared" si="11"/>
        <v>724.08561025356232</v>
      </c>
      <c r="R13" s="116">
        <f t="shared" si="11"/>
        <v>751.62058594044538</v>
      </c>
      <c r="S13" s="116">
        <f t="shared" si="11"/>
        <v>710.3381761659715</v>
      </c>
      <c r="T13" s="116">
        <f t="shared" si="11"/>
        <v>664.66809077646019</v>
      </c>
      <c r="U13" s="116">
        <f t="shared" si="11"/>
        <v>663.97083845864734</v>
      </c>
      <c r="V13" s="116">
        <f t="shared" si="11"/>
        <v>612.62293142226201</v>
      </c>
      <c r="W13" s="116">
        <f t="shared" ref="W13" si="12">SUM(W14:W15)</f>
        <v>774.96935540738184</v>
      </c>
      <c r="DA13" s="176" t="s">
        <v>396</v>
      </c>
    </row>
    <row r="14" spans="1:105" ht="11.45" customHeight="1" x14ac:dyDescent="0.25">
      <c r="A14" s="111" t="s">
        <v>95</v>
      </c>
      <c r="B14" s="87">
        <v>445.51385700865984</v>
      </c>
      <c r="C14" s="87">
        <v>447.37088637638959</v>
      </c>
      <c r="D14" s="87">
        <v>426.01682794658166</v>
      </c>
      <c r="E14" s="87">
        <v>396.3154167218218</v>
      </c>
      <c r="F14" s="87">
        <v>373.37405601293034</v>
      </c>
      <c r="G14" s="87">
        <v>336.50990526244738</v>
      </c>
      <c r="H14" s="87">
        <v>301.16370550012584</v>
      </c>
      <c r="I14" s="87">
        <v>293.68775273219592</v>
      </c>
      <c r="J14" s="87">
        <v>301.65588592134588</v>
      </c>
      <c r="K14" s="87">
        <v>270.98567635541031</v>
      </c>
      <c r="L14" s="87">
        <v>272.25591665887811</v>
      </c>
      <c r="M14" s="87">
        <v>267.85538434619474</v>
      </c>
      <c r="N14" s="87">
        <v>268.93497329077201</v>
      </c>
      <c r="O14" s="87">
        <v>260.96579713765288</v>
      </c>
      <c r="P14" s="87">
        <v>265.79415972926199</v>
      </c>
      <c r="Q14" s="87">
        <v>248.59605578187137</v>
      </c>
      <c r="R14" s="87">
        <v>258.730725101899</v>
      </c>
      <c r="S14" s="87">
        <v>209.97088309394888</v>
      </c>
      <c r="T14" s="87">
        <v>183.92208475346902</v>
      </c>
      <c r="U14" s="87">
        <v>201.80561336051034</v>
      </c>
      <c r="V14" s="87">
        <v>183.12487012707888</v>
      </c>
      <c r="W14" s="87">
        <v>297.32945623160845</v>
      </c>
      <c r="DA14" s="171" t="s">
        <v>1106</v>
      </c>
    </row>
    <row r="15" spans="1:105" ht="11.45" customHeight="1" x14ac:dyDescent="0.25">
      <c r="A15" s="111" t="s">
        <v>93</v>
      </c>
      <c r="B15" s="87">
        <v>802.11901973507315</v>
      </c>
      <c r="C15" s="87">
        <v>755.10327970190815</v>
      </c>
      <c r="D15" s="87">
        <v>723.2875813622785</v>
      </c>
      <c r="E15" s="87">
        <v>569.0357945432246</v>
      </c>
      <c r="F15" s="87">
        <v>553.86235177532762</v>
      </c>
      <c r="G15" s="87">
        <v>604.26492535714408</v>
      </c>
      <c r="H15" s="87">
        <v>558.25988533208329</v>
      </c>
      <c r="I15" s="87">
        <v>525.17552469132829</v>
      </c>
      <c r="J15" s="87">
        <v>486.71186831829357</v>
      </c>
      <c r="K15" s="87">
        <v>506.09618443493679</v>
      </c>
      <c r="L15" s="87">
        <v>535.40278469100815</v>
      </c>
      <c r="M15" s="87">
        <v>505.83566371612307</v>
      </c>
      <c r="N15" s="87">
        <v>505.92018005385904</v>
      </c>
      <c r="O15" s="87">
        <v>497.50872131476495</v>
      </c>
      <c r="P15" s="87">
        <v>474.81390320389443</v>
      </c>
      <c r="Q15" s="87">
        <v>475.48955447169095</v>
      </c>
      <c r="R15" s="87">
        <v>492.88986083854638</v>
      </c>
      <c r="S15" s="87">
        <v>500.36729307202262</v>
      </c>
      <c r="T15" s="87">
        <v>480.7460060229912</v>
      </c>
      <c r="U15" s="87">
        <v>462.165225098137</v>
      </c>
      <c r="V15" s="87">
        <v>429.49806129518316</v>
      </c>
      <c r="W15" s="87">
        <v>477.63989917577339</v>
      </c>
      <c r="DA15" s="171" t="s">
        <v>1107</v>
      </c>
    </row>
    <row r="16" spans="1:105" ht="11.45" customHeight="1" x14ac:dyDescent="0.25">
      <c r="A16" s="112" t="s">
        <v>25</v>
      </c>
      <c r="B16" s="117">
        <v>125.55715025530382</v>
      </c>
      <c r="C16" s="117">
        <v>141.64796839904807</v>
      </c>
      <c r="D16" s="117">
        <v>136.70455491413381</v>
      </c>
      <c r="E16" s="117">
        <v>151.43787128606235</v>
      </c>
      <c r="F16" s="117">
        <v>164.57897792967236</v>
      </c>
      <c r="G16" s="117">
        <v>162.7021154937373</v>
      </c>
      <c r="H16" s="117">
        <v>154.49122197997758</v>
      </c>
      <c r="I16" s="117">
        <v>151.61224835494644</v>
      </c>
      <c r="J16" s="117">
        <v>149.75881565673367</v>
      </c>
      <c r="K16" s="117">
        <v>158.17084922671665</v>
      </c>
      <c r="L16" s="117">
        <v>156.37474912653988</v>
      </c>
      <c r="M16" s="117">
        <v>150.45968301865881</v>
      </c>
      <c r="N16" s="117">
        <v>143.37042029729176</v>
      </c>
      <c r="O16" s="117">
        <v>140.34202411357646</v>
      </c>
      <c r="P16" s="117">
        <v>136.4384665463019</v>
      </c>
      <c r="Q16" s="117">
        <v>130.32787589863153</v>
      </c>
      <c r="R16" s="117">
        <v>132.26222889468627</v>
      </c>
      <c r="S16" s="117">
        <v>130.932250158089</v>
      </c>
      <c r="T16" s="117">
        <v>136.47352430343142</v>
      </c>
      <c r="U16" s="117">
        <v>144.64331706994827</v>
      </c>
      <c r="V16" s="117">
        <v>141.27330500339264</v>
      </c>
      <c r="W16" s="117">
        <v>143.50111185169899</v>
      </c>
      <c r="DA16" s="204" t="s">
        <v>397</v>
      </c>
    </row>
    <row r="17" spans="1:105" ht="11.45" customHeight="1" x14ac:dyDescent="0.25">
      <c r="A17" s="27" t="s">
        <v>34</v>
      </c>
      <c r="B17" s="29">
        <f t="shared" ref="B17:W17" si="13">SUM(B18:B19)</f>
        <v>491.33440518475186</v>
      </c>
      <c r="C17" s="29">
        <f t="shared" si="13"/>
        <v>562.17426179089819</v>
      </c>
      <c r="D17" s="29">
        <f t="shared" si="13"/>
        <v>565.32012927561163</v>
      </c>
      <c r="E17" s="29">
        <f t="shared" si="13"/>
        <v>429.16955979075857</v>
      </c>
      <c r="F17" s="29">
        <f t="shared" si="13"/>
        <v>417.09693398086677</v>
      </c>
      <c r="G17" s="29">
        <f t="shared" si="13"/>
        <v>388.70173911663238</v>
      </c>
      <c r="H17" s="29">
        <f t="shared" si="13"/>
        <v>418.4723078894603</v>
      </c>
      <c r="I17" s="29">
        <f t="shared" si="13"/>
        <v>420.39056369954608</v>
      </c>
      <c r="J17" s="29">
        <f t="shared" si="13"/>
        <v>349.64794361374948</v>
      </c>
      <c r="K17" s="29">
        <f t="shared" si="13"/>
        <v>348.45676238545116</v>
      </c>
      <c r="L17" s="29">
        <f t="shared" si="13"/>
        <v>368.12999695055612</v>
      </c>
      <c r="M17" s="29">
        <f t="shared" si="13"/>
        <v>403.46735477935908</v>
      </c>
      <c r="N17" s="29">
        <f t="shared" si="13"/>
        <v>402.39368375988334</v>
      </c>
      <c r="O17" s="29">
        <f t="shared" si="13"/>
        <v>400.62509846753375</v>
      </c>
      <c r="P17" s="29">
        <f t="shared" si="13"/>
        <v>391.00847053790892</v>
      </c>
      <c r="Q17" s="29">
        <f t="shared" si="13"/>
        <v>368.50411330542943</v>
      </c>
      <c r="R17" s="29">
        <f t="shared" si="13"/>
        <v>402.46164250377251</v>
      </c>
      <c r="S17" s="29">
        <f t="shared" si="13"/>
        <v>398.7540660358452</v>
      </c>
      <c r="T17" s="29">
        <f t="shared" si="13"/>
        <v>405.83921236217344</v>
      </c>
      <c r="U17" s="29">
        <f t="shared" si="13"/>
        <v>373.28090620024011</v>
      </c>
      <c r="V17" s="29">
        <f t="shared" si="13"/>
        <v>385.88333762080435</v>
      </c>
      <c r="W17" s="29">
        <f t="shared" si="13"/>
        <v>432.38091943801783</v>
      </c>
      <c r="DA17" s="173" t="s">
        <v>401</v>
      </c>
    </row>
    <row r="18" spans="1:105" ht="11.45" customHeight="1" x14ac:dyDescent="0.25">
      <c r="A18" s="83" t="s">
        <v>95</v>
      </c>
      <c r="B18" s="87">
        <v>142.02793146941403</v>
      </c>
      <c r="C18" s="87">
        <v>137.53410072593201</v>
      </c>
      <c r="D18" s="87">
        <v>122.94654264671145</v>
      </c>
      <c r="E18" s="87">
        <v>118.81863314920135</v>
      </c>
      <c r="F18" s="87">
        <v>116.49627932670845</v>
      </c>
      <c r="G18" s="87">
        <v>111.42663815973668</v>
      </c>
      <c r="H18" s="87">
        <v>120.79768744914331</v>
      </c>
      <c r="I18" s="87">
        <v>122.3413960210285</v>
      </c>
      <c r="J18" s="87">
        <v>107.83328002878311</v>
      </c>
      <c r="K18" s="87">
        <v>94.402887703059051</v>
      </c>
      <c r="L18" s="87">
        <v>99.150446195808016</v>
      </c>
      <c r="M18" s="87">
        <v>97.488897683040037</v>
      </c>
      <c r="N18" s="87">
        <v>92.023668153767815</v>
      </c>
      <c r="O18" s="87">
        <v>87.198261331822607</v>
      </c>
      <c r="P18" s="87">
        <v>84.487439582861796</v>
      </c>
      <c r="Q18" s="87">
        <v>87.4849416385929</v>
      </c>
      <c r="R18" s="87">
        <v>91.199971372735504</v>
      </c>
      <c r="S18" s="87">
        <v>77.047861532018501</v>
      </c>
      <c r="T18" s="87">
        <v>64.315576467511178</v>
      </c>
      <c r="U18" s="87">
        <v>70.749330749549799</v>
      </c>
      <c r="V18" s="87">
        <v>69.840306141192798</v>
      </c>
      <c r="W18" s="87">
        <v>115.0512832352875</v>
      </c>
      <c r="DA18" s="171" t="s">
        <v>1108</v>
      </c>
    </row>
    <row r="19" spans="1:105" ht="11.45" customHeight="1" x14ac:dyDescent="0.25">
      <c r="A19" s="85" t="s">
        <v>93</v>
      </c>
      <c r="B19" s="88">
        <v>349.30647371533786</v>
      </c>
      <c r="C19" s="88">
        <v>424.64016106496621</v>
      </c>
      <c r="D19" s="88">
        <v>442.37358662890023</v>
      </c>
      <c r="E19" s="88">
        <v>310.35092664155724</v>
      </c>
      <c r="F19" s="88">
        <v>300.60065465415835</v>
      </c>
      <c r="G19" s="88">
        <v>277.2751009568957</v>
      </c>
      <c r="H19" s="88">
        <v>297.67462044031697</v>
      </c>
      <c r="I19" s="88">
        <v>298.04916767851756</v>
      </c>
      <c r="J19" s="88">
        <v>241.81466358496638</v>
      </c>
      <c r="K19" s="88">
        <v>254.05387468239209</v>
      </c>
      <c r="L19" s="88">
        <v>268.97955075474812</v>
      </c>
      <c r="M19" s="88">
        <v>305.97845709631906</v>
      </c>
      <c r="N19" s="88">
        <v>310.37001560611554</v>
      </c>
      <c r="O19" s="88">
        <v>313.42683713571114</v>
      </c>
      <c r="P19" s="88">
        <v>306.52103095504714</v>
      </c>
      <c r="Q19" s="88">
        <v>281.01917166683654</v>
      </c>
      <c r="R19" s="88">
        <v>311.26167113103702</v>
      </c>
      <c r="S19" s="88">
        <v>321.70620450382671</v>
      </c>
      <c r="T19" s="88">
        <v>341.52363589466228</v>
      </c>
      <c r="U19" s="88">
        <v>302.5315754506903</v>
      </c>
      <c r="V19" s="88">
        <v>316.04303147961156</v>
      </c>
      <c r="W19" s="88">
        <v>317.32963620273034</v>
      </c>
      <c r="DA19" s="178" t="s">
        <v>1109</v>
      </c>
    </row>
    <row r="20" spans="1:105" x14ac:dyDescent="0.25">
      <c r="A20" s="106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DA20" s="171"/>
    </row>
    <row r="21" spans="1:105" ht="11.45" customHeight="1" x14ac:dyDescent="0.25">
      <c r="A21" s="68" t="s">
        <v>36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DA21" s="179"/>
    </row>
    <row r="22" spans="1:105" x14ac:dyDescent="0.25">
      <c r="A22" s="106"/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DA22" s="171"/>
    </row>
    <row r="23" spans="1:105" ht="11.45" customHeight="1" x14ac:dyDescent="0.25">
      <c r="A23" s="53" t="s">
        <v>62</v>
      </c>
      <c r="B23" s="62">
        <f>IF(B10=0,0,B10/TrRail_act!B14*100)</f>
        <v>199.99605141742151</v>
      </c>
      <c r="C23" s="62">
        <f>IF(C10=0,0,C10/TrRail_act!C14*100)</f>
        <v>205.2852766488401</v>
      </c>
      <c r="D23" s="62">
        <f>IF(D10=0,0,D10/TrRail_act!D14*100)</f>
        <v>194.321485388376</v>
      </c>
      <c r="E23" s="62">
        <f>IF(E10=0,0,E10/TrRail_act!E14*100)</f>
        <v>167.26855416144971</v>
      </c>
      <c r="F23" s="62">
        <f>IF(F10=0,0,F10/TrRail_act!F14*100)</f>
        <v>161.08352063891454</v>
      </c>
      <c r="G23" s="62">
        <f>IF(G10=0,0,G10/TrRail_act!G14*100)</f>
        <v>151.71326846183098</v>
      </c>
      <c r="H23" s="62">
        <f>IF(H10=0,0,H10/TrRail_act!H14*100)</f>
        <v>145.45242305920263</v>
      </c>
      <c r="I23" s="62">
        <f>IF(I10=0,0,I10/TrRail_act!I14*100)</f>
        <v>137.64900085189598</v>
      </c>
      <c r="J23" s="62">
        <f>IF(J10=0,0,J10/TrRail_act!J14*100)</f>
        <v>131.72054464952495</v>
      </c>
      <c r="K23" s="62">
        <f>IF(K10=0,0,K10/TrRail_act!K14*100)</f>
        <v>125.72062055778559</v>
      </c>
      <c r="L23" s="62">
        <f>IF(L10=0,0,L10/TrRail_act!L14*100)</f>
        <v>126.49429451323692</v>
      </c>
      <c r="M23" s="62">
        <f>IF(M10=0,0,M10/TrRail_act!M14*100)</f>
        <v>126.18144420251949</v>
      </c>
      <c r="N23" s="62">
        <f>IF(N10=0,0,N10/TrRail_act!N14*100)</f>
        <v>123.58854150328989</v>
      </c>
      <c r="O23" s="62">
        <f>IF(O10=0,0,O10/TrRail_act!O14*100)</f>
        <v>120.33466164505361</v>
      </c>
      <c r="P23" s="62">
        <f>IF(P10=0,0,P10/TrRail_act!P14*100)</f>
        <v>116.44542094555068</v>
      </c>
      <c r="Q23" s="62">
        <f>IF(Q10=0,0,Q10/TrRail_act!Q14*100)</f>
        <v>111.24053143681809</v>
      </c>
      <c r="R23" s="62">
        <f>IF(R10=0,0,R10/TrRail_act!R14*100)</f>
        <v>109.50241531587919</v>
      </c>
      <c r="S23" s="62">
        <f>IF(S10=0,0,S10/TrRail_act!S14*100)</f>
        <v>106.76407526129957</v>
      </c>
      <c r="T23" s="62">
        <f>IF(T10=0,0,T10/TrRail_act!T14*100)</f>
        <v>105.2202488967269</v>
      </c>
      <c r="U23" s="62">
        <f>IF(U10=0,0,U10/TrRail_act!U14*100)</f>
        <v>105.31784122860832</v>
      </c>
      <c r="V23" s="62">
        <f>IF(V10=0,0,V10/TrRail_act!V14*100)</f>
        <v>107.62917786254576</v>
      </c>
      <c r="W23" s="62">
        <f>IF(W10=0,0,W10/TrRail_act!W14*100)</f>
        <v>110.96539796433342</v>
      </c>
      <c r="DA23" s="172" t="s">
        <v>1110</v>
      </c>
    </row>
    <row r="24" spans="1:105" ht="11.45" customHeight="1" x14ac:dyDescent="0.25">
      <c r="A24" s="27" t="s">
        <v>33</v>
      </c>
      <c r="B24" s="29">
        <f>IF(B11=0,0,B11/TrRail_act!B15*100)</f>
        <v>185.01107152035894</v>
      </c>
      <c r="C24" s="29">
        <f>IF(C11=0,0,C11/TrRail_act!C15*100)</f>
        <v>185.39746491657664</v>
      </c>
      <c r="D24" s="29">
        <f>IF(D11=0,0,D11/TrRail_act!D15*100)</f>
        <v>174.19899044478092</v>
      </c>
      <c r="E24" s="29">
        <f>IF(E11=0,0,E11/TrRail_act!E15*100)</f>
        <v>152.10199886132793</v>
      </c>
      <c r="F24" s="29">
        <f>IF(F11=0,0,F11/TrRail_act!F15*100)</f>
        <v>146.41141457404666</v>
      </c>
      <c r="G24" s="29">
        <f>IF(G11=0,0,G11/TrRail_act!G15*100)</f>
        <v>139.60221751006492</v>
      </c>
      <c r="H24" s="29">
        <f>IF(H11=0,0,H11/TrRail_act!H15*100)</f>
        <v>132.53098872205908</v>
      </c>
      <c r="I24" s="29">
        <f>IF(I11=0,0,I11/TrRail_act!I15*100)</f>
        <v>124.82928715111439</v>
      </c>
      <c r="J24" s="29">
        <f>IF(J11=0,0,J11/TrRail_act!J15*100)</f>
        <v>120.8271646037156</v>
      </c>
      <c r="K24" s="29">
        <f>IF(K11=0,0,K11/TrRail_act!K15*100)</f>
        <v>115.02793168214025</v>
      </c>
      <c r="L24" s="29">
        <f>IF(L11=0,0,L11/TrRail_act!L15*100)</f>
        <v>115.65381628980518</v>
      </c>
      <c r="M24" s="29">
        <f>IF(M11=0,0,M11/TrRail_act!M15*100)</f>
        <v>114.68270049116434</v>
      </c>
      <c r="N24" s="29">
        <f>IF(N11=0,0,N11/TrRail_act!N15*100)</f>
        <v>112.13330787966638</v>
      </c>
      <c r="O24" s="29">
        <f>IF(O11=0,0,O11/TrRail_act!O15*100)</f>
        <v>108.98528495369064</v>
      </c>
      <c r="P24" s="29">
        <f>IF(P11=0,0,P11/TrRail_act!P15*100)</f>
        <v>105.30047182884523</v>
      </c>
      <c r="Q24" s="29">
        <f>IF(Q11=0,0,Q11/TrRail_act!Q15*100)</f>
        <v>100.69450007571092</v>
      </c>
      <c r="R24" s="29">
        <f>IF(R11=0,0,R11/TrRail_act!R15*100)</f>
        <v>98.816931215710341</v>
      </c>
      <c r="S24" s="29">
        <f>IF(S11=0,0,S11/TrRail_act!S15*100)</f>
        <v>96.087682038749733</v>
      </c>
      <c r="T24" s="29">
        <f>IF(T11=0,0,T11/TrRail_act!T15*100)</f>
        <v>94.514830080643932</v>
      </c>
      <c r="U24" s="29">
        <f>IF(U11=0,0,U11/TrRail_act!U15*100)</f>
        <v>94.988677458413477</v>
      </c>
      <c r="V24" s="29">
        <f>IF(V11=0,0,V11/TrRail_act!V15*100)</f>
        <v>96.94968511614222</v>
      </c>
      <c r="W24" s="29">
        <f>IF(W11=0,0,W11/TrRail_act!W15*100)</f>
        <v>99.881999240479431</v>
      </c>
      <c r="DA24" s="173" t="s">
        <v>1111</v>
      </c>
    </row>
    <row r="25" spans="1:105" ht="11.45" customHeight="1" x14ac:dyDescent="0.25">
      <c r="A25" s="107" t="s">
        <v>23</v>
      </c>
      <c r="B25" s="115">
        <f>IF(B12=0,0,B12/TrRail_act!B16*100)</f>
        <v>47.763793254656598</v>
      </c>
      <c r="C25" s="115">
        <f>IF(C12=0,0,C12/TrRail_act!C16*100)</f>
        <v>47.01619800545582</v>
      </c>
      <c r="D25" s="115">
        <f>IF(D12=0,0,D12/TrRail_act!D16*100)</f>
        <v>46.148725329073116</v>
      </c>
      <c r="E25" s="115">
        <f>IF(E12=0,0,E12/TrRail_act!E16*100)</f>
        <v>47.374226078759591</v>
      </c>
      <c r="F25" s="115">
        <f>IF(F12=0,0,F12/TrRail_act!F16*100)</f>
        <v>45.392649983736959</v>
      </c>
      <c r="G25" s="115">
        <f>IF(G12=0,0,G12/TrRail_act!G16*100)</f>
        <v>40.854956152713974</v>
      </c>
      <c r="H25" s="115">
        <f>IF(H12=0,0,H12/TrRail_act!H16*100)</f>
        <v>38.698076862050392</v>
      </c>
      <c r="I25" s="115">
        <f>IF(I12=0,0,I12/TrRail_act!I16*100)</f>
        <v>36.602437600291985</v>
      </c>
      <c r="J25" s="115">
        <f>IF(J12=0,0,J12/TrRail_act!J16*100)</f>
        <v>36.249469110301767</v>
      </c>
      <c r="K25" s="115">
        <f>IF(K12=0,0,K12/TrRail_act!K16*100)</f>
        <v>36.209480423459247</v>
      </c>
      <c r="L25" s="115">
        <f>IF(L12=0,0,L12/TrRail_act!L16*100)</f>
        <v>36.145052954860432</v>
      </c>
      <c r="M25" s="115">
        <f>IF(M12=0,0,M12/TrRail_act!M16*100)</f>
        <v>36.024871032698371</v>
      </c>
      <c r="N25" s="115">
        <f>IF(N12=0,0,N12/TrRail_act!N16*100)</f>
        <v>34.076603592752164</v>
      </c>
      <c r="O25" s="115">
        <f>IF(O12=0,0,O12/TrRail_act!O16*100)</f>
        <v>33.448475147027985</v>
      </c>
      <c r="P25" s="115">
        <f>IF(P12=0,0,P12/TrRail_act!P16*100)</f>
        <v>32.694620151267031</v>
      </c>
      <c r="Q25" s="115">
        <f>IF(Q12=0,0,Q12/TrRail_act!Q16*100)</f>
        <v>30.800320796860881</v>
      </c>
      <c r="R25" s="115">
        <f>IF(R12=0,0,R12/TrRail_act!R16*100)</f>
        <v>29.451976665398021</v>
      </c>
      <c r="S25" s="115">
        <f>IF(S12=0,0,S12/TrRail_act!S16*100)</f>
        <v>28.479597922884391</v>
      </c>
      <c r="T25" s="115">
        <f>IF(T12=0,0,T12/TrRail_act!T16*100)</f>
        <v>27.771440557929143</v>
      </c>
      <c r="U25" s="115">
        <f>IF(U12=0,0,U12/TrRail_act!U16*100)</f>
        <v>27.251902334021128</v>
      </c>
      <c r="V25" s="115">
        <f>IF(V12=0,0,V12/TrRail_act!V16*100)</f>
        <v>26.868636982666281</v>
      </c>
      <c r="W25" s="115">
        <f>IF(W12=0,0,W12/TrRail_act!W16*100)</f>
        <v>26.58472943083089</v>
      </c>
      <c r="DA25" s="203" t="s">
        <v>1112</v>
      </c>
    </row>
    <row r="26" spans="1:105" ht="11.45" customHeight="1" x14ac:dyDescent="0.25">
      <c r="A26" s="109" t="s">
        <v>24</v>
      </c>
      <c r="B26" s="116">
        <f>IF(B13=0,0,B13/TrRail_act!B17*100)</f>
        <v>228.86852550433599</v>
      </c>
      <c r="C26" s="116">
        <f>IF(C13=0,0,C13/TrRail_act!C17*100)</f>
        <v>230.28766505974482</v>
      </c>
      <c r="D26" s="116">
        <f>IF(D13=0,0,D13/TrRail_act!D17*100)</f>
        <v>215.10568825280717</v>
      </c>
      <c r="E26" s="116">
        <f>IF(E13=0,0,E13/TrRail_act!E17*100)</f>
        <v>181.28875691256326</v>
      </c>
      <c r="F26" s="116">
        <f>IF(F13=0,0,F13/TrRail_act!F17*100)</f>
        <v>173.96668625710078</v>
      </c>
      <c r="G26" s="116">
        <f>IF(G13=0,0,G13/TrRail_act!G17*100)</f>
        <v>167.36734723413116</v>
      </c>
      <c r="H26" s="116">
        <f>IF(H13=0,0,H13/TrRail_act!H17*100)</f>
        <v>159.08567146673568</v>
      </c>
      <c r="I26" s="116">
        <f>IF(I13=0,0,I13/TrRail_act!I17*100)</f>
        <v>149.48200562653875</v>
      </c>
      <c r="J26" s="116">
        <f>IF(J13=0,0,J13/TrRail_act!J17*100)</f>
        <v>143.41770126764413</v>
      </c>
      <c r="K26" s="116">
        <f>IF(K13=0,0,K13/TrRail_act!K17*100)</f>
        <v>133.80990543604165</v>
      </c>
      <c r="L26" s="116">
        <f>IF(L13=0,0,L13/TrRail_act!L17*100)</f>
        <v>133.69276175412315</v>
      </c>
      <c r="M26" s="116">
        <f>IF(M13=0,0,M13/TrRail_act!M17*100)</f>
        <v>133.8139438350932</v>
      </c>
      <c r="N26" s="116">
        <f>IF(N13=0,0,N13/TrRail_act!N17*100)</f>
        <v>131.31381491725941</v>
      </c>
      <c r="O26" s="116">
        <f>IF(O13=0,0,O13/TrRail_act!O17*100)</f>
        <v>127.16551249739105</v>
      </c>
      <c r="P26" s="116">
        <f>IF(P13=0,0,P13/TrRail_act!P17*100)</f>
        <v>121.96101056959272</v>
      </c>
      <c r="Q26" s="116">
        <f>IF(Q13=0,0,Q13/TrRail_act!Q17*100)</f>
        <v>116.7078079822255</v>
      </c>
      <c r="R26" s="116">
        <f>IF(R13=0,0,R13/TrRail_act!R17*100)</f>
        <v>114.15147235802974</v>
      </c>
      <c r="S26" s="116">
        <f>IF(S13=0,0,S13/TrRail_act!S17*100)</f>
        <v>111.09363782043881</v>
      </c>
      <c r="T26" s="116">
        <f>IF(T13=0,0,T13/TrRail_act!T17*100)</f>
        <v>109.87279150486253</v>
      </c>
      <c r="U26" s="116">
        <f>IF(U13=0,0,U13/TrRail_act!U17*100)</f>
        <v>110.20330571422224</v>
      </c>
      <c r="V26" s="116">
        <f>IF(V13=0,0,V13/TrRail_act!V17*100)</f>
        <v>109.68823761515733</v>
      </c>
      <c r="W26" s="116">
        <f>IF(W13=0,0,W13/TrRail_act!W17*100)</f>
        <v>111.86773358426562</v>
      </c>
      <c r="DA26" s="176" t="s">
        <v>1113</v>
      </c>
    </row>
    <row r="27" spans="1:105" ht="11.45" customHeight="1" x14ac:dyDescent="0.25">
      <c r="A27" s="111" t="s">
        <v>92</v>
      </c>
      <c r="B27" s="87">
        <f>IF(B14=0,0,B14/TrRail_act!B18*100)</f>
        <v>284.83483626584558</v>
      </c>
      <c r="C27" s="87">
        <f>IF(C14=0,0,C14/TrRail_act!C18*100)</f>
        <v>278.08702204407905</v>
      </c>
      <c r="D27" s="87">
        <f>IF(D14=0,0,D14/TrRail_act!D18*100)</f>
        <v>255.38520460881094</v>
      </c>
      <c r="E27" s="87">
        <f>IF(E14=0,0,E14/TrRail_act!E18*100)</f>
        <v>222.88353067296632</v>
      </c>
      <c r="F27" s="87">
        <f>IF(F14=0,0,F14/TrRail_act!F18*100)</f>
        <v>208.11956242250008</v>
      </c>
      <c r="G27" s="87">
        <f>IF(G14=0,0,G14/TrRail_act!G18*100)</f>
        <v>198.12995233364254</v>
      </c>
      <c r="H27" s="87">
        <f>IF(H14=0,0,H14/TrRail_act!H18*100)</f>
        <v>186.8074945354964</v>
      </c>
      <c r="I27" s="87">
        <f>IF(I14=0,0,I14/TrRail_act!I18*100)</f>
        <v>178.65531747266402</v>
      </c>
      <c r="J27" s="87">
        <f>IF(J14=0,0,J14/TrRail_act!J18*100)</f>
        <v>178.21407894687863</v>
      </c>
      <c r="K27" s="87">
        <f>IF(K14=0,0,K14/TrRail_act!K18*100)</f>
        <v>169.48198196485657</v>
      </c>
      <c r="L27" s="87">
        <f>IF(L14=0,0,L14/TrRail_act!L18*100)</f>
        <v>168.28785741604125</v>
      </c>
      <c r="M27" s="87">
        <f>IF(M14=0,0,M14/TrRail_act!M18*100)</f>
        <v>166.71753817110101</v>
      </c>
      <c r="N27" s="87">
        <f>IF(N14=0,0,N14/TrRail_act!N18*100)</f>
        <v>165.49077559648825</v>
      </c>
      <c r="O27" s="87">
        <f>IF(O14=0,0,O14/TrRail_act!O18*100)</f>
        <v>158.29610982370519</v>
      </c>
      <c r="P27" s="87">
        <f>IF(P14=0,0,P14/TrRail_act!P18*100)</f>
        <v>150.13223269524755</v>
      </c>
      <c r="Q27" s="87">
        <f>IF(Q14=0,0,Q14/TrRail_act!Q18*100)</f>
        <v>145.18619302438057</v>
      </c>
      <c r="R27" s="87">
        <f>IF(R14=0,0,R14/TrRail_act!R18*100)</f>
        <v>141.58389261778808</v>
      </c>
      <c r="S27" s="87">
        <f>IF(S14=0,0,S14/TrRail_act!S18*100)</f>
        <v>138.94094438028256</v>
      </c>
      <c r="T27" s="87">
        <f>IF(T14=0,0,T14/TrRail_act!T18*100)</f>
        <v>136.99116057820854</v>
      </c>
      <c r="U27" s="87">
        <f>IF(U14=0,0,U14/TrRail_act!U18*100)</f>
        <v>135.54679991655712</v>
      </c>
      <c r="V27" s="87">
        <f>IF(V14=0,0,V14/TrRail_act!V18*100)</f>
        <v>134.47353197074781</v>
      </c>
      <c r="W27" s="87">
        <f>IF(W14=0,0,W14/TrRail_act!W18*100)</f>
        <v>133.6741616454616</v>
      </c>
      <c r="DA27" s="171" t="s">
        <v>1114</v>
      </c>
    </row>
    <row r="28" spans="1:105" ht="11.45" customHeight="1" x14ac:dyDescent="0.25">
      <c r="A28" s="111" t="s">
        <v>93</v>
      </c>
      <c r="B28" s="87">
        <f>IF(B15=0,0,B15/TrRail_act!B19*100)</f>
        <v>206.34904156103099</v>
      </c>
      <c r="C28" s="87">
        <f>IF(C15=0,0,C15/TrRail_act!C19*100)</f>
        <v>209.00351623020686</v>
      </c>
      <c r="D28" s="87">
        <f>IF(D15=0,0,D15/TrRail_act!D19*100)</f>
        <v>196.8214571266524</v>
      </c>
      <c r="E28" s="87">
        <f>IF(E15=0,0,E15/TrRail_act!E19*100)</f>
        <v>160.43597818116018</v>
      </c>
      <c r="F28" s="87">
        <f>IF(F15=0,0,F15/TrRail_act!F19*100)</f>
        <v>156.63842528814411</v>
      </c>
      <c r="G28" s="87">
        <f>IF(G15=0,0,G15/TrRail_act!G19*100)</f>
        <v>154.04753240224588</v>
      </c>
      <c r="H28" s="87">
        <f>IF(H15=0,0,H15/TrRail_act!H19*100)</f>
        <v>147.29391484645592</v>
      </c>
      <c r="I28" s="87">
        <f>IF(I15=0,0,I15/TrRail_act!I19*100)</f>
        <v>136.97396790798214</v>
      </c>
      <c r="J28" s="87">
        <f>IF(J15=0,0,J15/TrRail_act!J19*100)</f>
        <v>127.93580990649566</v>
      </c>
      <c r="K28" s="87">
        <f>IF(K15=0,0,K15/TrRail_act!K19*100)</f>
        <v>120.25710974391335</v>
      </c>
      <c r="L28" s="87">
        <f>IF(L15=0,0,L15/TrRail_act!L19*100)</f>
        <v>121.03994618911551</v>
      </c>
      <c r="M28" s="87">
        <f>IF(M15=0,0,M15/TrRail_act!M19*100)</f>
        <v>121.15244361951281</v>
      </c>
      <c r="N28" s="87">
        <f>IF(N15=0,0,N15/TrRail_act!N19*100)</f>
        <v>118.32413994852291</v>
      </c>
      <c r="O28" s="87">
        <f>IF(O15=0,0,O15/TrRail_act!O19*100)</f>
        <v>115.27413970073519</v>
      </c>
      <c r="P28" s="87">
        <f>IF(P15=0,0,P15/TrRail_act!P19*100)</f>
        <v>110.36798327468198</v>
      </c>
      <c r="Q28" s="87">
        <f>IF(Q15=0,0,Q15/TrRail_act!Q19*100)</f>
        <v>105.85244869712345</v>
      </c>
      <c r="R28" s="87">
        <f>IF(R15=0,0,R15/TrRail_act!R19*100)</f>
        <v>103.61333068712102</v>
      </c>
      <c r="S28" s="87">
        <f>IF(S15=0,0,S15/TrRail_act!S19*100)</f>
        <v>102.47495594909108</v>
      </c>
      <c r="T28" s="87">
        <f>IF(T15=0,0,T15/TrRail_act!T19*100)</f>
        <v>102.13753713831122</v>
      </c>
      <c r="U28" s="87">
        <f>IF(U15=0,0,U15/TrRail_act!U19*100)</f>
        <v>101.88520233562768</v>
      </c>
      <c r="V28" s="87">
        <f>IF(V15=0,0,V15/TrRail_act!V19*100)</f>
        <v>101.69636042616123</v>
      </c>
      <c r="W28" s="87">
        <f>IF(W15=0,0,W15/TrRail_act!W19*100)</f>
        <v>101.55495872636142</v>
      </c>
      <c r="DA28" s="171" t="s">
        <v>1115</v>
      </c>
    </row>
    <row r="29" spans="1:105" ht="11.45" customHeight="1" x14ac:dyDescent="0.25">
      <c r="A29" s="112" t="s">
        <v>25</v>
      </c>
      <c r="B29" s="117">
        <f>IF(B16=0,0,B16/TrRail_act!B20*100)</f>
        <v>225.38976555003796</v>
      </c>
      <c r="C29" s="117">
        <f>IF(C16=0,0,C16/TrRail_act!C20*100)</f>
        <v>228.21622415280399</v>
      </c>
      <c r="D29" s="117">
        <f>IF(D16=0,0,D16/TrRail_act!D20*100)</f>
        <v>224.00551917966226</v>
      </c>
      <c r="E29" s="117">
        <f>IF(E16=0,0,E16/TrRail_act!E20*100)</f>
        <v>216.8467062733348</v>
      </c>
      <c r="F29" s="117">
        <f>IF(F16=0,0,F16/TrRail_act!F20*100)</f>
        <v>209.85417445856731</v>
      </c>
      <c r="G29" s="117">
        <f>IF(G16=0,0,G16/TrRail_act!G20*100)</f>
        <v>195.03502132978986</v>
      </c>
      <c r="H29" s="117">
        <f>IF(H16=0,0,H16/TrRail_act!H20*100)</f>
        <v>190.5722698261655</v>
      </c>
      <c r="I29" s="117">
        <f>IF(I16=0,0,I16/TrRail_act!I20*100)</f>
        <v>183.93071413573674</v>
      </c>
      <c r="J29" s="117">
        <f>IF(J16=0,0,J16/TrRail_act!J20*100)</f>
        <v>182.6104324554733</v>
      </c>
      <c r="K29" s="117">
        <f>IF(K16=0,0,K16/TrRail_act!K20*100)</f>
        <v>184.13370107883196</v>
      </c>
      <c r="L29" s="117">
        <f>IF(L16=0,0,L16/TrRail_act!L20*100)</f>
        <v>185.47592115590069</v>
      </c>
      <c r="M29" s="117">
        <f>IF(M16=0,0,M16/TrRail_act!M20*100)</f>
        <v>184.61310799835437</v>
      </c>
      <c r="N29" s="117">
        <f>IF(N16=0,0,N16/TrRail_act!N20*100)</f>
        <v>174.62901376040409</v>
      </c>
      <c r="O29" s="117">
        <f>IF(O16=0,0,O16/TrRail_act!O20*100)</f>
        <v>171.41010578757431</v>
      </c>
      <c r="P29" s="117">
        <f>IF(P16=0,0,P16/TrRail_act!P20*100)</f>
        <v>167.54689934830091</v>
      </c>
      <c r="Q29" s="117">
        <f>IF(Q16=0,0,Q16/TrRail_act!Q20*100)</f>
        <v>159.37179111063335</v>
      </c>
      <c r="R29" s="117">
        <f>IF(R16=0,0,R16/TrRail_act!R20*100)</f>
        <v>156.57337716748106</v>
      </c>
      <c r="S29" s="117">
        <f>IF(S16=0,0,S16/TrRail_act!S20*100)</f>
        <v>156.05192920168409</v>
      </c>
      <c r="T29" s="117">
        <f>IF(T16=0,0,T16/TrRail_act!T20*100)</f>
        <v>155.97330716522825</v>
      </c>
      <c r="U29" s="117">
        <f>IF(U16=0,0,U16/TrRail_act!U20*100)</f>
        <v>155.91436663391389</v>
      </c>
      <c r="V29" s="117">
        <f>IF(V16=0,0,V16/TrRail_act!V20*100)</f>
        <v>155.87017585251428</v>
      </c>
      <c r="W29" s="117">
        <f>IF(W16=0,0,W16/TrRail_act!W20*100)</f>
        <v>155.83704098616164</v>
      </c>
      <c r="DA29" s="204" t="s">
        <v>1116</v>
      </c>
    </row>
    <row r="30" spans="1:105" ht="11.45" customHeight="1" x14ac:dyDescent="0.25">
      <c r="A30" s="27" t="s">
        <v>34</v>
      </c>
      <c r="B30" s="29">
        <f>IF(B17=0,0,B17/TrRail_act!B21*100)</f>
        <v>263.62882183724861</v>
      </c>
      <c r="C30" s="29">
        <f>IF(C17=0,0,C17/TrRail_act!C21*100)</f>
        <v>282.52775207100899</v>
      </c>
      <c r="D30" s="29">
        <f>IF(D17=0,0,D17/TrRail_act!D21*100)</f>
        <v>270.30755400042796</v>
      </c>
      <c r="E30" s="29">
        <f>IF(E17=0,0,E17/TrRail_act!E21*100)</f>
        <v>232.49853332707406</v>
      </c>
      <c r="F30" s="29">
        <f>IF(F17=0,0,F17/TrRail_act!F21*100)</f>
        <v>224.83459757949871</v>
      </c>
      <c r="G30" s="29">
        <f>IF(G17=0,0,G17/TrRail_act!G21*100)</f>
        <v>206.40295432814457</v>
      </c>
      <c r="H30" s="29">
        <f>IF(H17=0,0,H17/TrRail_act!H21*100)</f>
        <v>195.1154117489796</v>
      </c>
      <c r="I30" s="29">
        <f>IF(I17=0,0,I17/TrRail_act!I21*100)</f>
        <v>184.9383937625135</v>
      </c>
      <c r="J30" s="29">
        <f>IF(J17=0,0,J17/TrRail_act!J21*100)</f>
        <v>178.2944278946845</v>
      </c>
      <c r="K30" s="29">
        <f>IF(K17=0,0,K17/TrRail_act!K21*100)</f>
        <v>172.25272844247277</v>
      </c>
      <c r="L30" s="29">
        <f>IF(L17=0,0,L17/TrRail_act!L21*100)</f>
        <v>172.07464328538302</v>
      </c>
      <c r="M30" s="29">
        <f>IF(M17=0,0,M17/TrRail_act!M21*100)</f>
        <v>167.95913515156278</v>
      </c>
      <c r="N30" s="29">
        <f>IF(N17=0,0,N17/TrRail_act!N21*100)</f>
        <v>165.0805866996447</v>
      </c>
      <c r="O30" s="29">
        <f>IF(O17=0,0,O17/TrRail_act!O21*100)</f>
        <v>160.87491570099232</v>
      </c>
      <c r="P30" s="29">
        <f>IF(P17=0,0,P17/TrRail_act!P21*100)</f>
        <v>156.49417244416651</v>
      </c>
      <c r="Q30" s="29">
        <f>IF(Q17=0,0,Q17/TrRail_act!Q21*100)</f>
        <v>150.5868334710371</v>
      </c>
      <c r="R30" s="29">
        <f>IF(R17=0,0,R17/TrRail_act!R21*100)</f>
        <v>146.89787682358502</v>
      </c>
      <c r="S30" s="29">
        <f>IF(S17=0,0,S17/TrRail_act!S21*100)</f>
        <v>142.65335332601722</v>
      </c>
      <c r="T30" s="29">
        <f>IF(T17=0,0,T17/TrRail_act!T21*100)</f>
        <v>138.562081489402</v>
      </c>
      <c r="U30" s="29">
        <f>IF(U17=0,0,U17/TrRail_act!U21*100)</f>
        <v>140.97384784804305</v>
      </c>
      <c r="V30" s="29">
        <f>IF(V17=0,0,V17/TrRail_act!V21*100)</f>
        <v>139.56787231409439</v>
      </c>
      <c r="W30" s="29">
        <f>IF(W17=0,0,W17/TrRail_act!W21*100)</f>
        <v>147.60714297048395</v>
      </c>
      <c r="DA30" s="173" t="s">
        <v>1117</v>
      </c>
    </row>
    <row r="31" spans="1:105" ht="11.45" customHeight="1" x14ac:dyDescent="0.25">
      <c r="A31" s="83" t="s">
        <v>92</v>
      </c>
      <c r="B31" s="87">
        <f>IF(B18=0,0,B18/TrRail_act!B22*100)</f>
        <v>492.35959156097454</v>
      </c>
      <c r="C31" s="87">
        <f>IF(C18=0,0,C18/TrRail_act!C22*100)</f>
        <v>490.93865922128208</v>
      </c>
      <c r="D31" s="87">
        <f>IF(D18=0,0,D18/TrRail_act!D22*100)</f>
        <v>455.72079448169063</v>
      </c>
      <c r="E31" s="87">
        <f>IF(E18=0,0,E18/TrRail_act!E22*100)</f>
        <v>431.43212560035994</v>
      </c>
      <c r="F31" s="87">
        <f>IF(F18=0,0,F18/TrRail_act!F22*100)</f>
        <v>429.33798199948922</v>
      </c>
      <c r="G31" s="87">
        <f>IF(G18=0,0,G18/TrRail_act!G22*100)</f>
        <v>420.62219953240037</v>
      </c>
      <c r="H31" s="87">
        <f>IF(H18=0,0,H18/TrRail_act!H22*100)</f>
        <v>408.06293289088336</v>
      </c>
      <c r="I31" s="87">
        <f>IF(I18=0,0,I18/TrRail_act!I22*100)</f>
        <v>404.90319461169724</v>
      </c>
      <c r="J31" s="87">
        <f>IF(J18=0,0,J18/TrRail_act!J22*100)</f>
        <v>393.04729462061113</v>
      </c>
      <c r="K31" s="87">
        <f>IF(K18=0,0,K18/TrRail_act!K22*100)</f>
        <v>384.92977206073812</v>
      </c>
      <c r="L31" s="87">
        <f>IF(L18=0,0,L18/TrRail_act!L22*100)</f>
        <v>380.4050701572138</v>
      </c>
      <c r="M31" s="87">
        <f>IF(M18=0,0,M18/TrRail_act!M22*100)</f>
        <v>377.37823102831811</v>
      </c>
      <c r="N31" s="87">
        <f>IF(N18=0,0,N18/TrRail_act!N22*100)</f>
        <v>368.55248934422002</v>
      </c>
      <c r="O31" s="87">
        <f>IF(O18=0,0,O18/TrRail_act!O22*100)</f>
        <v>359.60569907291</v>
      </c>
      <c r="P31" s="87">
        <f>IF(P18=0,0,P18/TrRail_act!P22*100)</f>
        <v>346.89947339051542</v>
      </c>
      <c r="Q31" s="87">
        <f>IF(Q18=0,0,Q18/TrRail_act!Q22*100)</f>
        <v>346.68487246235594</v>
      </c>
      <c r="R31" s="87">
        <f>IF(R18=0,0,R18/TrRail_act!R22*100)</f>
        <v>336.12828862614737</v>
      </c>
      <c r="S31" s="87">
        <f>IF(S18=0,0,S18/TrRail_act!S22*100)</f>
        <v>334.99078886766785</v>
      </c>
      <c r="T31" s="87">
        <f>IF(T18=0,0,T18/TrRail_act!T22*100)</f>
        <v>330.79878904744697</v>
      </c>
      <c r="U31" s="87">
        <f>IF(U18=0,0,U18/TrRail_act!U22*100)</f>
        <v>324.41235811390931</v>
      </c>
      <c r="V31" s="87">
        <f>IF(V18=0,0,V18/TrRail_act!V22*100)</f>
        <v>316.50654374756743</v>
      </c>
      <c r="W31" s="87">
        <f>IF(W18=0,0,W18/TrRail_act!W22*100)</f>
        <v>310.70387608419173</v>
      </c>
      <c r="DA31" s="171" t="s">
        <v>1118</v>
      </c>
    </row>
    <row r="32" spans="1:105" ht="11.45" customHeight="1" x14ac:dyDescent="0.25">
      <c r="A32" s="85" t="s">
        <v>93</v>
      </c>
      <c r="B32" s="88">
        <f>IF(B19=0,0,B19/TrRail_act!B23*100)</f>
        <v>221.74363324449695</v>
      </c>
      <c r="C32" s="88">
        <f>IF(C19=0,0,C19/TrRail_act!C23*100)</f>
        <v>248.37743945801631</v>
      </c>
      <c r="D32" s="88">
        <f>IF(D19=0,0,D19/TrRail_act!D23*100)</f>
        <v>242.84742724194152</v>
      </c>
      <c r="E32" s="88">
        <f>IF(E19=0,0,E19/TrRail_act!E23*100)</f>
        <v>197.61318471681585</v>
      </c>
      <c r="F32" s="88">
        <f>IF(F19=0,0,F19/TrRail_act!F23*100)</f>
        <v>189.79847475901187</v>
      </c>
      <c r="G32" s="88">
        <f>IF(G19=0,0,G19/TrRail_act!G23*100)</f>
        <v>171.33633337536645</v>
      </c>
      <c r="H32" s="88">
        <f>IF(H19=0,0,H19/TrRail_act!H23*100)</f>
        <v>161.01701075150345</v>
      </c>
      <c r="I32" s="88">
        <f>IF(I19=0,0,I19/TrRail_act!I23*100)</f>
        <v>151.21810427845764</v>
      </c>
      <c r="J32" s="88">
        <f>IF(J19=0,0,J19/TrRail_act!J23*100)</f>
        <v>143.36396473076027</v>
      </c>
      <c r="K32" s="88">
        <f>IF(K19=0,0,K19/TrRail_act!K23*100)</f>
        <v>142.91220326607086</v>
      </c>
      <c r="L32" s="88">
        <f>IF(L19=0,0,L19/TrRail_act!L23*100)</f>
        <v>143.1718701545588</v>
      </c>
      <c r="M32" s="88">
        <f>IF(M19=0,0,M19/TrRail_act!M23*100)</f>
        <v>142.72424099670144</v>
      </c>
      <c r="N32" s="88">
        <f>IF(N19=0,0,N19/TrRail_act!N23*100)</f>
        <v>141.8594648663634</v>
      </c>
      <c r="O32" s="88">
        <f>IF(O19=0,0,O19/TrRail_act!O23*100)</f>
        <v>139.43675632046651</v>
      </c>
      <c r="P32" s="88">
        <f>IF(P19=0,0,P19/TrRail_act!P23*100)</f>
        <v>135.92953336308761</v>
      </c>
      <c r="Q32" s="88">
        <f>IF(Q19=0,0,Q19/TrRail_act!Q23*100)</f>
        <v>128.04018432254975</v>
      </c>
      <c r="R32" s="88">
        <f>IF(R19=0,0,R19/TrRail_act!R23*100)</f>
        <v>126.09790286459889</v>
      </c>
      <c r="S32" s="88">
        <f>IF(S19=0,0,S19/TrRail_act!S23*100)</f>
        <v>125.40851477982839</v>
      </c>
      <c r="T32" s="88">
        <f>IF(T19=0,0,T19/TrRail_act!T23*100)</f>
        <v>124.89394821450853</v>
      </c>
      <c r="U32" s="88">
        <f>IF(U19=0,0,U19/TrRail_act!U23*100)</f>
        <v>124.50940932515104</v>
      </c>
      <c r="V32" s="88">
        <f>IF(V19=0,0,V19/TrRail_act!V23*100)</f>
        <v>124.22178233520486</v>
      </c>
      <c r="W32" s="88">
        <f>IF(W19=0,0,W19/TrRail_act!W23*100)</f>
        <v>124.00649821681739</v>
      </c>
      <c r="DA32" s="178" t="s">
        <v>1119</v>
      </c>
    </row>
    <row r="33" spans="1:105" x14ac:dyDescent="0.25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DA33" s="171"/>
    </row>
    <row r="34" spans="1:105" ht="11.45" customHeight="1" x14ac:dyDescent="0.25">
      <c r="A34" s="53" t="s">
        <v>74</v>
      </c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DA34" s="172"/>
    </row>
    <row r="35" spans="1:105" ht="11.45" customHeight="1" x14ac:dyDescent="0.25">
      <c r="A35" s="27" t="s">
        <v>159</v>
      </c>
      <c r="B35" s="29">
        <f>IF(B11=0,0,B11/TrRail_act!B4*1000)</f>
        <v>16.26840074682201</v>
      </c>
      <c r="C35" s="29">
        <f>IF(C11=0,0,C11/TrRail_act!C4*1000)</f>
        <v>15.839995074594528</v>
      </c>
      <c r="D35" s="29">
        <f>IF(D11=0,0,D11/TrRail_act!D4*1000)</f>
        <v>16.079344840652393</v>
      </c>
      <c r="E35" s="29">
        <f>IF(E11=0,0,E11/TrRail_act!E4*1000)</f>
        <v>14.03422248526347</v>
      </c>
      <c r="F35" s="29">
        <f>IF(F11=0,0,F11/TrRail_act!F4*1000)</f>
        <v>13.428396676585111</v>
      </c>
      <c r="G35" s="29">
        <f>IF(G11=0,0,G11/TrRail_act!G4*1000)</f>
        <v>12.864276688638116</v>
      </c>
      <c r="H35" s="29">
        <f>IF(H11=0,0,H11/TrRail_act!H4*1000)</f>
        <v>11.552354561196324</v>
      </c>
      <c r="I35" s="29">
        <f>IF(I11=0,0,I11/TrRail_act!I4*1000)</f>
        <v>11.014905148941903</v>
      </c>
      <c r="J35" s="29">
        <f>IF(J11=0,0,J11/TrRail_act!J4*1000)</f>
        <v>10.281817124315918</v>
      </c>
      <c r="K35" s="29">
        <f>IF(K11=0,0,K11/TrRail_act!K4*1000)</f>
        <v>10.254507094012386</v>
      </c>
      <c r="L35" s="29">
        <f>IF(L11=0,0,L11/TrRail_act!L4*1000)</f>
        <v>10.378345140460015</v>
      </c>
      <c r="M35" s="29">
        <f>IF(M11=0,0,M11/TrRail_act!M4*1000)</f>
        <v>9.8116308764047115</v>
      </c>
      <c r="N35" s="29">
        <f>IF(N11=0,0,N11/TrRail_act!N4*1000)</f>
        <v>9.3935698375093253</v>
      </c>
      <c r="O35" s="29">
        <f>IF(O11=0,0,O11/TrRail_act!O4*1000)</f>
        <v>9.1187980370817456</v>
      </c>
      <c r="P35" s="29">
        <f>IF(P11=0,0,P11/TrRail_act!P4*1000)</f>
        <v>8.7884808935606937</v>
      </c>
      <c r="Q35" s="29">
        <f>IF(Q11=0,0,Q11/TrRail_act!Q4*1000)</f>
        <v>8.4802882309784753</v>
      </c>
      <c r="R35" s="29">
        <f>IF(R11=0,0,R11/TrRail_act!R4*1000)</f>
        <v>8.520711662027967</v>
      </c>
      <c r="S35" s="29">
        <f>IF(S11=0,0,S11/TrRail_act!S4*1000)</f>
        <v>8.007823037372285</v>
      </c>
      <c r="T35" s="29">
        <f>IF(T11=0,0,T11/TrRail_act!T4*1000)</f>
        <v>7.4453790077682536</v>
      </c>
      <c r="U35" s="29">
        <f>IF(U11=0,0,U11/TrRail_act!U4*1000)</f>
        <v>7.3671522348717939</v>
      </c>
      <c r="V35" s="29">
        <f>IF(V11=0,0,V11/TrRail_act!V4*1000)</f>
        <v>11.536656019217959</v>
      </c>
      <c r="W35" s="29">
        <f>IF(W11=0,0,W11/TrRail_act!W4*1000)</f>
        <v>14.075993344634083</v>
      </c>
      <c r="DA35" s="173" t="s">
        <v>419</v>
      </c>
    </row>
    <row r="36" spans="1:105" ht="11.45" customHeight="1" x14ac:dyDescent="0.25">
      <c r="A36" s="107" t="s">
        <v>23</v>
      </c>
      <c r="B36" s="115">
        <f>IF(B12=0,0,B12/TrRail_act!B5*1000)</f>
        <v>6.2350077957487136</v>
      </c>
      <c r="C36" s="115">
        <f>IF(C12=0,0,C12/TrRail_act!C5*1000)</f>
        <v>6.0318897959202378</v>
      </c>
      <c r="D36" s="115">
        <f>IF(D12=0,0,D12/TrRail_act!D5*1000)</f>
        <v>6.087089619971807</v>
      </c>
      <c r="E36" s="115">
        <f>IF(E12=0,0,E12/TrRail_act!E5*1000)</f>
        <v>6.1530523897231166</v>
      </c>
      <c r="F36" s="115">
        <f>IF(F12=0,0,F12/TrRail_act!F5*1000)</f>
        <v>5.8956816095308069</v>
      </c>
      <c r="G36" s="115">
        <f>IF(G12=0,0,G12/TrRail_act!G5*1000)</f>
        <v>5.4054135032379724</v>
      </c>
      <c r="H36" s="115">
        <f>IF(H12=0,0,H12/TrRail_act!H5*1000)</f>
        <v>5.0467788624760601</v>
      </c>
      <c r="I36" s="115">
        <f>IF(I12=0,0,I12/TrRail_act!I5*1000)</f>
        <v>4.7888106664592733</v>
      </c>
      <c r="J36" s="115">
        <f>IF(J12=0,0,J12/TrRail_act!J5*1000)</f>
        <v>4.6863280623148951</v>
      </c>
      <c r="K36" s="115">
        <f>IF(K12=0,0,K12/TrRail_act!K5*1000)</f>
        <v>4.6908259891282356</v>
      </c>
      <c r="L36" s="115">
        <f>IF(L12=0,0,L12/TrRail_act!L5*1000)</f>
        <v>4.6670894090419024</v>
      </c>
      <c r="M36" s="115">
        <f>IF(M12=0,0,M12/TrRail_act!M5*1000)</f>
        <v>4.6242873201022379</v>
      </c>
      <c r="N36" s="115">
        <f>IF(N12=0,0,N12/TrRail_act!N5*1000)</f>
        <v>4.3258867097814777</v>
      </c>
      <c r="O36" s="115">
        <f>IF(O12=0,0,O12/TrRail_act!O5*1000)</f>
        <v>4.2304473500809205</v>
      </c>
      <c r="P36" s="115">
        <f>IF(P12=0,0,P12/TrRail_act!P5*1000)</f>
        <v>4.1194633208570446</v>
      </c>
      <c r="Q36" s="115">
        <f>IF(Q12=0,0,Q12/TrRail_act!Q5*1000)</f>
        <v>3.8877892622725607</v>
      </c>
      <c r="R36" s="115">
        <f>IF(R12=0,0,R12/TrRail_act!R5*1000)</f>
        <v>3.7403670079841285</v>
      </c>
      <c r="S36" s="115">
        <f>IF(S12=0,0,S12/TrRail_act!S5*1000)</f>
        <v>3.5820709964921331</v>
      </c>
      <c r="T36" s="115">
        <f>IF(T12=0,0,T12/TrRail_act!T5*1000)</f>
        <v>3.4677996602086476</v>
      </c>
      <c r="U36" s="115">
        <f>IF(U12=0,0,U12/TrRail_act!U5*1000)</f>
        <v>3.387469866790628</v>
      </c>
      <c r="V36" s="115">
        <f>IF(V12=0,0,V12/TrRail_act!V5*1000)</f>
        <v>4.081314562542202</v>
      </c>
      <c r="W36" s="115">
        <f>IF(W12=0,0,W12/TrRail_act!W5*1000)</f>
        <v>4.3574681604896623</v>
      </c>
      <c r="DA36" s="203" t="s">
        <v>420</v>
      </c>
    </row>
    <row r="37" spans="1:105" ht="11.45" customHeight="1" x14ac:dyDescent="0.25">
      <c r="A37" s="109" t="s">
        <v>24</v>
      </c>
      <c r="B37" s="116">
        <f>IF(B13=0,0,B13/TrRail_act!B6*1000)</f>
        <v>20.293642979614717</v>
      </c>
      <c r="C37" s="116">
        <f>IF(C13=0,0,C13/TrRail_act!C6*1000)</f>
        <v>19.961721909033983</v>
      </c>
      <c r="D37" s="116">
        <f>IF(D13=0,0,D13/TrRail_act!D6*1000)</f>
        <v>20.684335348586497</v>
      </c>
      <c r="E37" s="116">
        <f>IF(E13=0,0,E13/TrRail_act!E6*1000)</f>
        <v>17.931332403318343</v>
      </c>
      <c r="F37" s="116">
        <f>IF(F13=0,0,F13/TrRail_act!F6*1000)</f>
        <v>17.397861148834021</v>
      </c>
      <c r="G37" s="116">
        <f>IF(G13=0,0,G13/TrRail_act!G6*1000)</f>
        <v>16.815465183469918</v>
      </c>
      <c r="H37" s="116">
        <f>IF(H13=0,0,H13/TrRail_act!H6*1000)</f>
        <v>14.981671591252665</v>
      </c>
      <c r="I37" s="116">
        <f>IF(I13=0,0,I13/TrRail_act!I6*1000)</f>
        <v>14.318795506461569</v>
      </c>
      <c r="J37" s="116">
        <f>IF(J13=0,0,J13/TrRail_act!J6*1000)</f>
        <v>13.315712672522332</v>
      </c>
      <c r="K37" s="116">
        <f>IF(K13=0,0,K13/TrRail_act!K6*1000)</f>
        <v>13.017972974893992</v>
      </c>
      <c r="L37" s="116">
        <f>IF(L13=0,0,L13/TrRail_act!L6*1000)</f>
        <v>13.463476930768163</v>
      </c>
      <c r="M37" s="116">
        <f>IF(M13=0,0,M13/TrRail_act!M6*1000)</f>
        <v>12.457388829959873</v>
      </c>
      <c r="N37" s="116">
        <f>IF(N13=0,0,N13/TrRail_act!N6*1000)</f>
        <v>12.099171689588568</v>
      </c>
      <c r="O37" s="116">
        <f>IF(O13=0,0,O13/TrRail_act!O6*1000)</f>
        <v>11.770791912292905</v>
      </c>
      <c r="P37" s="116">
        <f>IF(P13=0,0,P13/TrRail_act!P6*1000)</f>
        <v>11.110231967194064</v>
      </c>
      <c r="Q37" s="116">
        <f>IF(Q13=0,0,Q13/TrRail_act!Q6*1000)</f>
        <v>10.900143164183749</v>
      </c>
      <c r="R37" s="116">
        <f>IF(R13=0,0,R13/TrRail_act!R6*1000)</f>
        <v>11.221064836457689</v>
      </c>
      <c r="S37" s="116">
        <f>IF(S13=0,0,S13/TrRail_act!S6*1000)</f>
        <v>10.594472261155762</v>
      </c>
      <c r="T37" s="116">
        <f>IF(T13=0,0,T13/TrRail_act!T6*1000)</f>
        <v>9.9007655069259553</v>
      </c>
      <c r="U37" s="116">
        <f>IF(U13=0,0,U13/TrRail_act!U6*1000)</f>
        <v>9.9029178865685381</v>
      </c>
      <c r="V37" s="116">
        <f>IF(V13=0,0,V13/TrRail_act!V6*1000)</f>
        <v>15.457004880210475</v>
      </c>
      <c r="W37" s="116">
        <f>IF(W13=0,0,W13/TrRail_act!W6*1000)</f>
        <v>20.421876130688887</v>
      </c>
      <c r="DA37" s="176" t="s">
        <v>421</v>
      </c>
    </row>
    <row r="38" spans="1:105" ht="11.45" customHeight="1" x14ac:dyDescent="0.25">
      <c r="A38" s="111" t="s">
        <v>92</v>
      </c>
      <c r="B38" s="87">
        <f>IF(B14=0,0,B14/TrRail_act!B7*1000)</f>
        <v>26.312052715294623</v>
      </c>
      <c r="C38" s="87">
        <f>IF(C14=0,0,C14/TrRail_act!C7*1000)</f>
        <v>25.853627506965424</v>
      </c>
      <c r="D38" s="87">
        <f>IF(D14=0,0,D14/TrRail_act!D7*1000)</f>
        <v>24.533435966500665</v>
      </c>
      <c r="E38" s="87">
        <f>IF(E14=0,0,E14/TrRail_act!E7*1000)</f>
        <v>20.543776905720474</v>
      </c>
      <c r="F38" s="87">
        <f>IF(F14=0,0,F14/TrRail_act!F7*1000)</f>
        <v>19.885285632598155</v>
      </c>
      <c r="G38" s="87">
        <f>IF(G14=0,0,G14/TrRail_act!G7*1000)</f>
        <v>18.99520910917823</v>
      </c>
      <c r="H38" s="87">
        <f>IF(H14=0,0,H14/TrRail_act!H7*1000)</f>
        <v>16.718856311880835</v>
      </c>
      <c r="I38" s="87">
        <f>IF(I14=0,0,I14/TrRail_act!I7*1000)</f>
        <v>16.026676092468687</v>
      </c>
      <c r="J38" s="87">
        <f>IF(J14=0,0,J14/TrRail_act!J7*1000)</f>
        <v>14.986044099280992</v>
      </c>
      <c r="K38" s="87">
        <f>IF(K14=0,0,K14/TrRail_act!K7*1000)</f>
        <v>14.904329992319765</v>
      </c>
      <c r="L38" s="87">
        <f>IF(L14=0,0,L14/TrRail_act!L7*1000)</f>
        <v>15.288577368812806</v>
      </c>
      <c r="M38" s="87">
        <f>IF(M14=0,0,M14/TrRail_act!M7*1000)</f>
        <v>14.732395400324327</v>
      </c>
      <c r="N38" s="87">
        <f>IF(N14=0,0,N14/TrRail_act!N7*1000)</f>
        <v>14.290555389466411</v>
      </c>
      <c r="O38" s="87">
        <f>IF(O14=0,0,O14/TrRail_act!O7*1000)</f>
        <v>14.024051838881256</v>
      </c>
      <c r="P38" s="87">
        <f>IF(P14=0,0,P14/TrRail_act!P7*1000)</f>
        <v>13.406902232683072</v>
      </c>
      <c r="Q38" s="87">
        <f>IF(Q14=0,0,Q14/TrRail_act!Q7*1000)</f>
        <v>12.695750241367941</v>
      </c>
      <c r="R38" s="87">
        <f>IF(R14=0,0,R14/TrRail_act!R7*1000)</f>
        <v>13.407741560101826</v>
      </c>
      <c r="S38" s="87">
        <f>IF(S14=0,0,S14/TrRail_act!S7*1000)</f>
        <v>12.591283512716876</v>
      </c>
      <c r="T38" s="87">
        <f>IF(T14=0,0,T14/TrRail_act!T7*1000)</f>
        <v>12.311999721473484</v>
      </c>
      <c r="U38" s="87">
        <f>IF(U14=0,0,U14/TrRail_act!U7*1000)</f>
        <v>12.012843961360534</v>
      </c>
      <c r="V38" s="87">
        <f>IF(V14=0,0,V14/TrRail_act!V7*1000)</f>
        <v>19.551762448244254</v>
      </c>
      <c r="W38" s="87">
        <f>IF(W14=0,0,W14/TrRail_act!W7*1000)</f>
        <v>23.895793927782485</v>
      </c>
      <c r="DA38" s="171" t="s">
        <v>1120</v>
      </c>
    </row>
    <row r="39" spans="1:105" ht="11.45" customHeight="1" x14ac:dyDescent="0.25">
      <c r="A39" s="111" t="s">
        <v>93</v>
      </c>
      <c r="B39" s="87">
        <f>IF(B15=0,0,B15/TrRail_act!B8*1000)</f>
        <v>18.006100849727211</v>
      </c>
      <c r="C39" s="87">
        <f>IF(C15=0,0,C15/TrRail_act!C8*1000)</f>
        <v>17.587122080027562</v>
      </c>
      <c r="D39" s="87">
        <f>IF(D15=0,0,D15/TrRail_act!D8*1000)</f>
        <v>18.934598514682065</v>
      </c>
      <c r="E39" s="87">
        <f>IF(E15=0,0,E15/TrRail_act!E8*1000)</f>
        <v>16.472431250637573</v>
      </c>
      <c r="F39" s="87">
        <f>IF(F15=0,0,F15/TrRail_act!F8*1000)</f>
        <v>16.044865372683571</v>
      </c>
      <c r="G39" s="87">
        <f>IF(G15=0,0,G15/TrRail_act!G8*1000)</f>
        <v>15.805426334674751</v>
      </c>
      <c r="H39" s="87">
        <f>IF(H15=0,0,H15/TrRail_act!H8*1000)</f>
        <v>14.186465233464419</v>
      </c>
      <c r="I39" s="87">
        <f>IF(I15=0,0,I15/TrRail_act!I8*1000)</f>
        <v>13.513486051816223</v>
      </c>
      <c r="J39" s="87">
        <f>IF(J15=0,0,J15/TrRail_act!J8*1000)</f>
        <v>12.455294611966723</v>
      </c>
      <c r="K39" s="87">
        <f>IF(K15=0,0,K15/TrRail_act!K8*1000)</f>
        <v>12.191761601705748</v>
      </c>
      <c r="L39" s="87">
        <f>IF(L15=0,0,L15/TrRail_act!L8*1000)</f>
        <v>12.692964816669969</v>
      </c>
      <c r="M39" s="87">
        <f>IF(M15=0,0,M15/TrRail_act!M8*1000)</f>
        <v>11.515733778960694</v>
      </c>
      <c r="N39" s="87">
        <f>IF(N15=0,0,N15/TrRail_act!N8*1000)</f>
        <v>11.187249227898629</v>
      </c>
      <c r="O39" s="87">
        <f>IF(O15=0,0,O15/TrRail_act!O8*1000)</f>
        <v>10.855867508213178</v>
      </c>
      <c r="P39" s="87">
        <f>IF(P15=0,0,P15/TrRail_act!P8*1000)</f>
        <v>10.13805187975076</v>
      </c>
      <c r="Q39" s="87">
        <f>IF(Q15=0,0,Q15/TrRail_act!Q8*1000)</f>
        <v>10.149633077254906</v>
      </c>
      <c r="R39" s="87">
        <f>IF(R15=0,0,R15/TrRail_act!R8*1000)</f>
        <v>10.336179279563622</v>
      </c>
      <c r="S39" s="87">
        <f>IF(S15=0,0,S15/TrRail_act!S8*1000)</f>
        <v>9.9334197480411923</v>
      </c>
      <c r="T39" s="87">
        <f>IF(T15=0,0,T15/TrRail_act!T8*1000)</f>
        <v>9.2106537102527746</v>
      </c>
      <c r="U39" s="87">
        <f>IF(U15=0,0,U15/TrRail_act!U8*1000)</f>
        <v>9.1975290998427024</v>
      </c>
      <c r="V39" s="87">
        <f>IF(V15=0,0,V15/TrRail_act!V8*1000)</f>
        <v>14.189912922189476</v>
      </c>
      <c r="W39" s="87">
        <f>IF(W15=0,0,W15/TrRail_act!W8*1000)</f>
        <v>18.727122892887138</v>
      </c>
      <c r="DA39" s="171" t="s">
        <v>1121</v>
      </c>
    </row>
    <row r="40" spans="1:105" ht="11.45" customHeight="1" x14ac:dyDescent="0.25">
      <c r="A40" s="112" t="s">
        <v>25</v>
      </c>
      <c r="B40" s="117">
        <f>IF(B16=0,0,B16/TrRail_act!B9*1000)</f>
        <v>9.0166714725532362</v>
      </c>
      <c r="C40" s="117">
        <f>IF(C16=0,0,C16/TrRail_act!C9*1000)</f>
        <v>9.1297433708700009</v>
      </c>
      <c r="D40" s="117">
        <f>IF(D16=0,0,D16/TrRail_act!D9*1000)</f>
        <v>8.9612949796220143</v>
      </c>
      <c r="E40" s="117">
        <f>IF(E16=0,0,E16/TrRail_act!E9*1000)</f>
        <v>8.6749081334743838</v>
      </c>
      <c r="F40" s="117">
        <f>IF(F16=0,0,F16/TrRail_act!F9*1000)</f>
        <v>8.3951733283856544</v>
      </c>
      <c r="G40" s="117">
        <f>IF(G16=0,0,G16/TrRail_act!G9*1000)</f>
        <v>7.8023361383847547</v>
      </c>
      <c r="H40" s="117">
        <f>IF(H16=0,0,H16/TrRail_act!H9*1000)</f>
        <v>7.1408006461741431</v>
      </c>
      <c r="I40" s="117">
        <f>IF(I16=0,0,I16/TrRail_act!I9*1000)</f>
        <v>6.9169327229776192</v>
      </c>
      <c r="J40" s="117">
        <f>IF(J16=0,0,J16/TrRail_act!J9*1000)</f>
        <v>6.4183266470978309</v>
      </c>
      <c r="K40" s="117">
        <f>IF(K16=0,0,K16/TrRail_act!K9*1000)</f>
        <v>7.0108084405264242</v>
      </c>
      <c r="L40" s="117">
        <f>IF(L16=0,0,L16/TrRail_act!L9*1000)</f>
        <v>6.5420184326306012</v>
      </c>
      <c r="M40" s="117">
        <f>IF(M16=0,0,M16/TrRail_act!M9*1000)</f>
        <v>6.4558346785659833</v>
      </c>
      <c r="N40" s="117">
        <f>IF(N16=0,0,N16/TrRail_act!N9*1000)</f>
        <v>5.792042188716187</v>
      </c>
      <c r="O40" s="117">
        <f>IF(O16=0,0,O16/TrRail_act!O9*1000)</f>
        <v>5.5739941263633508</v>
      </c>
      <c r="P40" s="117">
        <f>IF(P16=0,0,P16/TrRail_act!P9*1000)</f>
        <v>5.6110571864740049</v>
      </c>
      <c r="Q40" s="117">
        <f>IF(Q16=0,0,Q16/TrRail_act!Q9*1000)</f>
        <v>5.1553748377623227</v>
      </c>
      <c r="R40" s="117">
        <f>IF(R16=0,0,R16/TrRail_act!R9*1000)</f>
        <v>4.8602590267403913</v>
      </c>
      <c r="S40" s="117">
        <f>IF(S16=0,0,S16/TrRail_act!S9*1000)</f>
        <v>4.5937916692894882</v>
      </c>
      <c r="T40" s="117">
        <f>IF(T16=0,0,T16/TrRail_act!T9*1000)</f>
        <v>4.3928774681633698</v>
      </c>
      <c r="U40" s="117">
        <f>IF(U16=0,0,U16/TrRail_act!U9*1000)</f>
        <v>4.3562015742063691</v>
      </c>
      <c r="V40" s="117">
        <f>IF(V16=0,0,V16/TrRail_act!V9*1000)</f>
        <v>7.7823668266067667</v>
      </c>
      <c r="W40" s="117">
        <f>IF(W16=0,0,W16/TrRail_act!W9*1000)</f>
        <v>7.3327088324833412</v>
      </c>
      <c r="DA40" s="204" t="s">
        <v>422</v>
      </c>
    </row>
    <row r="41" spans="1:105" ht="11.45" customHeight="1" x14ac:dyDescent="0.25">
      <c r="A41" s="27" t="s">
        <v>160</v>
      </c>
      <c r="B41" s="29">
        <f>IF(B17=0,0,B17/TrRail_act!B10*1000)</f>
        <v>5.9429622641034392</v>
      </c>
      <c r="C41" s="29">
        <f>IF(C17=0,0,C17/TrRail_act!C10*1000)</f>
        <v>6.9368261122738604</v>
      </c>
      <c r="D41" s="29">
        <f>IF(D17=0,0,D17/TrRail_act!D10*1000)</f>
        <v>6.974180896329977</v>
      </c>
      <c r="E41" s="29">
        <f>IF(E17=0,0,E17/TrRail_act!E10*1000)</f>
        <v>5.0414617962451667</v>
      </c>
      <c r="F41" s="29">
        <f>IF(F17=0,0,F17/TrRail_act!F10*1000)</f>
        <v>4.8270079966307531</v>
      </c>
      <c r="G41" s="29">
        <f>IF(G17=0,0,G17/TrRail_act!G10*1000)</f>
        <v>4.0735877082019742</v>
      </c>
      <c r="H41" s="29">
        <f>IF(H17=0,0,H17/TrRail_act!H10*1000)</f>
        <v>3.9107003082925447</v>
      </c>
      <c r="I41" s="29">
        <f>IF(I17=0,0,I17/TrRail_act!I10*1000)</f>
        <v>3.6678494411686611</v>
      </c>
      <c r="J41" s="29">
        <f>IF(J17=0,0,J17/TrRail_act!J10*1000)</f>
        <v>3.0232762391809005</v>
      </c>
      <c r="K41" s="29">
        <f>IF(K17=0,0,K17/TrRail_act!K10*1000)</f>
        <v>3.6360452697941352</v>
      </c>
      <c r="L41" s="29">
        <f>IF(L17=0,0,L17/TrRail_act!L10*1000)</f>
        <v>3.4303045831560341</v>
      </c>
      <c r="M41" s="29">
        <f>IF(M17=0,0,M17/TrRail_act!M10*1000)</f>
        <v>3.5605192052327461</v>
      </c>
      <c r="N41" s="29">
        <f>IF(N17=0,0,N17/TrRail_act!N10*1000)</f>
        <v>3.6559640554207364</v>
      </c>
      <c r="O41" s="29">
        <f>IF(O17=0,0,O17/TrRail_act!O10*1000)</f>
        <v>3.5575386364587906</v>
      </c>
      <c r="P41" s="29">
        <f>IF(P17=0,0,P17/TrRail_act!P10*1000)</f>
        <v>3.4716500238651582</v>
      </c>
      <c r="Q41" s="29">
        <f>IF(Q17=0,0,Q17/TrRail_act!Q10*1000)</f>
        <v>3.1595455218587474</v>
      </c>
      <c r="R41" s="29">
        <f>IF(R17=0,0,R17/TrRail_act!R10*1000)</f>
        <v>3.1768438699127963</v>
      </c>
      <c r="S41" s="29">
        <f>IF(S17=0,0,S17/TrRail_act!S10*1000)</f>
        <v>3.3970631445693993</v>
      </c>
      <c r="T41" s="29">
        <f>IF(T17=0,0,T17/TrRail_act!T10*1000)</f>
        <v>3.4413276607692076</v>
      </c>
      <c r="U41" s="29">
        <f>IF(U17=0,0,U17/TrRail_act!U10*1000)</f>
        <v>3.12447397840663</v>
      </c>
      <c r="V41" s="29">
        <f>IF(V17=0,0,V17/TrRail_act!V10*1000)</f>
        <v>3.533115461785993</v>
      </c>
      <c r="W41" s="29">
        <f>IF(W17=0,0,W17/TrRail_act!W10*1000)</f>
        <v>3.4887716903055459</v>
      </c>
      <c r="DA41" s="173" t="s">
        <v>427</v>
      </c>
    </row>
    <row r="42" spans="1:105" ht="11.45" customHeight="1" x14ac:dyDescent="0.25">
      <c r="A42" s="83" t="s">
        <v>92</v>
      </c>
      <c r="B42" s="87">
        <f>IF(B18=0,0,B18/TrRail_act!B11*1000)</f>
        <v>8.6758821818780785</v>
      </c>
      <c r="C42" s="87">
        <f>IF(C18=0,0,C18/TrRail_act!C11*1000)</f>
        <v>8.6850078819703445</v>
      </c>
      <c r="D42" s="87">
        <f>IF(D18=0,0,D18/TrRail_act!D11*1000)</f>
        <v>7.8646379679989593</v>
      </c>
      <c r="E42" s="87">
        <f>IF(E18=0,0,E18/TrRail_act!E11*1000)</f>
        <v>6.5176149637133118</v>
      </c>
      <c r="F42" s="87">
        <f>IF(F18=0,0,F18/TrRail_act!F11*1000)</f>
        <v>6.4570214931810774</v>
      </c>
      <c r="G42" s="87">
        <f>IF(G18=0,0,G18/TrRail_act!G11*1000)</f>
        <v>6.0251666789667029</v>
      </c>
      <c r="H42" s="87">
        <f>IF(H18=0,0,H18/TrRail_act!H11*1000)</f>
        <v>5.9263710262781757</v>
      </c>
      <c r="I42" s="87">
        <f>IF(I18=0,0,I18/TrRail_act!I11*1000)</f>
        <v>5.520282999309325</v>
      </c>
      <c r="J42" s="87">
        <f>IF(J18=0,0,J18/TrRail_act!J11*1000)</f>
        <v>4.5557514283603089</v>
      </c>
      <c r="K42" s="87">
        <f>IF(K18=0,0,K18/TrRail_act!K11*1000)</f>
        <v>5.375725817728811</v>
      </c>
      <c r="L42" s="87">
        <f>IF(L18=0,0,L18/TrRail_act!L11*1000)</f>
        <v>5.1312168743397102</v>
      </c>
      <c r="M42" s="87">
        <f>IF(M18=0,0,M18/TrRail_act!M11*1000)</f>
        <v>4.84209996969801</v>
      </c>
      <c r="N42" s="87">
        <f>IF(N18=0,0,N18/TrRail_act!N11*1000)</f>
        <v>4.7220371457383967</v>
      </c>
      <c r="O42" s="87">
        <f>IF(O18=0,0,O18/TrRail_act!O11*1000)</f>
        <v>4.4595885010198231</v>
      </c>
      <c r="P42" s="87">
        <f>IF(P18=0,0,P18/TrRail_act!P11*1000)</f>
        <v>4.1910511063927061</v>
      </c>
      <c r="Q42" s="87">
        <f>IF(Q18=0,0,Q18/TrRail_act!Q11*1000)</f>
        <v>4.2087219644976148</v>
      </c>
      <c r="R42" s="87">
        <f>IF(R18=0,0,R18/TrRail_act!R11*1000)</f>
        <v>4.0659192577106165</v>
      </c>
      <c r="S42" s="87">
        <f>IF(S18=0,0,S18/TrRail_act!S11*1000)</f>
        <v>4.3465039569521435</v>
      </c>
      <c r="T42" s="87">
        <f>IF(T18=0,0,T18/TrRail_act!T11*1000)</f>
        <v>4.060714329062951</v>
      </c>
      <c r="U42" s="87">
        <f>IF(U18=0,0,U18/TrRail_act!U11*1000)</f>
        <v>3.9385256761039158</v>
      </c>
      <c r="V42" s="87">
        <f>IF(V18=0,0,V18/TrRail_act!V11*1000)</f>
        <v>4.3809547780912101</v>
      </c>
      <c r="W42" s="87">
        <f>IF(W18=0,0,W18/TrRail_act!W11*1000)</f>
        <v>4.6242684795841056</v>
      </c>
      <c r="DA42" s="171" t="s">
        <v>1122</v>
      </c>
    </row>
    <row r="43" spans="1:105" ht="11.45" customHeight="1" x14ac:dyDescent="0.25">
      <c r="A43" s="85" t="s">
        <v>93</v>
      </c>
      <c r="B43" s="88">
        <f>IF(B19=0,0,B19/TrRail_act!B12*1000)</f>
        <v>5.2682112182882284</v>
      </c>
      <c r="C43" s="88">
        <f>IF(C19=0,0,C19/TrRail_act!C12*1000)</f>
        <v>6.5122672496996739</v>
      </c>
      <c r="D43" s="88">
        <f>IF(D19=0,0,D19/TrRail_act!D12*1000)</f>
        <v>6.7614164441005276</v>
      </c>
      <c r="E43" s="88">
        <f>IF(E19=0,0,E19/TrRail_act!E12*1000)</f>
        <v>4.639192725078912</v>
      </c>
      <c r="F43" s="88">
        <f>IF(F19=0,0,F19/TrRail_act!F12*1000)</f>
        <v>4.3968547363422443</v>
      </c>
      <c r="G43" s="88">
        <f>IF(G19=0,0,G19/TrRail_act!G12*1000)</f>
        <v>3.604417612648779</v>
      </c>
      <c r="H43" s="88">
        <f>IF(H19=0,0,H19/TrRail_act!H12*1000)</f>
        <v>3.4364020493842666</v>
      </c>
      <c r="I43" s="88">
        <f>IF(I19=0,0,I19/TrRail_act!I12*1000)</f>
        <v>3.2237967836404113</v>
      </c>
      <c r="J43" s="88">
        <f>IF(J19=0,0,J19/TrRail_act!J12*1000)</f>
        <v>2.6289261043948393</v>
      </c>
      <c r="K43" s="88">
        <f>IF(K19=0,0,K19/TrRail_act!K12*1000)</f>
        <v>3.2457390641943658</v>
      </c>
      <c r="L43" s="88">
        <f>IF(L19=0,0,L19/TrRail_act!L12*1000)</f>
        <v>3.0567938327634687</v>
      </c>
      <c r="M43" s="88">
        <f>IF(M19=0,0,M19/TrRail_act!M12*1000)</f>
        <v>3.2836154599049903</v>
      </c>
      <c r="N43" s="88">
        <f>IF(N19=0,0,N19/TrRail_act!N12*1000)</f>
        <v>3.4265923688596014</v>
      </c>
      <c r="O43" s="88">
        <f>IF(O19=0,0,O19/TrRail_act!O12*1000)</f>
        <v>3.3680075465777102</v>
      </c>
      <c r="P43" s="88">
        <f>IF(P19=0,0,P19/TrRail_act!P12*1000)</f>
        <v>3.3148162955815095</v>
      </c>
      <c r="Q43" s="88">
        <f>IF(Q19=0,0,Q19/TrRail_act!Q12*1000)</f>
        <v>2.9320042180980752</v>
      </c>
      <c r="R43" s="88">
        <f>IF(R19=0,0,R19/TrRail_act!R12*1000)</f>
        <v>2.9855615112309164</v>
      </c>
      <c r="S43" s="88">
        <f>IF(S19=0,0,S19/TrRail_act!S12*1000)</f>
        <v>3.2281798503169417</v>
      </c>
      <c r="T43" s="88">
        <f>IF(T19=0,0,T19/TrRail_act!T12*1000)</f>
        <v>3.3452368863415831</v>
      </c>
      <c r="U43" s="88">
        <f>IF(U19=0,0,U19/TrRail_act!U12*1000)</f>
        <v>2.9804129932499608</v>
      </c>
      <c r="V43" s="88">
        <f>IF(V19=0,0,V19/TrRail_act!V12*1000)</f>
        <v>3.3882131158948825</v>
      </c>
      <c r="W43" s="88">
        <f>IF(W19=0,0,W19/TrRail_act!W12*1000)</f>
        <v>3.2035664869033749</v>
      </c>
      <c r="DA43" s="178" t="s">
        <v>1123</v>
      </c>
    </row>
    <row r="44" spans="1:105" x14ac:dyDescent="0.25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DA44" s="171"/>
    </row>
    <row r="45" spans="1:105" ht="11.45" customHeight="1" x14ac:dyDescent="0.25">
      <c r="A45" s="53" t="s">
        <v>96</v>
      </c>
      <c r="B45" s="54">
        <f>IF(B10=0,0,1000000*B10/TrRail_act!B25)</f>
        <v>304486.70662161912</v>
      </c>
      <c r="C45" s="54">
        <f>IF(C10=0,0,1000000*C10/TrRail_act!C25)</f>
        <v>315241.06849577295</v>
      </c>
      <c r="D45" s="54">
        <f>IF(D10=0,0,1000000*D10/TrRail_act!D25)</f>
        <v>298129.11722076678</v>
      </c>
      <c r="E45" s="54">
        <f>IF(E10=0,0,1000000*E10/TrRail_act!E25)</f>
        <v>255079.58716374298</v>
      </c>
      <c r="F45" s="54">
        <f>IF(F10=0,0,1000000*F10/TrRail_act!F25)</f>
        <v>248616.41541243289</v>
      </c>
      <c r="G45" s="54">
        <f>IF(G10=0,0,1000000*G10/TrRail_act!G25)</f>
        <v>233919.15655010522</v>
      </c>
      <c r="H45" s="54">
        <f>IF(H10=0,0,1000000*H10/TrRail_act!H25)</f>
        <v>225524.16149897792</v>
      </c>
      <c r="I45" s="54">
        <f>IF(I10=0,0,1000000*I10/TrRail_act!I25)</f>
        <v>213699.67946937028</v>
      </c>
      <c r="J45" s="54">
        <f>IF(J10=0,0,1000000*J10/TrRail_act!J25)</f>
        <v>201281.19720932841</v>
      </c>
      <c r="K45" s="54">
        <f>IF(K10=0,0,1000000*K10/TrRail_act!K25)</f>
        <v>193976.03358992757</v>
      </c>
      <c r="L45" s="54">
        <f>IF(L10=0,0,1000000*L10/TrRail_act!L25)</f>
        <v>195523.41720505632</v>
      </c>
      <c r="M45" s="54">
        <f>IF(M10=0,0,1000000*M10/TrRail_act!M25)</f>
        <v>195762.9809052269</v>
      </c>
      <c r="N45" s="54">
        <f>IF(N10=0,0,1000000*N10/TrRail_act!N25)</f>
        <v>192037.62754304692</v>
      </c>
      <c r="O45" s="54">
        <f>IF(O10=0,0,1000000*O10/TrRail_act!O25)</f>
        <v>187080.19524942103</v>
      </c>
      <c r="P45" s="54">
        <f>IF(P10=0,0,1000000*P10/TrRail_act!P25)</f>
        <v>181089.24919234141</v>
      </c>
      <c r="Q45" s="54">
        <f>IF(Q10=0,0,1000000*Q10/TrRail_act!Q25)</f>
        <v>172684.30307515778</v>
      </c>
      <c r="R45" s="54">
        <f>IF(R10=0,0,1000000*R10/TrRail_act!R25)</f>
        <v>170663.31434614293</v>
      </c>
      <c r="S45" s="54">
        <f>IF(S10=0,0,1000000*S10/TrRail_act!S25)</f>
        <v>164218.92075253473</v>
      </c>
      <c r="T45" s="54">
        <f>IF(T10=0,0,1000000*T10/TrRail_act!T25)</f>
        <v>162273.85082008439</v>
      </c>
      <c r="U45" s="54">
        <f>IF(U10=0,0,1000000*U10/TrRail_act!U25)</f>
        <v>163160.36708982699</v>
      </c>
      <c r="V45" s="54">
        <f>IF(V10=0,0,1000000*V10/TrRail_act!V25)</f>
        <v>166721.86094101198</v>
      </c>
      <c r="W45" s="54">
        <f>IF(W10=0,0,1000000*W10/TrRail_act!W25)</f>
        <v>175912.94808736109</v>
      </c>
      <c r="DA45" s="172" t="s">
        <v>1124</v>
      </c>
    </row>
    <row r="46" spans="1:105" ht="11.45" customHeight="1" x14ac:dyDescent="0.25">
      <c r="A46" s="27" t="s">
        <v>33</v>
      </c>
      <c r="B46" s="28">
        <f>IF(B11=0,0,1000000*B11/TrRail_act!B26)</f>
        <v>266677.88424505782</v>
      </c>
      <c r="C46" s="28">
        <f>IF(C11=0,0,1000000*C11/TrRail_act!C26)</f>
        <v>268640.97255604283</v>
      </c>
      <c r="D46" s="28">
        <f>IF(D11=0,0,1000000*D11/TrRail_act!D26)</f>
        <v>251731.43141991776</v>
      </c>
      <c r="E46" s="28">
        <f>IF(E11=0,0,1000000*E11/TrRail_act!E26)</f>
        <v>221700.49067405795</v>
      </c>
      <c r="F46" s="28">
        <f>IF(F11=0,0,1000000*F11/TrRail_act!F26)</f>
        <v>214691.08459116926</v>
      </c>
      <c r="G46" s="28">
        <f>IF(G11=0,0,1000000*G11/TrRail_act!G26)</f>
        <v>204853.7626097982</v>
      </c>
      <c r="H46" s="28">
        <f>IF(H11=0,0,1000000*H11/TrRail_act!H26)</f>
        <v>194137.13206342771</v>
      </c>
      <c r="I46" s="28">
        <f>IF(I11=0,0,1000000*I11/TrRail_act!I26)</f>
        <v>182714.22699131226</v>
      </c>
      <c r="J46" s="28">
        <f>IF(J11=0,0,1000000*J11/TrRail_act!J26)</f>
        <v>176914.78932305242</v>
      </c>
      <c r="K46" s="28">
        <f>IF(K11=0,0,1000000*K11/TrRail_act!K26)</f>
        <v>168626.16363637915</v>
      </c>
      <c r="L46" s="28">
        <f>IF(L11=0,0,1000000*L11/TrRail_act!L26)</f>
        <v>169604.7196294418</v>
      </c>
      <c r="M46" s="28">
        <f>IF(M11=0,0,1000000*M11/TrRail_act!M26)</f>
        <v>167578.7330396935</v>
      </c>
      <c r="N46" s="28">
        <f>IF(N11=0,0,1000000*N11/TrRail_act!N26)</f>
        <v>164129.60188562993</v>
      </c>
      <c r="O46" s="28">
        <f>IF(O11=0,0,1000000*O11/TrRail_act!O26)</f>
        <v>159493.46302089392</v>
      </c>
      <c r="P46" s="28">
        <f>IF(P11=0,0,1000000*P11/TrRail_act!P26)</f>
        <v>154211.79104008269</v>
      </c>
      <c r="Q46" s="28">
        <f>IF(Q11=0,0,1000000*Q11/TrRail_act!Q26)</f>
        <v>147466.36643986497</v>
      </c>
      <c r="R46" s="28">
        <f>IF(R11=0,0,1000000*R11/TrRail_act!R26)</f>
        <v>144872.13053314071</v>
      </c>
      <c r="S46" s="28">
        <f>IF(S11=0,0,1000000*S11/TrRail_act!S26)</f>
        <v>138428.89018622827</v>
      </c>
      <c r="T46" s="28">
        <f>IF(T11=0,0,1000000*T11/TrRail_act!T26)</f>
        <v>135990.42096893562</v>
      </c>
      <c r="U46" s="28">
        <f>IF(U11=0,0,1000000*U11/TrRail_act!U26)</f>
        <v>139775.39824444096</v>
      </c>
      <c r="V46" s="28">
        <f>IF(V11=0,0,1000000*V11/TrRail_act!V26)</f>
        <v>139650.00793845518</v>
      </c>
      <c r="W46" s="28">
        <f>IF(W11=0,0,1000000*W11/TrRail_act!W26)</f>
        <v>148997.38097269525</v>
      </c>
      <c r="DA46" s="173" t="s">
        <v>1125</v>
      </c>
    </row>
    <row r="47" spans="1:105" ht="11.45" customHeight="1" x14ac:dyDescent="0.25">
      <c r="A47" s="107" t="s">
        <v>23</v>
      </c>
      <c r="B47" s="108">
        <f>IF(B12=0,0,1000000*B12/TrRail_act!B27)</f>
        <v>52540.172569927083</v>
      </c>
      <c r="C47" s="108">
        <f>IF(C12=0,0,1000000*C12/TrRail_act!C27)</f>
        <v>51717.817800973906</v>
      </c>
      <c r="D47" s="108">
        <f>IF(D12=0,0,1000000*D12/TrRail_act!D27)</f>
        <v>50763.597856892542</v>
      </c>
      <c r="E47" s="108">
        <f>IF(E12=0,0,1000000*E12/TrRail_act!E27)</f>
        <v>52111.648683605854</v>
      </c>
      <c r="F47" s="108">
        <f>IF(F12=0,0,1000000*F12/TrRail_act!F27)</f>
        <v>49931.914971983708</v>
      </c>
      <c r="G47" s="108">
        <f>IF(G12=0,0,1000000*G12/TrRail_act!G27)</f>
        <v>44940.451748374944</v>
      </c>
      <c r="H47" s="108">
        <f>IF(H12=0,0,1000000*H12/TrRail_act!H27)</f>
        <v>42567.884537364684</v>
      </c>
      <c r="I47" s="108">
        <f>IF(I12=0,0,1000000*I12/TrRail_act!I27)</f>
        <v>40262.681345135003</v>
      </c>
      <c r="J47" s="108">
        <f>IF(J12=0,0,1000000*J12/TrRail_act!J27)</f>
        <v>39874.416001365978</v>
      </c>
      <c r="K47" s="108">
        <f>IF(K12=0,0,1000000*K12/TrRail_act!K27)</f>
        <v>39830.428464368953</v>
      </c>
      <c r="L47" s="108">
        <f>IF(L12=0,0,1000000*L12/TrRail_act!L27)</f>
        <v>39759.558247195018</v>
      </c>
      <c r="M47" s="108">
        <f>IF(M12=0,0,1000000*M12/TrRail_act!M27)</f>
        <v>39627.358117792341</v>
      </c>
      <c r="N47" s="108">
        <f>IF(N12=0,0,1000000*N12/TrRail_act!N27)</f>
        <v>37484.26395073632</v>
      </c>
      <c r="O47" s="108">
        <f>IF(O12=0,0,1000000*O12/TrRail_act!O27)</f>
        <v>36793.322655531396</v>
      </c>
      <c r="P47" s="108">
        <f>IF(P12=0,0,1000000*P12/TrRail_act!P27)</f>
        <v>35964.082159602396</v>
      </c>
      <c r="Q47" s="108">
        <f>IF(Q12=0,0,1000000*Q12/TrRail_act!Q27)</f>
        <v>33880.352872778356</v>
      </c>
      <c r="R47" s="108">
        <f>IF(R12=0,0,1000000*R12/TrRail_act!R27)</f>
        <v>32397.174326967724</v>
      </c>
      <c r="S47" s="108">
        <f>IF(S12=0,0,1000000*S12/TrRail_act!S27)</f>
        <v>31327.557713677845</v>
      </c>
      <c r="T47" s="108">
        <f>IF(T12=0,0,1000000*T12/TrRail_act!T27)</f>
        <v>30548.584612704017</v>
      </c>
      <c r="U47" s="108">
        <f>IF(U12=0,0,1000000*U12/TrRail_act!U27)</f>
        <v>29977.092558858116</v>
      </c>
      <c r="V47" s="108">
        <f>IF(V12=0,0,1000000*V12/TrRail_act!V27)</f>
        <v>26300.978769181282</v>
      </c>
      <c r="W47" s="108">
        <f>IF(W12=0,0,1000000*W12/TrRail_act!W27)</f>
        <v>29243.202364067023</v>
      </c>
      <c r="DA47" s="203" t="s">
        <v>1126</v>
      </c>
    </row>
    <row r="48" spans="1:105" ht="11.45" customHeight="1" x14ac:dyDescent="0.25">
      <c r="A48" s="109" t="s">
        <v>24</v>
      </c>
      <c r="B48" s="110">
        <f>IF(B13=0,0,1000000*B13/TrRail_act!B28)</f>
        <v>343302.78824537282</v>
      </c>
      <c r="C48" s="110">
        <f>IF(C13=0,0,1000000*C13/TrRail_act!C28)</f>
        <v>345431.49749988911</v>
      </c>
      <c r="D48" s="110">
        <f>IF(D13=0,0,1000000*D13/TrRail_act!D28)</f>
        <v>322658.53224995791</v>
      </c>
      <c r="E48" s="110">
        <f>IF(E13=0,0,1000000*E13/TrRail_act!E28)</f>
        <v>271933.13529049681</v>
      </c>
      <c r="F48" s="110">
        <f>IF(F13=0,0,1000000*F13/TrRail_act!F28)</f>
        <v>260950.02928328837</v>
      </c>
      <c r="G48" s="110">
        <f>IF(G13=0,0,1000000*G13/TrRail_act!G28)</f>
        <v>251051.0208400526</v>
      </c>
      <c r="H48" s="110">
        <f>IF(H13=0,0,1000000*H13/TrRail_act!H28)</f>
        <v>238628.5071119084</v>
      </c>
      <c r="I48" s="110">
        <f>IF(I13=0,0,1000000*I13/TrRail_act!I28)</f>
        <v>224223.00835082357</v>
      </c>
      <c r="J48" s="110">
        <f>IF(J13=0,0,1000000*J13/TrRail_act!J28)</f>
        <v>215126.55183515674</v>
      </c>
      <c r="K48" s="110">
        <f>IF(K13=0,0,1000000*K13/TrRail_act!K28)</f>
        <v>200714.85809218354</v>
      </c>
      <c r="L48" s="110">
        <f>IF(L13=0,0,1000000*L13/TrRail_act!L28)</f>
        <v>200539.14261486975</v>
      </c>
      <c r="M48" s="110">
        <f>IF(M13=0,0,1000000*M13/TrRail_act!M28)</f>
        <v>200720.91569917309</v>
      </c>
      <c r="N48" s="110">
        <f>IF(N13=0,0,1000000*N13/TrRail_act!N28)</f>
        <v>196970.72232461243</v>
      </c>
      <c r="O48" s="110">
        <f>IF(O13=0,0,1000000*O13/TrRail_act!O28)</f>
        <v>190748.26866167909</v>
      </c>
      <c r="P48" s="110">
        <f>IF(P13=0,0,1000000*P13/TrRail_act!P28)</f>
        <v>182941.51583506842</v>
      </c>
      <c r="Q48" s="110">
        <f>IF(Q13=0,0,1000000*Q13/TrRail_act!Q28)</f>
        <v>175061.71188895602</v>
      </c>
      <c r="R48" s="110">
        <f>IF(R13=0,0,1000000*R13/TrRail_act!R28)</f>
        <v>171227.20847375065</v>
      </c>
      <c r="S48" s="110">
        <f>IF(S13=0,0,1000000*S13/TrRail_act!S28)</f>
        <v>162578.1443859103</v>
      </c>
      <c r="T48" s="110">
        <f>IF(T13=0,0,1000000*T13/TrRail_act!T28)</f>
        <v>160252.91351950011</v>
      </c>
      <c r="U48" s="110">
        <f>IF(U13=0,0,1000000*U13/TrRail_act!U28)</f>
        <v>165304.95854128205</v>
      </c>
      <c r="V48" s="110">
        <f>IF(V13=0,0,1000000*V13/TrRail_act!V28)</f>
        <v>164532.35636559784</v>
      </c>
      <c r="W48" s="110">
        <f>IF(W13=0,0,1000000*W13/TrRail_act!W28)</f>
        <v>167801.60033404766</v>
      </c>
      <c r="DA48" s="176" t="s">
        <v>1127</v>
      </c>
    </row>
    <row r="49" spans="1:105" ht="11.45" customHeight="1" x14ac:dyDescent="0.25">
      <c r="A49" s="111" t="s">
        <v>92</v>
      </c>
      <c r="B49" s="84">
        <f>IF(B14=0,0,1000000*B14/TrRail_act!B29)</f>
        <v>427252.25439608231</v>
      </c>
      <c r="C49" s="84">
        <f>IF(C14=0,0,1000000*C14/TrRail_act!C29)</f>
        <v>417130.53286736255</v>
      </c>
      <c r="D49" s="84">
        <f>IF(D14=0,0,1000000*D14/TrRail_act!D29)</f>
        <v>383077.80668212805</v>
      </c>
      <c r="E49" s="84">
        <f>IF(E14=0,0,1000000*E14/TrRail_act!E29)</f>
        <v>334325.29578747816</v>
      </c>
      <c r="F49" s="84">
        <f>IF(F14=0,0,1000000*F14/TrRail_act!F29)</f>
        <v>312179.34340890771</v>
      </c>
      <c r="G49" s="84">
        <f>IF(G14=0,0,1000000*G14/TrRail_act!G29)</f>
        <v>297194.92849641084</v>
      </c>
      <c r="H49" s="84">
        <f>IF(H14=0,0,1000000*H14/TrRail_act!H29)</f>
        <v>280211.24167405826</v>
      </c>
      <c r="I49" s="84">
        <f>IF(I14=0,0,1000000*I14/TrRail_act!I29)</f>
        <v>267982.97601161164</v>
      </c>
      <c r="J49" s="84">
        <f>IF(J14=0,0,1000000*J14/TrRail_act!J29)</f>
        <v>267321.11819443188</v>
      </c>
      <c r="K49" s="84">
        <f>IF(K14=0,0,1000000*K14/TrRail_act!K29)</f>
        <v>254222.9728872453</v>
      </c>
      <c r="L49" s="84">
        <f>IF(L14=0,0,1000000*L14/TrRail_act!L29)</f>
        <v>252431.78611431419</v>
      </c>
      <c r="M49" s="84">
        <f>IF(M14=0,0,1000000*M14/TrRail_act!M29)</f>
        <v>250076.3070745646</v>
      </c>
      <c r="N49" s="84">
        <f>IF(N14=0,0,1000000*N14/TrRail_act!N29)</f>
        <v>248236.16324351024</v>
      </c>
      <c r="O49" s="84">
        <f>IF(O14=0,0,1000000*O14/TrRail_act!O29)</f>
        <v>237444.16456782902</v>
      </c>
      <c r="P49" s="84">
        <f>IF(P14=0,0,1000000*P14/TrRail_act!P29)</f>
        <v>225198.34899384208</v>
      </c>
      <c r="Q49" s="84">
        <f>IF(Q14=0,0,1000000*Q14/TrRail_act!Q29)</f>
        <v>217779.28934584736</v>
      </c>
      <c r="R49" s="84">
        <f>IF(R14=0,0,1000000*R14/TrRail_act!R29)</f>
        <v>212375.83878167928</v>
      </c>
      <c r="S49" s="84">
        <f>IF(S14=0,0,1000000*S14/TrRail_act!S29)</f>
        <v>188484.75613791301</v>
      </c>
      <c r="T49" s="84">
        <f>IF(T14=0,0,1000000*T14/TrRail_act!T29)</f>
        <v>182151.61098588898</v>
      </c>
      <c r="U49" s="84">
        <f>IF(U14=0,0,1000000*U14/TrRail_act!U29)</f>
        <v>203320.19981542882</v>
      </c>
      <c r="V49" s="84">
        <f>IF(V14=0,0,1000000*V14/TrRail_act!V29)</f>
        <v>201710.2978186658</v>
      </c>
      <c r="W49" s="84">
        <f>IF(W14=0,0,1000000*W14/TrRail_act!W29)</f>
        <v>200511.24237976118</v>
      </c>
      <c r="DA49" s="171" t="s">
        <v>1128</v>
      </c>
    </row>
    <row r="50" spans="1:105" ht="11.45" customHeight="1" x14ac:dyDescent="0.25">
      <c r="A50" s="111" t="s">
        <v>93</v>
      </c>
      <c r="B50" s="84">
        <f>IF(B15=0,0,1000000*B15/TrRail_act!B30)</f>
        <v>309523.5623282555</v>
      </c>
      <c r="C50" s="84">
        <f>IF(C15=0,0,1000000*C15/TrRail_act!C30)</f>
        <v>313505.27429412986</v>
      </c>
      <c r="D50" s="84">
        <f>IF(D15=0,0,1000000*D15/TrRail_act!D30)</f>
        <v>295232.18559887126</v>
      </c>
      <c r="E50" s="84">
        <f>IF(E15=0,0,1000000*E15/TrRail_act!E30)</f>
        <v>240653.96724774627</v>
      </c>
      <c r="F50" s="84">
        <f>IF(F15=0,0,1000000*F15/TrRail_act!F30)</f>
        <v>234957.63787914658</v>
      </c>
      <c r="G50" s="84">
        <f>IF(G15=0,0,1000000*G15/TrRail_act!G30)</f>
        <v>231071.29859003477</v>
      </c>
      <c r="H50" s="84">
        <f>IF(H15=0,0,1000000*H15/TrRail_act!H30)</f>
        <v>220940.87219661952</v>
      </c>
      <c r="I50" s="84">
        <f>IF(I15=0,0,1000000*I15/TrRail_act!I30)</f>
        <v>205460.95181035894</v>
      </c>
      <c r="J50" s="84">
        <f>IF(J15=0,0,1000000*J15/TrRail_act!J30)</f>
        <v>191903.71484642295</v>
      </c>
      <c r="K50" s="84">
        <f>IF(K15=0,0,1000000*K15/TrRail_act!K30)</f>
        <v>180385.66455531554</v>
      </c>
      <c r="L50" s="84">
        <f>IF(L15=0,0,1000000*L15/TrRail_act!L30)</f>
        <v>181559.91926606419</v>
      </c>
      <c r="M50" s="84">
        <f>IF(M15=0,0,1000000*M15/TrRail_act!M30)</f>
        <v>181728.66541315196</v>
      </c>
      <c r="N50" s="84">
        <f>IF(N15=0,0,1000000*N15/TrRail_act!N30)</f>
        <v>177486.20990011317</v>
      </c>
      <c r="O50" s="84">
        <f>IF(O15=0,0,1000000*O15/TrRail_act!O30)</f>
        <v>172911.20949201775</v>
      </c>
      <c r="P50" s="84">
        <f>IF(P15=0,0,1000000*P15/TrRail_act!P30)</f>
        <v>165551.9749021763</v>
      </c>
      <c r="Q50" s="84">
        <f>IF(Q15=0,0,1000000*Q15/TrRail_act!Q30)</f>
        <v>158778.67299298261</v>
      </c>
      <c r="R50" s="84">
        <f>IF(R15=0,0,1000000*R15/TrRail_act!R30)</f>
        <v>155419.99599192513</v>
      </c>
      <c r="S50" s="84">
        <f>IF(S15=0,0,1000000*S15/TrRail_act!S30)</f>
        <v>153712.43390678565</v>
      </c>
      <c r="T50" s="84">
        <f>IF(T15=0,0,1000000*T15/TrRail_act!T30)</f>
        <v>153206.30566285792</v>
      </c>
      <c r="U50" s="84">
        <f>IF(U15=0,0,1000000*U15/TrRail_act!U30)</f>
        <v>152827.80348119567</v>
      </c>
      <c r="V50" s="84">
        <f>IF(V15=0,0,1000000*V15/TrRail_act!V30)</f>
        <v>152544.5406027039</v>
      </c>
      <c r="W50" s="84">
        <f>IF(W15=0,0,1000000*W15/TrRail_act!W30)</f>
        <v>152332.43806468564</v>
      </c>
      <c r="DA50" s="171" t="s">
        <v>1129</v>
      </c>
    </row>
    <row r="51" spans="1:105" ht="11.45" customHeight="1" x14ac:dyDescent="0.25">
      <c r="A51" s="112" t="s">
        <v>25</v>
      </c>
      <c r="B51" s="113">
        <f>IF(B16=0,0,1000000*B16/TrRail_act!B31)</f>
        <v>1014253.9376241629</v>
      </c>
      <c r="C51" s="113">
        <f>IF(C16=0,0,1000000*C16/TrRail_act!C31)</f>
        <v>1026973.0074710409</v>
      </c>
      <c r="D51" s="113">
        <f>IF(D16=0,0,1000000*D16/TrRail_act!D31)</f>
        <v>1008024.8337346003</v>
      </c>
      <c r="E51" s="113">
        <f>IF(E16=0,0,1000000*E16/TrRail_act!E31)</f>
        <v>975810.17553806526</v>
      </c>
      <c r="F51" s="113">
        <f>IF(F16=0,0,1000000*F16/TrRail_act!F31)</f>
        <v>944343.78500832105</v>
      </c>
      <c r="G51" s="113">
        <f>IF(G16=0,0,1000000*G16/TrRail_act!G31)</f>
        <v>877657.59230181039</v>
      </c>
      <c r="H51" s="113">
        <f>IF(H16=0,0,1000000*H16/TrRail_act!H31)</f>
        <v>857575.21368881478</v>
      </c>
      <c r="I51" s="113">
        <f>IF(I16=0,0,1000000*I16/TrRail_act!I31)</f>
        <v>827688.21160257014</v>
      </c>
      <c r="J51" s="113">
        <f>IF(J16=0,0,1000000*J16/TrRail_act!J31)</f>
        <v>821746.94354460936</v>
      </c>
      <c r="K51" s="113">
        <f>IF(K16=0,0,1000000*K16/TrRail_act!K31)</f>
        <v>828601.65437243786</v>
      </c>
      <c r="L51" s="113">
        <f>IF(L16=0,0,1000000*L16/TrRail_act!L31)</f>
        <v>834641.64322161803</v>
      </c>
      <c r="M51" s="113">
        <f>IF(M16=0,0,1000000*M16/TrRail_act!M31)</f>
        <v>830758.98191525007</v>
      </c>
      <c r="N51" s="113">
        <f>IF(N16=0,0,1000000*N16/TrRail_act!N31)</f>
        <v>785830.55952891172</v>
      </c>
      <c r="O51" s="113">
        <f>IF(O16=0,0,1000000*O16/TrRail_act!O31)</f>
        <v>771345.47368883109</v>
      </c>
      <c r="P51" s="113">
        <f>IF(P16=0,0,1000000*P16/TrRail_act!P31)</f>
        <v>753961.04382682068</v>
      </c>
      <c r="Q51" s="113">
        <f>IF(Q16=0,0,1000000*Q16/TrRail_act!Q31)</f>
        <v>717173.05780535762</v>
      </c>
      <c r="R51" s="113">
        <f>IF(R16=0,0,1000000*R16/TrRail_act!R31)</f>
        <v>704580.19641957548</v>
      </c>
      <c r="S51" s="113">
        <f>IF(S16=0,0,1000000*S16/TrRail_act!S31)</f>
        <v>702233.67805974267</v>
      </c>
      <c r="T51" s="113">
        <f>IF(T16=0,0,1000000*T16/TrRail_act!T31)</f>
        <v>701879.88224352722</v>
      </c>
      <c r="U51" s="113">
        <f>IF(U16=0,0,1000000*U16/TrRail_act!U31)</f>
        <v>701614.64909632585</v>
      </c>
      <c r="V51" s="113">
        <f>IF(V16=0,0,1000000*V16/TrRail_act!V31)</f>
        <v>701415.78859085229</v>
      </c>
      <c r="W51" s="113">
        <f>IF(W16=0,0,1000000*W16/TrRail_act!W31)</f>
        <v>701266.68429625558</v>
      </c>
      <c r="DA51" s="204" t="s">
        <v>1130</v>
      </c>
    </row>
    <row r="52" spans="1:105" ht="11.45" customHeight="1" x14ac:dyDescent="0.25">
      <c r="A52" s="27" t="s">
        <v>34</v>
      </c>
      <c r="B52" s="28">
        <f>IF(B17=0,0,1000000*B17/TrRail_act!B32)</f>
        <v>527257.64314204862</v>
      </c>
      <c r="C52" s="28">
        <f>IF(C17=0,0,1000000*C17/TrRail_act!C32)</f>
        <v>565055.50353575824</v>
      </c>
      <c r="D52" s="28">
        <f>IF(D17=0,0,1000000*D17/TrRail_act!D32)</f>
        <v>540615.10713763244</v>
      </c>
      <c r="E52" s="28">
        <f>IF(E17=0,0,1000000*E17/TrRail_act!E32)</f>
        <v>442559.37878574146</v>
      </c>
      <c r="F52" s="28">
        <f>IF(F17=0,0,1000000*F17/TrRail_act!F32)</f>
        <v>449669.19470138528</v>
      </c>
      <c r="G52" s="28">
        <f>IF(G17=0,0,1000000*G17/TrRail_act!G32)</f>
        <v>412805.90831067896</v>
      </c>
      <c r="H52" s="28">
        <f>IF(H17=0,0,1000000*H17/TrRail_act!H32)</f>
        <v>390230.82322850113</v>
      </c>
      <c r="I52" s="28">
        <f>IF(I17=0,0,1000000*I17/TrRail_act!I32)</f>
        <v>369876.78714980389</v>
      </c>
      <c r="J52" s="28">
        <f>IF(J17=0,0,1000000*J17/TrRail_act!J32)</f>
        <v>334941.75543554255</v>
      </c>
      <c r="K52" s="28">
        <f>IF(K17=0,0,1000000*K17/TrRail_act!K32)</f>
        <v>344461.44025529007</v>
      </c>
      <c r="L52" s="28">
        <f>IF(L17=0,0,1000000*L17/TrRail_act!L32)</f>
        <v>344149.28614727024</v>
      </c>
      <c r="M52" s="28">
        <f>IF(M17=0,0,1000000*M17/TrRail_act!M32)</f>
        <v>335918.27006146923</v>
      </c>
      <c r="N52" s="28">
        <f>IF(N17=0,0,1000000*N17/TrRail_act!N32)</f>
        <v>330161.17317607725</v>
      </c>
      <c r="O52" s="28">
        <f>IF(O17=0,0,1000000*O17/TrRail_act!O32)</f>
        <v>321749.83130919188</v>
      </c>
      <c r="P52" s="28">
        <f>IF(P17=0,0,1000000*P17/TrRail_act!P32)</f>
        <v>312988.3447249622</v>
      </c>
      <c r="Q52" s="28">
        <f>IF(Q17=0,0,1000000*Q17/TrRail_act!Q32)</f>
        <v>301173.66664881795</v>
      </c>
      <c r="R52" s="28">
        <f>IF(R17=0,0,1000000*R17/TrRail_act!R32)</f>
        <v>293795.75353060203</v>
      </c>
      <c r="S52" s="28">
        <f>IF(S17=0,0,1000000*S17/TrRail_act!S32)</f>
        <v>284038.70677463716</v>
      </c>
      <c r="T52" s="28">
        <f>IF(T17=0,0,1000000*T17/TrRail_act!T32)</f>
        <v>275318.70638371131</v>
      </c>
      <c r="U52" s="28">
        <f>IF(U17=0,0,1000000*U17/TrRail_act!U32)</f>
        <v>267099.84023839084</v>
      </c>
      <c r="V52" s="28">
        <f>IF(V17=0,0,1000000*V17/TrRail_act!V32)</f>
        <v>279135.7443719969</v>
      </c>
      <c r="W52" s="28">
        <f>IF(W17=0,0,1000000*W17/TrRail_act!W32)</f>
        <v>295214.28573590249</v>
      </c>
      <c r="DA52" s="173" t="s">
        <v>1131</v>
      </c>
    </row>
    <row r="53" spans="1:105" ht="11.45" customHeight="1" x14ac:dyDescent="0.25">
      <c r="A53" s="83" t="s">
        <v>92</v>
      </c>
      <c r="B53" s="84">
        <f>IF(B18=0,0,1000000*B18/TrRail_act!B33)</f>
        <v>984719.18256685697</v>
      </c>
      <c r="C53" s="84">
        <f>IF(C18=0,0,1000000*C18/TrRail_act!C33)</f>
        <v>981877.31634131551</v>
      </c>
      <c r="D53" s="84">
        <f>IF(D18=0,0,1000000*D18/TrRail_act!D33)</f>
        <v>911441.58341545891</v>
      </c>
      <c r="E53" s="84">
        <f>IF(E18=0,0,1000000*E18/TrRail_act!E33)</f>
        <v>862864.24807146937</v>
      </c>
      <c r="F53" s="84">
        <f>IF(F18=0,0,1000000*F18/TrRail_act!F33)</f>
        <v>858675.96256970486</v>
      </c>
      <c r="G53" s="84">
        <f>IF(G18=0,0,1000000*G18/TrRail_act!G33)</f>
        <v>841244.39858554862</v>
      </c>
      <c r="H53" s="84">
        <f>IF(H18=0,0,1000000*H18/TrRail_act!H33)</f>
        <v>816125.86572660028</v>
      </c>
      <c r="I53" s="84">
        <f>IF(I18=0,0,1000000*I18/TrRail_act!I33)</f>
        <v>809806.38541284681</v>
      </c>
      <c r="J53" s="84">
        <f>IF(J18=0,0,1000000*J18/TrRail_act!J33)</f>
        <v>786094.58423100179</v>
      </c>
      <c r="K53" s="84">
        <f>IF(K18=0,0,1000000*K18/TrRail_act!K33)</f>
        <v>769048.94042765023</v>
      </c>
      <c r="L53" s="84">
        <f>IF(L18=0,0,1000000*L18/TrRail_act!L33)</f>
        <v>760810.13642087707</v>
      </c>
      <c r="M53" s="84">
        <f>IF(M18=0,0,1000000*M18/TrRail_act!M33)</f>
        <v>754756.4589448995</v>
      </c>
      <c r="N53" s="84">
        <f>IF(N18=0,0,1000000*N18/TrRail_act!N33)</f>
        <v>737104.97703261243</v>
      </c>
      <c r="O53" s="84">
        <f>IF(O18=0,0,1000000*O18/TrRail_act!O33)</f>
        <v>719211.39646025968</v>
      </c>
      <c r="P53" s="84">
        <f>IF(P18=0,0,1000000*P18/TrRail_act!P33)</f>
        <v>693798.94669655012</v>
      </c>
      <c r="Q53" s="84">
        <f>IF(Q18=0,0,1000000*Q18/TrRail_act!Q33)</f>
        <v>693369.73978199426</v>
      </c>
      <c r="R53" s="84">
        <f>IF(R18=0,0,1000000*R18/TrRail_act!R33)</f>
        <v>672256.57550605794</v>
      </c>
      <c r="S53" s="84">
        <f>IF(S18=0,0,1000000*S18/TrRail_act!S33)</f>
        <v>635502.59799945564</v>
      </c>
      <c r="T53" s="84">
        <f>IF(T18=0,0,1000000*T18/TrRail_act!T33)</f>
        <v>602115.20682423923</v>
      </c>
      <c r="U53" s="84">
        <f>IF(U18=0,0,1000000*U18/TrRail_act!U33)</f>
        <v>648824.71466826263</v>
      </c>
      <c r="V53" s="84">
        <f>IF(V18=0,0,1000000*V18/TrRail_act!V33)</f>
        <v>633013.08221476781</v>
      </c>
      <c r="W53" s="84">
        <f>IF(W18=0,0,1000000*W18/TrRail_act!W33)</f>
        <v>621407.75158601825</v>
      </c>
      <c r="DA53" s="171" t="s">
        <v>1132</v>
      </c>
    </row>
    <row r="54" spans="1:105" ht="11.45" customHeight="1" x14ac:dyDescent="0.25">
      <c r="A54" s="85" t="s">
        <v>93</v>
      </c>
      <c r="B54" s="86">
        <f>IF(B19=0,0,1000000*B19/TrRail_act!B34)</f>
        <v>443487.26600490883</v>
      </c>
      <c r="C54" s="86">
        <f>IF(C19=0,0,1000000*C19/TrRail_act!C34)</f>
        <v>496754.87846991525</v>
      </c>
      <c r="D54" s="86">
        <f>IF(D19=0,0,1000000*D19/TrRail_act!D34)</f>
        <v>485694.85403134691</v>
      </c>
      <c r="E54" s="86">
        <f>IF(E19=0,0,1000000*E19/TrRail_act!E34)</f>
        <v>372999.11049629585</v>
      </c>
      <c r="F54" s="86">
        <f>IF(F19=0,0,1000000*F19/TrRail_act!F34)</f>
        <v>379596.94917378825</v>
      </c>
      <c r="G54" s="86">
        <f>IF(G19=0,0,1000000*G19/TrRail_act!G34)</f>
        <v>342672.66644883313</v>
      </c>
      <c r="H54" s="86">
        <f>IF(H19=0,0,1000000*H19/TrRail_act!H34)</f>
        <v>322034.0212485182</v>
      </c>
      <c r="I54" s="86">
        <f>IF(I19=0,0,1000000*I19/TrRail_act!I34)</f>
        <v>302436.20842123585</v>
      </c>
      <c r="J54" s="86">
        <f>IF(J19=0,0,1000000*J19/TrRail_act!J34)</f>
        <v>266688.50231281383</v>
      </c>
      <c r="K54" s="86">
        <f>IF(K19=0,0,1000000*K19/TrRail_act!K34)</f>
        <v>285824.40647635271</v>
      </c>
      <c r="L54" s="86">
        <f>IF(L19=0,0,1000000*L19/TrRail_act!L34)</f>
        <v>286343.74011117284</v>
      </c>
      <c r="M54" s="86">
        <f>IF(M19=0,0,1000000*M19/TrRail_act!M34)</f>
        <v>285448.48190512025</v>
      </c>
      <c r="N54" s="86">
        <f>IF(N19=0,0,1000000*N19/TrRail_act!N34)</f>
        <v>283718.92959175882</v>
      </c>
      <c r="O54" s="86">
        <f>IF(O19=0,0,1000000*O19/TrRail_act!O34)</f>
        <v>278873.5126223343</v>
      </c>
      <c r="P54" s="86">
        <f>IF(P19=0,0,1000000*P19/TrRail_act!P34)</f>
        <v>271859.06657252187</v>
      </c>
      <c r="Q54" s="86">
        <f>IF(Q19=0,0,1000000*Q19/TrRail_act!Q34)</f>
        <v>256080.36858546198</v>
      </c>
      <c r="R54" s="86">
        <f>IF(R19=0,0,1000000*R19/TrRail_act!R34)</f>
        <v>252195.80569014396</v>
      </c>
      <c r="S54" s="86">
        <f>IF(S19=0,0,1000000*S19/TrRail_act!S34)</f>
        <v>250817.0294900038</v>
      </c>
      <c r="T54" s="86">
        <f>IF(T19=0,0,1000000*T19/TrRail_act!T34)</f>
        <v>249787.89640375701</v>
      </c>
      <c r="U54" s="86">
        <f>IF(U19=0,0,1000000*U19/TrRail_act!U34)</f>
        <v>234795.26480734954</v>
      </c>
      <c r="V54" s="86">
        <f>IF(V19=0,0,1000000*V19/TrRail_act!V34)</f>
        <v>248443.56460235448</v>
      </c>
      <c r="W54" s="86">
        <f>IF(W19=0,0,1000000*W19/TrRail_act!W34)</f>
        <v>248012.99627006118</v>
      </c>
      <c r="DA54" s="178" t="s">
        <v>1133</v>
      </c>
    </row>
    <row r="55" spans="1:105" x14ac:dyDescent="0.25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DA55" s="171"/>
    </row>
    <row r="56" spans="1:105" ht="11.45" customHeight="1" x14ac:dyDescent="0.25">
      <c r="A56" s="53" t="s">
        <v>40</v>
      </c>
      <c r="B56" s="65">
        <f t="shared" ref="B56:B65" si="14">IF(B10=0,0,B10/B$10)</f>
        <v>1</v>
      </c>
      <c r="C56" s="65">
        <f t="shared" ref="C56:V56" si="15">IF(C10=0,0,C10/C$10)</f>
        <v>1</v>
      </c>
      <c r="D56" s="65">
        <f t="shared" si="15"/>
        <v>1</v>
      </c>
      <c r="E56" s="65">
        <f t="shared" si="15"/>
        <v>1</v>
      </c>
      <c r="F56" s="65">
        <f t="shared" si="15"/>
        <v>1</v>
      </c>
      <c r="G56" s="65">
        <f t="shared" si="15"/>
        <v>1</v>
      </c>
      <c r="H56" s="65">
        <f t="shared" si="15"/>
        <v>1</v>
      </c>
      <c r="I56" s="65">
        <f t="shared" si="15"/>
        <v>1</v>
      </c>
      <c r="J56" s="65">
        <f t="shared" si="15"/>
        <v>1</v>
      </c>
      <c r="K56" s="65">
        <f t="shared" si="15"/>
        <v>1</v>
      </c>
      <c r="L56" s="65">
        <f t="shared" si="15"/>
        <v>1</v>
      </c>
      <c r="M56" s="65">
        <f t="shared" si="15"/>
        <v>1</v>
      </c>
      <c r="N56" s="65">
        <f t="shared" si="15"/>
        <v>1</v>
      </c>
      <c r="O56" s="65">
        <f t="shared" si="15"/>
        <v>1</v>
      </c>
      <c r="P56" s="65">
        <f t="shared" si="15"/>
        <v>1</v>
      </c>
      <c r="Q56" s="65">
        <f t="shared" si="15"/>
        <v>1</v>
      </c>
      <c r="R56" s="65">
        <f t="shared" si="15"/>
        <v>1</v>
      </c>
      <c r="S56" s="65">
        <f t="shared" si="15"/>
        <v>1</v>
      </c>
      <c r="T56" s="65">
        <f t="shared" si="15"/>
        <v>1</v>
      </c>
      <c r="U56" s="65">
        <f t="shared" si="15"/>
        <v>1</v>
      </c>
      <c r="V56" s="65">
        <f t="shared" si="15"/>
        <v>1</v>
      </c>
      <c r="W56" s="65">
        <f t="shared" ref="W56" si="16">IF(W10=0,0,W10/W$10)</f>
        <v>1</v>
      </c>
      <c r="DA56" s="172"/>
    </row>
    <row r="57" spans="1:105" ht="11.45" customHeight="1" x14ac:dyDescent="0.25">
      <c r="A57" s="27" t="s">
        <v>33</v>
      </c>
      <c r="B57" s="31">
        <f t="shared" si="14"/>
        <v>0.74874945066668042</v>
      </c>
      <c r="C57" s="31">
        <f t="shared" ref="C57:V57" si="17">IF(C11=0,0,C11/C$10)</f>
        <v>0.71820347117913785</v>
      </c>
      <c r="D57" s="31">
        <f t="shared" si="17"/>
        <v>0.70875592313700553</v>
      </c>
      <c r="E57" s="31">
        <f t="shared" si="17"/>
        <v>0.73778620328645372</v>
      </c>
      <c r="F57" s="31">
        <f t="shared" si="17"/>
        <v>0.73886804452723776</v>
      </c>
      <c r="G57" s="31">
        <f t="shared" si="17"/>
        <v>0.7533432965427348</v>
      </c>
      <c r="H57" s="31">
        <f t="shared" si="17"/>
        <v>0.7230412525205322</v>
      </c>
      <c r="I57" s="31">
        <f t="shared" si="17"/>
        <v>0.7134555038282836</v>
      </c>
      <c r="J57" s="31">
        <f t="shared" si="17"/>
        <v>0.74341787788704772</v>
      </c>
      <c r="K57" s="31">
        <f t="shared" si="17"/>
        <v>0.74398685473639081</v>
      </c>
      <c r="L57" s="31">
        <f t="shared" si="17"/>
        <v>0.73863048351431926</v>
      </c>
      <c r="M57" s="31">
        <f t="shared" si="17"/>
        <v>0.71270810313407207</v>
      </c>
      <c r="N57" s="31">
        <f t="shared" si="17"/>
        <v>0.71101313570102975</v>
      </c>
      <c r="O57" s="31">
        <f t="shared" si="17"/>
        <v>0.70759215395906849</v>
      </c>
      <c r="P57" s="31">
        <f t="shared" si="17"/>
        <v>0.70742492815112601</v>
      </c>
      <c r="Q57" s="31">
        <f t="shared" si="17"/>
        <v>0.71385959415038347</v>
      </c>
      <c r="R57" s="31">
        <f t="shared" si="17"/>
        <v>0.70186495976807739</v>
      </c>
      <c r="S57" s="31">
        <f t="shared" si="17"/>
        <v>0.69365165740234591</v>
      </c>
      <c r="T57" s="31">
        <f t="shared" si="17"/>
        <v>0.67994108906649264</v>
      </c>
      <c r="U57" s="31">
        <f t="shared" si="17"/>
        <v>0.69933424316506931</v>
      </c>
      <c r="V57" s="31">
        <f t="shared" si="17"/>
        <v>0.67505408075311402</v>
      </c>
      <c r="W57" s="31">
        <f t="shared" ref="W57" si="18">IF(W11=0,0,W11/W$10)</f>
        <v>0.69108036613221802</v>
      </c>
      <c r="DA57" s="173"/>
    </row>
    <row r="58" spans="1:105" ht="11.45" customHeight="1" x14ac:dyDescent="0.25">
      <c r="A58" s="107" t="s">
        <v>23</v>
      </c>
      <c r="B58" s="123">
        <f t="shared" si="14"/>
        <v>4.6550001611588662E-2</v>
      </c>
      <c r="C58" s="123">
        <f t="shared" ref="C58:V58" si="19">IF(C12=0,0,C12/C$10)</f>
        <v>4.4446279591651289E-2</v>
      </c>
      <c r="D58" s="123">
        <f t="shared" si="19"/>
        <v>4.6224245550021574E-2</v>
      </c>
      <c r="E58" s="123">
        <f t="shared" si="19"/>
        <v>5.5450984528774214E-2</v>
      </c>
      <c r="F58" s="123">
        <f t="shared" si="19"/>
        <v>5.5314981773604929E-2</v>
      </c>
      <c r="G58" s="123">
        <f t="shared" si="19"/>
        <v>5.3114924814934045E-2</v>
      </c>
      <c r="H58" s="123">
        <f t="shared" si="19"/>
        <v>5.1999056147721982E-2</v>
      </c>
      <c r="I58" s="123">
        <f t="shared" si="19"/>
        <v>5.1964869657149304E-2</v>
      </c>
      <c r="J58" s="123">
        <f t="shared" si="19"/>
        <v>5.4992533162409644E-2</v>
      </c>
      <c r="K58" s="123">
        <f t="shared" si="19"/>
        <v>5.6851422872033722E-2</v>
      </c>
      <c r="L58" s="123">
        <f t="shared" si="19"/>
        <v>5.4174017281582089E-2</v>
      </c>
      <c r="M58" s="123">
        <f t="shared" si="19"/>
        <v>5.4659779329832063E-2</v>
      </c>
      <c r="N58" s="123">
        <f t="shared" si="19"/>
        <v>5.1571549127207489E-2</v>
      </c>
      <c r="O58" s="123">
        <f t="shared" si="19"/>
        <v>5.1564835143998074E-2</v>
      </c>
      <c r="P58" s="123">
        <f t="shared" si="19"/>
        <v>5.1168169763637389E-2</v>
      </c>
      <c r="Q58" s="123">
        <f t="shared" si="19"/>
        <v>5.0414566364930233E-2</v>
      </c>
      <c r="R58" s="123">
        <f t="shared" si="19"/>
        <v>4.7103335972570055E-2</v>
      </c>
      <c r="S58" s="123">
        <f t="shared" si="19"/>
        <v>4.7333982593657523E-2</v>
      </c>
      <c r="T58" s="123">
        <f t="shared" si="19"/>
        <v>4.8132961572993911E-2</v>
      </c>
      <c r="U58" s="123">
        <f t="shared" si="19"/>
        <v>4.8021564104478387E-2</v>
      </c>
      <c r="V58" s="123">
        <f t="shared" si="19"/>
        <v>4.0210640576300687E-2</v>
      </c>
      <c r="W58" s="123">
        <f t="shared" ref="W58" si="20">IF(W12=0,0,W12/W$10)</f>
        <v>3.4868337088879875E-2</v>
      </c>
      <c r="DA58" s="203"/>
    </row>
    <row r="59" spans="1:105" ht="11.45" customHeight="1" x14ac:dyDescent="0.25">
      <c r="A59" s="109" t="s">
        <v>24</v>
      </c>
      <c r="B59" s="124">
        <f t="shared" si="14"/>
        <v>0.63799408781540978</v>
      </c>
      <c r="C59" s="124">
        <f t="shared" ref="C59:V59" si="21">IF(C13=0,0,C13/C$10)</f>
        <v>0.60275446427972923</v>
      </c>
      <c r="D59" s="124">
        <f t="shared" si="21"/>
        <v>0.59210363188843318</v>
      </c>
      <c r="E59" s="124">
        <f t="shared" si="21"/>
        <v>0.58980978611633406</v>
      </c>
      <c r="F59" s="124">
        <f t="shared" si="21"/>
        <v>0.58051507125773905</v>
      </c>
      <c r="G59" s="124">
        <f t="shared" si="21"/>
        <v>0.59698322663425984</v>
      </c>
      <c r="H59" s="124">
        <f t="shared" si="21"/>
        <v>0.56879482055015618</v>
      </c>
      <c r="I59" s="124">
        <f t="shared" si="21"/>
        <v>0.55814945796581272</v>
      </c>
      <c r="J59" s="124">
        <f t="shared" si="21"/>
        <v>0.57852784517356071</v>
      </c>
      <c r="K59" s="124">
        <f t="shared" si="21"/>
        <v>0.57092641837775715</v>
      </c>
      <c r="L59" s="124">
        <f t="shared" si="21"/>
        <v>0.57343157581810766</v>
      </c>
      <c r="M59" s="124">
        <f t="shared" si="21"/>
        <v>0.55091240010623654</v>
      </c>
      <c r="N59" s="124">
        <f t="shared" si="21"/>
        <v>0.55647732578372699</v>
      </c>
      <c r="O59" s="124">
        <f t="shared" si="21"/>
        <v>0.55359462266834858</v>
      </c>
      <c r="P59" s="124">
        <f t="shared" si="21"/>
        <v>0.55416563463812663</v>
      </c>
      <c r="Q59" s="124">
        <f t="shared" si="21"/>
        <v>0.56224650663829878</v>
      </c>
      <c r="R59" s="124">
        <f t="shared" si="21"/>
        <v>0.55678457264755488</v>
      </c>
      <c r="S59" s="124">
        <f t="shared" si="21"/>
        <v>0.54572715738207422</v>
      </c>
      <c r="T59" s="124">
        <f t="shared" si="21"/>
        <v>0.52418036204033236</v>
      </c>
      <c r="U59" s="124">
        <f t="shared" si="21"/>
        <v>0.53480714214298131</v>
      </c>
      <c r="V59" s="124">
        <f t="shared" si="21"/>
        <v>0.51587954750808207</v>
      </c>
      <c r="W59" s="124">
        <f t="shared" ref="W59" si="22">IF(W13=0,0,W13/W$10)</f>
        <v>0.55368597171762579</v>
      </c>
      <c r="DA59" s="176"/>
    </row>
    <row r="60" spans="1:105" ht="11.45" customHeight="1" x14ac:dyDescent="0.25">
      <c r="A60" s="111" t="s">
        <v>92</v>
      </c>
      <c r="B60" s="125">
        <f t="shared" si="14"/>
        <v>0.22781958708334638</v>
      </c>
      <c r="C60" s="125">
        <f t="shared" ref="C60:V60" si="23">IF(C14=0,0,C14/C$10)</f>
        <v>0.22424997273046621</v>
      </c>
      <c r="D60" s="125">
        <f t="shared" si="23"/>
        <v>0.21947719771165777</v>
      </c>
      <c r="E60" s="125">
        <f t="shared" si="23"/>
        <v>0.2421405892939052</v>
      </c>
      <c r="F60" s="125">
        <f t="shared" si="23"/>
        <v>0.23375836508528661</v>
      </c>
      <c r="G60" s="125">
        <f t="shared" si="23"/>
        <v>0.21353756765118689</v>
      </c>
      <c r="H60" s="125">
        <f t="shared" si="23"/>
        <v>0.19932005317690685</v>
      </c>
      <c r="I60" s="125">
        <f t="shared" si="23"/>
        <v>0.20018196507045324</v>
      </c>
      <c r="J60" s="125">
        <f t="shared" si="23"/>
        <v>0.22136411430768654</v>
      </c>
      <c r="K60" s="125">
        <f t="shared" si="23"/>
        <v>0.19909470216678918</v>
      </c>
      <c r="L60" s="125">
        <f t="shared" si="23"/>
        <v>0.19329964384036391</v>
      </c>
      <c r="M60" s="125">
        <f t="shared" si="23"/>
        <v>0.19072839609701006</v>
      </c>
      <c r="N60" s="125">
        <f t="shared" si="23"/>
        <v>0.19314089104341867</v>
      </c>
      <c r="O60" s="125">
        <f t="shared" si="23"/>
        <v>0.19047345491650408</v>
      </c>
      <c r="P60" s="125">
        <f t="shared" si="23"/>
        <v>0.19888250828126361</v>
      </c>
      <c r="Q60" s="125">
        <f t="shared" si="23"/>
        <v>0.19303278776451724</v>
      </c>
      <c r="R60" s="125">
        <f t="shared" si="23"/>
        <v>0.19166222812591671</v>
      </c>
      <c r="S60" s="125">
        <f t="shared" si="23"/>
        <v>0.16131304357361639</v>
      </c>
      <c r="T60" s="125">
        <f t="shared" si="23"/>
        <v>0.14504734966389404</v>
      </c>
      <c r="U60" s="125">
        <f t="shared" si="23"/>
        <v>0.16254792695457779</v>
      </c>
      <c r="V60" s="125">
        <f t="shared" si="23"/>
        <v>0.15420639726840105</v>
      </c>
      <c r="W60" s="125">
        <f t="shared" ref="W60" si="24">IF(W14=0,0,W14/W$10)</f>
        <v>0.21243052740753995</v>
      </c>
      <c r="DA60" s="171"/>
    </row>
    <row r="61" spans="1:105" ht="11.45" customHeight="1" x14ac:dyDescent="0.25">
      <c r="A61" s="111" t="s">
        <v>93</v>
      </c>
      <c r="B61" s="125">
        <f t="shared" si="14"/>
        <v>0.41017450073206335</v>
      </c>
      <c r="C61" s="125">
        <f t="shared" ref="C61:V61" si="25">IF(C15=0,0,C15/C$10)</f>
        <v>0.37850449154926308</v>
      </c>
      <c r="D61" s="125">
        <f t="shared" si="25"/>
        <v>0.37262643417677538</v>
      </c>
      <c r="E61" s="125">
        <f t="shared" si="25"/>
        <v>0.34766919682242881</v>
      </c>
      <c r="F61" s="125">
        <f t="shared" si="25"/>
        <v>0.34675670617245241</v>
      </c>
      <c r="G61" s="125">
        <f t="shared" si="25"/>
        <v>0.38344565898307287</v>
      </c>
      <c r="H61" s="125">
        <f t="shared" si="25"/>
        <v>0.3694747673732493</v>
      </c>
      <c r="I61" s="125">
        <f t="shared" si="25"/>
        <v>0.35796749289535951</v>
      </c>
      <c r="J61" s="125">
        <f t="shared" si="25"/>
        <v>0.35716373086587416</v>
      </c>
      <c r="K61" s="125">
        <f t="shared" si="25"/>
        <v>0.371831716210968</v>
      </c>
      <c r="L61" s="125">
        <f t="shared" si="25"/>
        <v>0.38013193197774375</v>
      </c>
      <c r="M61" s="125">
        <f t="shared" si="25"/>
        <v>0.36018400400922645</v>
      </c>
      <c r="N61" s="125">
        <f t="shared" si="25"/>
        <v>0.3633364347403083</v>
      </c>
      <c r="O61" s="125">
        <f t="shared" si="25"/>
        <v>0.3631211677518445</v>
      </c>
      <c r="P61" s="125">
        <f t="shared" si="25"/>
        <v>0.35528312635686304</v>
      </c>
      <c r="Q61" s="125">
        <f t="shared" si="25"/>
        <v>0.36921371887378157</v>
      </c>
      <c r="R61" s="125">
        <f t="shared" si="25"/>
        <v>0.36512234452163816</v>
      </c>
      <c r="S61" s="125">
        <f t="shared" si="25"/>
        <v>0.38441411380845786</v>
      </c>
      <c r="T61" s="125">
        <f t="shared" si="25"/>
        <v>0.37913301237643837</v>
      </c>
      <c r="U61" s="125">
        <f t="shared" si="25"/>
        <v>0.37225921518840349</v>
      </c>
      <c r="V61" s="125">
        <f t="shared" si="25"/>
        <v>0.36167315023968105</v>
      </c>
      <c r="W61" s="125">
        <f t="shared" ref="W61" si="26">IF(W15=0,0,W15/W$10)</f>
        <v>0.34125544431008581</v>
      </c>
      <c r="DA61" s="171"/>
    </row>
    <row r="62" spans="1:105" ht="11.45" customHeight="1" x14ac:dyDescent="0.25">
      <c r="A62" s="112" t="s">
        <v>25</v>
      </c>
      <c r="B62" s="126">
        <f t="shared" si="14"/>
        <v>6.4205361239681902E-2</v>
      </c>
      <c r="C62" s="126">
        <f t="shared" ref="C62:V62" si="27">IF(C16=0,0,C16/C$10)</f>
        <v>7.1002727307757307E-2</v>
      </c>
      <c r="D62" s="126">
        <f t="shared" si="27"/>
        <v>7.0428045698550837E-2</v>
      </c>
      <c r="E62" s="126">
        <f t="shared" si="27"/>
        <v>9.2525432641345509E-2</v>
      </c>
      <c r="F62" s="126">
        <f t="shared" si="27"/>
        <v>0.10303799149589377</v>
      </c>
      <c r="G62" s="126">
        <f t="shared" si="27"/>
        <v>0.1032451450935411</v>
      </c>
      <c r="H62" s="126">
        <f t="shared" si="27"/>
        <v>0.10224737582265399</v>
      </c>
      <c r="I62" s="126">
        <f t="shared" si="27"/>
        <v>0.10334117620532159</v>
      </c>
      <c r="J62" s="126">
        <f t="shared" si="27"/>
        <v>0.10989749955107736</v>
      </c>
      <c r="K62" s="126">
        <f t="shared" si="27"/>
        <v>0.1162090134865999</v>
      </c>
      <c r="L62" s="126">
        <f t="shared" si="27"/>
        <v>0.1110248904146294</v>
      </c>
      <c r="M62" s="126">
        <f t="shared" si="27"/>
        <v>0.10713592369800355</v>
      </c>
      <c r="N62" s="126">
        <f t="shared" si="27"/>
        <v>0.10296426079009531</v>
      </c>
      <c r="O62" s="126">
        <f t="shared" si="27"/>
        <v>0.10243269614672178</v>
      </c>
      <c r="P62" s="126">
        <f t="shared" si="27"/>
        <v>0.10209112374936206</v>
      </c>
      <c r="Q62" s="126">
        <f t="shared" si="27"/>
        <v>0.10119852114715439</v>
      </c>
      <c r="R62" s="126">
        <f t="shared" si="27"/>
        <v>9.7977051147952424E-2</v>
      </c>
      <c r="S62" s="126">
        <f t="shared" si="27"/>
        <v>0.10059051742661426</v>
      </c>
      <c r="T62" s="126">
        <f t="shared" si="27"/>
        <v>0.10762776545316642</v>
      </c>
      <c r="U62" s="126">
        <f t="shared" si="27"/>
        <v>0.11650553691760959</v>
      </c>
      <c r="V62" s="126">
        <f t="shared" si="27"/>
        <v>0.11896389266873121</v>
      </c>
      <c r="W62" s="126">
        <f t="shared" ref="W62" si="28">IF(W16=0,0,W16/W$10)</f>
        <v>0.10252605732571246</v>
      </c>
      <c r="DA62" s="204"/>
    </row>
    <row r="63" spans="1:105" ht="11.45" customHeight="1" x14ac:dyDescent="0.25">
      <c r="A63" s="27" t="s">
        <v>34</v>
      </c>
      <c r="B63" s="31">
        <f t="shared" si="14"/>
        <v>0.25125054933331958</v>
      </c>
      <c r="C63" s="31">
        <f t="shared" ref="C63:V63" si="29">IF(C17=0,0,C17/C$10)</f>
        <v>0.28179652882086209</v>
      </c>
      <c r="D63" s="31">
        <f t="shared" si="29"/>
        <v>0.29124407686299453</v>
      </c>
      <c r="E63" s="31">
        <f t="shared" si="29"/>
        <v>0.26221379671354628</v>
      </c>
      <c r="F63" s="31">
        <f t="shared" si="29"/>
        <v>0.26113195547276219</v>
      </c>
      <c r="G63" s="31">
        <f t="shared" si="29"/>
        <v>0.2466567034572652</v>
      </c>
      <c r="H63" s="31">
        <f t="shared" si="29"/>
        <v>0.2769587474794678</v>
      </c>
      <c r="I63" s="31">
        <f t="shared" si="29"/>
        <v>0.28654449617171635</v>
      </c>
      <c r="J63" s="31">
        <f t="shared" si="29"/>
        <v>0.25658212211295228</v>
      </c>
      <c r="K63" s="31">
        <f t="shared" si="29"/>
        <v>0.25601314526360913</v>
      </c>
      <c r="L63" s="31">
        <f t="shared" si="29"/>
        <v>0.26136951648568069</v>
      </c>
      <c r="M63" s="31">
        <f t="shared" si="29"/>
        <v>0.28729189686592799</v>
      </c>
      <c r="N63" s="31">
        <f t="shared" si="29"/>
        <v>0.28898686429897019</v>
      </c>
      <c r="O63" s="31">
        <f t="shared" si="29"/>
        <v>0.29240784604093162</v>
      </c>
      <c r="P63" s="31">
        <f t="shared" si="29"/>
        <v>0.29257507184887388</v>
      </c>
      <c r="Q63" s="31">
        <f t="shared" si="29"/>
        <v>0.28614040584961647</v>
      </c>
      <c r="R63" s="31">
        <f t="shared" si="29"/>
        <v>0.29813504023192272</v>
      </c>
      <c r="S63" s="31">
        <f t="shared" si="29"/>
        <v>0.30634834259765398</v>
      </c>
      <c r="T63" s="31">
        <f t="shared" si="29"/>
        <v>0.3200589109335073</v>
      </c>
      <c r="U63" s="31">
        <f t="shared" si="29"/>
        <v>0.30066575683493063</v>
      </c>
      <c r="V63" s="31">
        <f t="shared" si="29"/>
        <v>0.32494591924688615</v>
      </c>
      <c r="W63" s="31">
        <f t="shared" ref="W63" si="30">IF(W17=0,0,W17/W$10)</f>
        <v>0.30891963386778193</v>
      </c>
      <c r="DA63" s="173"/>
    </row>
    <row r="64" spans="1:105" ht="11.45" customHeight="1" x14ac:dyDescent="0.25">
      <c r="A64" s="83" t="s">
        <v>92</v>
      </c>
      <c r="B64" s="125">
        <f t="shared" si="14"/>
        <v>7.2627919856227449E-2</v>
      </c>
      <c r="C64" s="125">
        <f t="shared" ref="C64:V64" si="31">IF(C18=0,0,C18/C$10)</f>
        <v>6.8940602253117822E-2</v>
      </c>
      <c r="D64" s="125">
        <f t="shared" si="31"/>
        <v>6.3340133248963065E-2</v>
      </c>
      <c r="E64" s="125">
        <f t="shared" si="31"/>
        <v>7.2595747316179987E-2</v>
      </c>
      <c r="F64" s="125">
        <f t="shared" si="31"/>
        <v>7.2934847387969473E-2</v>
      </c>
      <c r="G64" s="125">
        <f t="shared" si="31"/>
        <v>7.0707497497353305E-2</v>
      </c>
      <c r="H64" s="125">
        <f t="shared" si="31"/>
        <v>7.9947885639229388E-2</v>
      </c>
      <c r="I64" s="125">
        <f t="shared" si="31"/>
        <v>8.3389725438377832E-2</v>
      </c>
      <c r="J64" s="125">
        <f t="shared" si="31"/>
        <v>7.9131287140501272E-2</v>
      </c>
      <c r="K64" s="125">
        <f t="shared" si="31"/>
        <v>6.9358333118222537E-2</v>
      </c>
      <c r="L64" s="125">
        <f t="shared" si="31"/>
        <v>7.0396067683173608E-2</v>
      </c>
      <c r="M64" s="125">
        <f t="shared" si="31"/>
        <v>6.9417686479356741E-2</v>
      </c>
      <c r="N64" s="125">
        <f t="shared" si="31"/>
        <v>6.6088590289392651E-2</v>
      </c>
      <c r="O64" s="125">
        <f t="shared" si="31"/>
        <v>6.3644179738326589E-2</v>
      </c>
      <c r="P64" s="125">
        <f t="shared" si="31"/>
        <v>6.321837138790741E-2</v>
      </c>
      <c r="Q64" s="125">
        <f t="shared" si="31"/>
        <v>6.7931335912792795E-2</v>
      </c>
      <c r="R64" s="125">
        <f t="shared" si="31"/>
        <v>6.7559002555394654E-2</v>
      </c>
      <c r="S64" s="125">
        <f t="shared" si="31"/>
        <v>5.9193088400772871E-2</v>
      </c>
      <c r="T64" s="125">
        <f t="shared" si="31"/>
        <v>5.072149938503813E-2</v>
      </c>
      <c r="U64" s="125">
        <f t="shared" si="31"/>
        <v>5.698630902907012E-2</v>
      </c>
      <c r="V64" s="125">
        <f t="shared" si="31"/>
        <v>5.8811356353082163E-2</v>
      </c>
      <c r="W64" s="125">
        <f t="shared" ref="W64" si="32">IF(W18=0,0,W18/W$10)</f>
        <v>8.2199742623375427E-2</v>
      </c>
      <c r="DA64" s="171"/>
    </row>
    <row r="65" spans="1:105" ht="11.45" customHeight="1" x14ac:dyDescent="0.25">
      <c r="A65" s="85" t="s">
        <v>93</v>
      </c>
      <c r="B65" s="127">
        <f t="shared" si="14"/>
        <v>0.17862262947709215</v>
      </c>
      <c r="C65" s="127">
        <f t="shared" ref="C65:V65" si="33">IF(C19=0,0,C19/C$10)</f>
        <v>0.21285592656774427</v>
      </c>
      <c r="D65" s="127">
        <f t="shared" si="33"/>
        <v>0.22790394361403149</v>
      </c>
      <c r="E65" s="127">
        <f t="shared" si="33"/>
        <v>0.18961804939736626</v>
      </c>
      <c r="F65" s="127">
        <f t="shared" si="33"/>
        <v>0.18819710808479273</v>
      </c>
      <c r="G65" s="127">
        <f t="shared" si="33"/>
        <v>0.1759492059599119</v>
      </c>
      <c r="H65" s="127">
        <f t="shared" si="33"/>
        <v>0.19701086184023842</v>
      </c>
      <c r="I65" s="127">
        <f t="shared" si="33"/>
        <v>0.20315477073333849</v>
      </c>
      <c r="J65" s="127">
        <f t="shared" si="33"/>
        <v>0.17745083497245104</v>
      </c>
      <c r="K65" s="127">
        <f t="shared" si="33"/>
        <v>0.18665481214538659</v>
      </c>
      <c r="L65" s="127">
        <f t="shared" si="33"/>
        <v>0.19097344880250711</v>
      </c>
      <c r="M65" s="127">
        <f t="shared" si="33"/>
        <v>0.21787421038657126</v>
      </c>
      <c r="N65" s="127">
        <f t="shared" si="33"/>
        <v>0.22289827400957754</v>
      </c>
      <c r="O65" s="127">
        <f t="shared" si="33"/>
        <v>0.22876366630260503</v>
      </c>
      <c r="P65" s="127">
        <f t="shared" si="33"/>
        <v>0.22935670046096646</v>
      </c>
      <c r="Q65" s="127">
        <f t="shared" si="33"/>
        <v>0.21820906993682371</v>
      </c>
      <c r="R65" s="127">
        <f t="shared" si="33"/>
        <v>0.23057603767652804</v>
      </c>
      <c r="S65" s="127">
        <f t="shared" si="33"/>
        <v>0.24715525419688109</v>
      </c>
      <c r="T65" s="127">
        <f t="shared" si="33"/>
        <v>0.26933741154846919</v>
      </c>
      <c r="U65" s="127">
        <f t="shared" si="33"/>
        <v>0.24367944780586051</v>
      </c>
      <c r="V65" s="127">
        <f t="shared" si="33"/>
        <v>0.26613456289380394</v>
      </c>
      <c r="W65" s="127">
        <f t="shared" ref="W65" si="34">IF(W19=0,0,W19/W$10)</f>
        <v>0.22671989124440653</v>
      </c>
      <c r="DA65" s="178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  <ignoredErrors>
    <ignoredError sqref="B5:W5 B13:W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MBunk_act</vt:lpstr>
      <vt:lpstr>MBunk_ene</vt:lpstr>
      <vt:lpstr>MBunk_emi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JRC-IDEES-2021</dc:title>
  <dc:creator>JRC C.6</dc:creator>
  <dc:description>v2021-1.00</dc:description>
  <cp:lastModifiedBy>ROZSAI Mate (JRC-SEVILLA)</cp:lastModifiedBy>
  <dcterms:created xsi:type="dcterms:W3CDTF">2024-05-20T16:48:03Z</dcterms:created>
  <dcterms:modified xsi:type="dcterms:W3CDTF">2024-05-20T16:48:03Z</dcterms:modified>
</cp:coreProperties>
</file>