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uyiyang\Dropbox\MBA247\1 Exploratory Data Analysis\"/>
    </mc:Choice>
  </mc:AlternateContent>
  <xr:revisionPtr revIDLastSave="0" documentId="13_ncr:1_{2C26BED2-902A-4FA9-A213-1B4C4360DBF9}" xr6:coauthVersionLast="47" xr6:coauthVersionMax="47" xr10:uidLastSave="{00000000-0000-0000-0000-000000000000}"/>
  <bookViews>
    <workbookView xWindow="2820" yWindow="1884" windowWidth="22344" windowHeight="9420" activeTab="2" xr2:uid="{00000000-000D-0000-FFFF-FFFF00000000}"/>
  </bookViews>
  <sheets>
    <sheet name="HeavenlyChocolates" sheetId="1" r:id="rId1"/>
    <sheet name="HC Frequency" sheetId="23" r:id="rId2"/>
    <sheet name="HC Percentile" sheetId="31" r:id="rId3"/>
    <sheet name="Restaurant Data" sheetId="33" r:id="rId4"/>
    <sheet name="Restaurant_Outlier" sheetId="34" r:id="rId5"/>
    <sheet name="Restaurant Pivot" sheetId="35" r:id="rId6"/>
  </sheets>
  <definedNames>
    <definedName name="_xlnm._FilterDatabase" localSheetId="1" hidden="1">'HC Frequency'!$A$1:$F$51</definedName>
    <definedName name="_xlnm._FilterDatabase" localSheetId="2" hidden="1">'HC Percentile'!$A$1:$F$51</definedName>
    <definedName name="_xlnm._FilterDatabase" localSheetId="0" hidden="1">HeavenlyChocolates!$A$1:$F$51</definedName>
    <definedName name="_xlnm._FilterDatabase" localSheetId="3" hidden="1">'Restaurant Data'!$A$1:$D$301</definedName>
    <definedName name="_xlnm._FilterDatabase" localSheetId="4" hidden="1">Restaurant_Outlier!$A$1:$D$301</definedName>
    <definedName name="_xlchart.v1.0" hidden="1">Restaurant_Outlier!$D$1</definedName>
    <definedName name="_xlchart.v1.1" hidden="1">Restaurant_Outlier!$D$2:$D$301</definedName>
    <definedName name="_xlnm.Print_Area" localSheetId="4">Restaurant_Outlier!$A$1:$C$11</definedName>
  </definedNames>
  <calcPr calcId="191029"/>
  <pivotCaches>
    <pivotCache cacheId="0" r:id="rId7"/>
  </pivotCaches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31" l="1"/>
  <c r="W19" i="31"/>
  <c r="W20" i="31"/>
  <c r="W18" i="31"/>
  <c r="V19" i="31"/>
  <c r="V20" i="31"/>
  <c r="V18" i="31"/>
  <c r="U18" i="31"/>
  <c r="U20" i="31"/>
  <c r="U19" i="31"/>
  <c r="T19" i="31"/>
  <c r="T20" i="31"/>
  <c r="T18" i="31"/>
  <c r="W8" i="31"/>
  <c r="W7" i="31"/>
  <c r="W6" i="31"/>
  <c r="V8" i="31"/>
  <c r="V7" i="31"/>
  <c r="V6" i="31"/>
  <c r="U7" i="31"/>
  <c r="U8" i="31"/>
  <c r="U6" i="31"/>
  <c r="T8" i="31"/>
  <c r="T7" i="31"/>
  <c r="T6" i="31"/>
  <c r="K262" i="34"/>
  <c r="K254" i="34"/>
  <c r="K246" i="34"/>
  <c r="K238" i="34"/>
  <c r="K230" i="34"/>
  <c r="K222" i="34"/>
  <c r="K214" i="34"/>
  <c r="K206" i="34"/>
  <c r="K198" i="34"/>
  <c r="K190" i="34"/>
  <c r="K182" i="34"/>
  <c r="K174" i="34"/>
  <c r="K166" i="34"/>
  <c r="K158" i="34"/>
  <c r="K150" i="34"/>
  <c r="K142" i="34"/>
  <c r="K134" i="34"/>
  <c r="K126" i="34"/>
  <c r="K118" i="34"/>
  <c r="K110" i="34"/>
  <c r="K102" i="34"/>
  <c r="K94" i="34"/>
  <c r="K86" i="34"/>
  <c r="K78" i="34"/>
  <c r="K70" i="34"/>
  <c r="K62" i="34"/>
  <c r="K54" i="34"/>
  <c r="K46" i="34"/>
  <c r="K38" i="34"/>
  <c r="K30" i="34"/>
  <c r="K22" i="34"/>
  <c r="K18" i="34"/>
  <c r="K14" i="34"/>
  <c r="H12" i="34"/>
  <c r="H14" i="34" s="1"/>
  <c r="H11" i="34"/>
  <c r="H10" i="34"/>
  <c r="H15" i="34" s="1"/>
  <c r="J15" i="34" s="1"/>
  <c r="H7" i="34"/>
  <c r="H6" i="34"/>
  <c r="H5" i="34"/>
  <c r="M3" i="34" s="1"/>
  <c r="H4" i="34"/>
  <c r="H3" i="34"/>
  <c r="H2" i="34"/>
  <c r="K301" i="34" s="1"/>
  <c r="K270" i="34" l="1"/>
  <c r="K278" i="34"/>
  <c r="K286" i="34"/>
  <c r="K294" i="34"/>
  <c r="K5" i="34"/>
  <c r="K10" i="34"/>
  <c r="H19" i="34"/>
  <c r="J19" i="34" s="1"/>
  <c r="K23" i="34"/>
  <c r="K31" i="34"/>
  <c r="K39" i="34"/>
  <c r="K47" i="34"/>
  <c r="K55" i="34"/>
  <c r="K63" i="34"/>
  <c r="K71" i="34"/>
  <c r="K79" i="34"/>
  <c r="K87" i="34"/>
  <c r="K95" i="34"/>
  <c r="K103" i="34"/>
  <c r="K111" i="34"/>
  <c r="K119" i="34"/>
  <c r="K127" i="34"/>
  <c r="K135" i="34"/>
  <c r="K143" i="34"/>
  <c r="K151" i="34"/>
  <c r="K159" i="34"/>
  <c r="K167" i="34"/>
  <c r="K175" i="34"/>
  <c r="K183" i="34"/>
  <c r="K191" i="34"/>
  <c r="K199" i="34"/>
  <c r="K207" i="34"/>
  <c r="K215" i="34"/>
  <c r="K223" i="34"/>
  <c r="K231" i="34"/>
  <c r="K239" i="34"/>
  <c r="K247" i="34"/>
  <c r="K255" i="34"/>
  <c r="K263" i="34"/>
  <c r="K271" i="34"/>
  <c r="K279" i="34"/>
  <c r="K287" i="34"/>
  <c r="K295" i="34"/>
  <c r="K2" i="34"/>
  <c r="K296" i="34"/>
  <c r="K6" i="34"/>
  <c r="K11" i="34"/>
  <c r="K15" i="34"/>
  <c r="K19" i="34"/>
  <c r="K25" i="34"/>
  <c r="K33" i="34"/>
  <c r="K41" i="34"/>
  <c r="K49" i="34"/>
  <c r="K57" i="34"/>
  <c r="K65" i="34"/>
  <c r="K73" i="34"/>
  <c r="K81" i="34"/>
  <c r="K89" i="34"/>
  <c r="K97" i="34"/>
  <c r="K105" i="34"/>
  <c r="K113" i="34"/>
  <c r="K121" i="34"/>
  <c r="K129" i="34"/>
  <c r="K137" i="34"/>
  <c r="K145" i="34"/>
  <c r="K153" i="34"/>
  <c r="K161" i="34"/>
  <c r="K169" i="34"/>
  <c r="K177" i="34"/>
  <c r="K185" i="34"/>
  <c r="K193" i="34"/>
  <c r="K201" i="34"/>
  <c r="K209" i="34"/>
  <c r="K217" i="34"/>
  <c r="K225" i="34"/>
  <c r="K233" i="34"/>
  <c r="K241" i="34"/>
  <c r="K249" i="34"/>
  <c r="K257" i="34"/>
  <c r="K265" i="34"/>
  <c r="K273" i="34"/>
  <c r="K281" i="34"/>
  <c r="K289" i="34"/>
  <c r="K297" i="34"/>
  <c r="K3" i="34"/>
  <c r="K24" i="34"/>
  <c r="K40" i="34"/>
  <c r="K56" i="34"/>
  <c r="K64" i="34"/>
  <c r="K80" i="34"/>
  <c r="K88" i="34"/>
  <c r="K104" i="34"/>
  <c r="K112" i="34"/>
  <c r="K120" i="34"/>
  <c r="K136" i="34"/>
  <c r="K144" i="34"/>
  <c r="K160" i="34"/>
  <c r="K176" i="34"/>
  <c r="K192" i="34"/>
  <c r="K216" i="34"/>
  <c r="K232" i="34"/>
  <c r="K248" i="34"/>
  <c r="K264" i="34"/>
  <c r="K272" i="34"/>
  <c r="K288" i="34"/>
  <c r="H20" i="34"/>
  <c r="J20" i="34" s="1"/>
  <c r="K34" i="34"/>
  <c r="K58" i="34"/>
  <c r="K82" i="34"/>
  <c r="K98" i="34"/>
  <c r="K114" i="34"/>
  <c r="K122" i="34"/>
  <c r="K138" i="34"/>
  <c r="K154" i="34"/>
  <c r="K170" i="34"/>
  <c r="K186" i="34"/>
  <c r="K202" i="34"/>
  <c r="K210" i="34"/>
  <c r="K226" i="34"/>
  <c r="K234" i="34"/>
  <c r="K250" i="34"/>
  <c r="K258" i="34"/>
  <c r="K266" i="34"/>
  <c r="K274" i="34"/>
  <c r="K282" i="34"/>
  <c r="K290" i="34"/>
  <c r="K298" i="34"/>
  <c r="K7" i="34"/>
  <c r="K12" i="34"/>
  <c r="K27" i="34"/>
  <c r="K35" i="34"/>
  <c r="K43" i="34"/>
  <c r="K51" i="34"/>
  <c r="K59" i="34"/>
  <c r="K67" i="34"/>
  <c r="K75" i="34"/>
  <c r="K83" i="34"/>
  <c r="K91" i="34"/>
  <c r="K99" i="34"/>
  <c r="K107" i="34"/>
  <c r="K115" i="34"/>
  <c r="K123" i="34"/>
  <c r="K131" i="34"/>
  <c r="K139" i="34"/>
  <c r="K147" i="34"/>
  <c r="K155" i="34"/>
  <c r="K163" i="34"/>
  <c r="K171" i="34"/>
  <c r="K179" i="34"/>
  <c r="K187" i="34"/>
  <c r="K195" i="34"/>
  <c r="K203" i="34"/>
  <c r="K211" i="34"/>
  <c r="K219" i="34"/>
  <c r="K227" i="34"/>
  <c r="K235" i="34"/>
  <c r="K243" i="34"/>
  <c r="K251" i="34"/>
  <c r="K259" i="34"/>
  <c r="K267" i="34"/>
  <c r="K275" i="34"/>
  <c r="K283" i="34"/>
  <c r="K291" i="34"/>
  <c r="K299" i="34"/>
  <c r="H16" i="34"/>
  <c r="J16" i="34" s="1"/>
  <c r="K26" i="34"/>
  <c r="K42" i="34"/>
  <c r="K50" i="34"/>
  <c r="K66" i="34"/>
  <c r="K74" i="34"/>
  <c r="K90" i="34"/>
  <c r="K106" i="34"/>
  <c r="K130" i="34"/>
  <c r="K146" i="34"/>
  <c r="K162" i="34"/>
  <c r="K178" i="34"/>
  <c r="K194" i="34"/>
  <c r="K218" i="34"/>
  <c r="K242" i="34"/>
  <c r="K8" i="34"/>
  <c r="K16" i="34"/>
  <c r="K36" i="34"/>
  <c r="K44" i="34"/>
  <c r="K60" i="34"/>
  <c r="K76" i="34"/>
  <c r="K92" i="34"/>
  <c r="K108" i="34"/>
  <c r="K116" i="34"/>
  <c r="K132" i="34"/>
  <c r="K140" i="34"/>
  <c r="K148" i="34"/>
  <c r="K156" i="34"/>
  <c r="K164" i="34"/>
  <c r="K172" i="34"/>
  <c r="K180" i="34"/>
  <c r="K188" i="34"/>
  <c r="K196" i="34"/>
  <c r="K204" i="34"/>
  <c r="K212" i="34"/>
  <c r="K220" i="34"/>
  <c r="K228" i="34"/>
  <c r="K236" i="34"/>
  <c r="K244" i="34"/>
  <c r="K252" i="34"/>
  <c r="K260" i="34"/>
  <c r="K268" i="34"/>
  <c r="K276" i="34"/>
  <c r="K284" i="34"/>
  <c r="K292" i="34"/>
  <c r="K300" i="34"/>
  <c r="K32" i="34"/>
  <c r="K48" i="34"/>
  <c r="K72" i="34"/>
  <c r="K96" i="34"/>
  <c r="K128" i="34"/>
  <c r="K152" i="34"/>
  <c r="K168" i="34"/>
  <c r="K184" i="34"/>
  <c r="K200" i="34"/>
  <c r="K208" i="34"/>
  <c r="K224" i="34"/>
  <c r="K240" i="34"/>
  <c r="K256" i="34"/>
  <c r="K280" i="34"/>
  <c r="K13" i="34"/>
  <c r="K20" i="34"/>
  <c r="K28" i="34"/>
  <c r="K52" i="34"/>
  <c r="K68" i="34"/>
  <c r="K84" i="34"/>
  <c r="K100" i="34"/>
  <c r="K124" i="34"/>
  <c r="K4" i="34"/>
  <c r="K9" i="34"/>
  <c r="K17" i="34"/>
  <c r="K21" i="34"/>
  <c r="K29" i="34"/>
  <c r="K37" i="34"/>
  <c r="K45" i="34"/>
  <c r="K53" i="34"/>
  <c r="K61" i="34"/>
  <c r="K69" i="34"/>
  <c r="K77" i="34"/>
  <c r="K85" i="34"/>
  <c r="K93" i="34"/>
  <c r="K101" i="34"/>
  <c r="K109" i="34"/>
  <c r="K117" i="34"/>
  <c r="K125" i="34"/>
  <c r="K133" i="34"/>
  <c r="K141" i="34"/>
  <c r="K149" i="34"/>
  <c r="K157" i="34"/>
  <c r="K165" i="34"/>
  <c r="K173" i="34"/>
  <c r="K181" i="34"/>
  <c r="K189" i="34"/>
  <c r="K197" i="34"/>
  <c r="K205" i="34"/>
  <c r="K213" i="34"/>
  <c r="K221" i="34"/>
  <c r="K229" i="34"/>
  <c r="K237" i="34"/>
  <c r="K245" i="34"/>
  <c r="K253" i="34"/>
  <c r="K261" i="34"/>
  <c r="K269" i="34"/>
  <c r="K277" i="34"/>
  <c r="K285" i="34"/>
  <c r="K293" i="34"/>
  <c r="S8" i="31" l="1"/>
  <c r="S7" i="31"/>
  <c r="S6" i="31"/>
  <c r="J5" i="31"/>
  <c r="J6" i="31"/>
  <c r="R7" i="31"/>
  <c r="J7" i="31"/>
  <c r="R6" i="31"/>
  <c r="J8" i="31"/>
  <c r="R8" i="31"/>
  <c r="J9" i="31"/>
  <c r="J17" i="31"/>
  <c r="J18" i="31"/>
  <c r="M18" i="31"/>
  <c r="R18" i="31"/>
  <c r="S18" i="31"/>
  <c r="J19" i="31"/>
  <c r="M19" i="31"/>
  <c r="R19" i="31"/>
  <c r="S19" i="31"/>
  <c r="J20" i="31"/>
  <c r="R20" i="31"/>
  <c r="S20" i="31"/>
  <c r="J21" i="31"/>
  <c r="J32" i="31"/>
  <c r="J33" i="31"/>
  <c r="J34" i="31"/>
  <c r="J35" i="31"/>
  <c r="J36" i="31"/>
  <c r="I15" i="23"/>
  <c r="I16" i="23"/>
  <c r="I17" i="23"/>
  <c r="I29" i="23" a="1"/>
  <c r="I33" i="23" s="1"/>
  <c r="I45" i="23" a="1"/>
  <c r="I46" i="23" s="1"/>
  <c r="I3" i="23"/>
  <c r="I4" i="23"/>
  <c r="I5" i="23"/>
  <c r="I6" i="23"/>
  <c r="I7" i="23"/>
  <c r="I8" i="23"/>
  <c r="I9" i="23"/>
  <c r="I40" i="23"/>
  <c r="I41" i="23"/>
  <c r="I22" i="23"/>
  <c r="I24" i="23"/>
  <c r="I25" i="23"/>
  <c r="I42" i="23" l="1"/>
  <c r="I31" i="23"/>
  <c r="M17" i="31"/>
  <c r="I26" i="23"/>
  <c r="I19" i="23"/>
  <c r="I30" i="23"/>
  <c r="I11" i="23"/>
  <c r="M9" i="23" s="1"/>
  <c r="N9" i="23" s="1"/>
  <c r="I45" i="23"/>
  <c r="I32" i="23"/>
  <c r="I49" i="23"/>
  <c r="I48" i="23"/>
  <c r="I29" i="23"/>
  <c r="I47" i="23"/>
  <c r="M3" i="23" l="1"/>
  <c r="M6" i="23"/>
  <c r="N6" i="23" s="1"/>
  <c r="M4" i="23"/>
  <c r="N4" i="23" s="1"/>
  <c r="M5" i="23"/>
  <c r="N5" i="23" s="1"/>
  <c r="M8" i="23"/>
  <c r="N8" i="23" s="1"/>
  <c r="M17" i="23"/>
  <c r="N17" i="23" s="1"/>
  <c r="M15" i="23"/>
  <c r="M7" i="23"/>
  <c r="N7" i="23" s="1"/>
  <c r="M16" i="23"/>
  <c r="N16" i="23" s="1"/>
  <c r="Q29" i="23"/>
  <c r="Q30" i="23" s="1"/>
  <c r="Q31" i="23" s="1"/>
  <c r="Q32" i="23" s="1"/>
  <c r="Q33" i="23" s="1"/>
  <c r="I35" i="23"/>
  <c r="M29" i="23" s="1"/>
  <c r="N3" i="23"/>
  <c r="Q45" i="23"/>
  <c r="Q46" i="23" s="1"/>
  <c r="Q47" i="23" s="1"/>
  <c r="Q48" i="23" s="1"/>
  <c r="Q49" i="23" s="1"/>
  <c r="I51" i="23"/>
  <c r="M46" i="23" s="1"/>
  <c r="N46" i="23" s="1"/>
  <c r="M11" i="23" l="1"/>
  <c r="M45" i="23"/>
  <c r="N11" i="23"/>
  <c r="M32" i="23"/>
  <c r="N32" i="23" s="1"/>
  <c r="N15" i="23"/>
  <c r="N19" i="23" s="1"/>
  <c r="M19" i="23"/>
  <c r="N29" i="23"/>
  <c r="R29" i="23"/>
  <c r="M47" i="23"/>
  <c r="N47" i="23" s="1"/>
  <c r="R45" i="23"/>
  <c r="R46" i="23" s="1"/>
  <c r="R47" i="23" s="1"/>
  <c r="N45" i="23"/>
  <c r="M48" i="23"/>
  <c r="N48" i="23" s="1"/>
  <c r="M30" i="23"/>
  <c r="N30" i="23" s="1"/>
  <c r="M33" i="23"/>
  <c r="N33" i="23" s="1"/>
  <c r="M31" i="23"/>
  <c r="N31" i="23" s="1"/>
  <c r="M49" i="23"/>
  <c r="N49" i="23" s="1"/>
  <c r="R48" i="23" l="1"/>
  <c r="R30" i="23"/>
  <c r="R31" i="23" s="1"/>
  <c r="R32" i="23" s="1"/>
  <c r="R33" i="23" s="1"/>
  <c r="M51" i="23"/>
  <c r="R49" i="23"/>
  <c r="M35" i="23"/>
  <c r="N51" i="23"/>
  <c r="N35" i="23"/>
</calcChain>
</file>

<file path=xl/sharedStrings.xml><?xml version="1.0" encoding="utf-8"?>
<sst xmlns="http://schemas.openxmlformats.org/spreadsheetml/2006/main" count="1074" uniqueCount="94">
  <si>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</si>
  <si>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</si>
  <si>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</si>
  <si>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</si>
  <si>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</si>
  <si>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</si>
  <si>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</si>
  <si>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</si>
  <si>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</si>
  <si>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</si>
  <si>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</si>
  <si>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</si>
  <si>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</si>
  <si>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</si>
  <si>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</si>
  <si>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</si>
  <si>
    <t>Bins</t>
  </si>
  <si>
    <t>Count</t>
  </si>
  <si>
    <t>Relative Freq</t>
  </si>
  <si>
    <t>Bin width</t>
  </si>
  <si>
    <t>Mean</t>
  </si>
  <si>
    <t>Median</t>
  </si>
  <si>
    <t>Mode</t>
  </si>
  <si>
    <t>** None of the values are "repeated" so there is no "mode"</t>
  </si>
  <si>
    <t>Max</t>
  </si>
  <si>
    <t>Min</t>
  </si>
  <si>
    <t>Time(min)</t>
  </si>
  <si>
    <t>Total</t>
  </si>
  <si>
    <t>% Freq</t>
  </si>
  <si>
    <t>Max Value</t>
  </si>
  <si>
    <t>Min Value</t>
  </si>
  <si>
    <t>Observations</t>
  </si>
  <si>
    <t># Bins</t>
  </si>
  <si>
    <t>round-up</t>
  </si>
  <si>
    <t xml:space="preserve">Min Value </t>
  </si>
  <si>
    <t>Bin Width</t>
  </si>
  <si>
    <t>0-2</t>
  </si>
  <si>
    <t>3-4</t>
  </si>
  <si>
    <t>5-6</t>
  </si>
  <si>
    <t>7-8</t>
  </si>
  <si>
    <t>9-10</t>
  </si>
  <si>
    <t>4-9</t>
  </si>
  <si>
    <t>10-15</t>
  </si>
  <si>
    <t>16-21</t>
  </si>
  <si>
    <t>22-27</t>
  </si>
  <si>
    <t>28-33</t>
  </si>
  <si>
    <t>Frequency</t>
  </si>
  <si>
    <t>Std Dev</t>
  </si>
  <si>
    <t>Variance</t>
  </si>
  <si>
    <t>Quartile</t>
  </si>
  <si>
    <t>Percentile</t>
  </si>
  <si>
    <t>Range</t>
  </si>
  <si>
    <t>Target Percentile</t>
  </si>
  <si>
    <t>round-down</t>
  </si>
  <si>
    <t>Cumulative Freq</t>
  </si>
  <si>
    <t>Restaurant</t>
  </si>
  <si>
    <t>Quality Rating</t>
  </si>
  <si>
    <t>Meal Price ($)</t>
  </si>
  <si>
    <t>Wait Time (min)</t>
  </si>
  <si>
    <t>Good</t>
  </si>
  <si>
    <t>Very Good</t>
  </si>
  <si>
    <t>Excellent</t>
  </si>
  <si>
    <t>Standardized wait time</t>
  </si>
  <si>
    <t># of bins</t>
  </si>
  <si>
    <t>bin width</t>
  </si>
  <si>
    <t>round up</t>
  </si>
  <si>
    <t>Bin upper limits</t>
  </si>
  <si>
    <t>1st Quartile</t>
  </si>
  <si>
    <t>2nd Quartile</t>
  </si>
  <si>
    <t>3rd Quartile</t>
  </si>
  <si>
    <t>IQR</t>
  </si>
  <si>
    <t># of outliers</t>
  </si>
  <si>
    <t>Q1-1.5*IQR</t>
  </si>
  <si>
    <t>Count below</t>
  </si>
  <si>
    <t>Q3+1.5*IQR</t>
  </si>
  <si>
    <t>Count above</t>
  </si>
  <si>
    <t>Empirical Rule</t>
  </si>
  <si>
    <t>mu-3sigma</t>
  </si>
  <si>
    <t>mu+3sigma</t>
  </si>
  <si>
    <t>Bin</t>
  </si>
  <si>
    <t>Average of Wait Time (min)</t>
  </si>
  <si>
    <t>Column Labels</t>
  </si>
  <si>
    <t>Row Labels</t>
  </si>
  <si>
    <t>10-19</t>
  </si>
  <si>
    <t>20-29</t>
  </si>
  <si>
    <t>30-39</t>
  </si>
  <si>
    <t>40-49</t>
  </si>
  <si>
    <t>Grand Total</t>
  </si>
  <si>
    <t>Cumulative Relative Freq</t>
  </si>
  <si>
    <t>EXC</t>
  </si>
  <si>
    <t>INC</t>
  </si>
  <si>
    <t>No Extension</t>
  </si>
  <si>
    <t>Target Quartile</t>
  </si>
  <si>
    <t>Coeff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</si>
</sst>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</numFmts>
  <fonts count="16" x14ac:knownFonts="1"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7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85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0" borderId="0"/>
  </cellStyleXfs>
  <cellXfs count="119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1" applyFont="1"/>
    <xf numFmtId="0" fontId="0" fillId="0" borderId="0" xfId="1" applyFont="1"/>
    <xf numFmtId="0" fontId="0" fillId="0" borderId="0" xfId="1" applyFont="1" applyFill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5" fillId="0" borderId="0" xfId="282"/>
    <xf numFmtId="0" fontId="1" fillId="0" borderId="0" xfId="0" applyFont="1"/>
    <xf numFmtId="0" fontId="7" fillId="0" borderId="0" xfId="0" applyFont="1"/>
    <xf numFmtId="0" fontId="1" fillId="2" borderId="0" xfId="0" applyFont="1" applyFill="1"/>
    <xf numFmtId="0" fontId="1" fillId="0" borderId="0" xfId="0" applyFont="1" applyBorder="1"/>
    <xf numFmtId="0" fontId="7" fillId="0" borderId="0" xfId="0" applyFont="1" applyBorder="1"/>
    <xf numFmtId="0" fontId="1" fillId="0" borderId="0" xfId="0" applyNumberFormat="1" applyFont="1"/>
    <xf numFmtId="0" fontId="7" fillId="3" borderId="0" xfId="0" applyFont="1" applyFill="1"/>
    <xf numFmtId="0" fontId="1" fillId="4" borderId="0" xfId="0" applyFont="1" applyFill="1"/>
    <xf numFmtId="0" fontId="7" fillId="5" borderId="0" xfId="0" applyFont="1" applyFill="1"/>
    <xf numFmtId="0" fontId="1" fillId="6" borderId="0" xfId="0" applyFont="1" applyFill="1"/>
    <xf numFmtId="0" fontId="7" fillId="7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7" borderId="0" xfId="0" applyFont="1" applyFill="1" applyBorder="1"/>
    <xf numFmtId="0" fontId="1" fillId="6" borderId="0" xfId="0" applyFont="1" applyFill="1" applyBorder="1"/>
    <xf numFmtId="0" fontId="1" fillId="6" borderId="0" xfId="0" quotePrefix="1" applyFont="1" applyFill="1" applyBorder="1"/>
    <xf numFmtId="0" fontId="7" fillId="7" borderId="0" xfId="0" applyNumberFormat="1" applyFont="1" applyFill="1" applyBorder="1"/>
    <xf numFmtId="0" fontId="7" fillId="3" borderId="0" xfId="0" applyFont="1" applyFill="1" applyAlignment="1">
      <alignment horizontal="left"/>
    </xf>
    <xf numFmtId="0" fontId="8" fillId="7" borderId="0" xfId="0" applyFont="1" applyFill="1" applyBorder="1" applyAlignment="1">
      <alignment horizontal="left"/>
    </xf>
    <xf numFmtId="0" fontId="7" fillId="7" borderId="0" xfId="0" applyFont="1" applyFill="1" applyAlignment="1">
      <alignment horizontal="center" vertical="center" wrapText="1"/>
    </xf>
    <xf numFmtId="0" fontId="11" fillId="0" borderId="0" xfId="284" applyFont="1" applyAlignment="1">
      <alignment horizontal="center"/>
    </xf>
    <xf numFmtId="0" fontId="11" fillId="0" borderId="0" xfId="284" applyFont="1" applyAlignment="1">
      <alignment horizontal="center" wrapText="1"/>
    </xf>
    <xf numFmtId="0" fontId="10" fillId="0" borderId="0" xfId="284"/>
    <xf numFmtId="0" fontId="10" fillId="0" borderId="0" xfId="284" applyAlignment="1">
      <alignment horizontal="center"/>
    </xf>
    <xf numFmtId="0" fontId="10" fillId="0" borderId="0" xfId="284" applyAlignment="1">
      <alignment horizontal="left"/>
    </xf>
    <xf numFmtId="0" fontId="10" fillId="0" borderId="0" xfId="284" applyAlignment="1">
      <alignment horizontal="right"/>
    </xf>
    <xf numFmtId="1" fontId="10" fillId="0" borderId="0" xfId="284" applyNumberFormat="1"/>
    <xf numFmtId="0" fontId="12" fillId="0" borderId="5" xfId="284" applyFont="1" applyBorder="1" applyAlignment="1">
      <alignment horizontal="center"/>
    </xf>
    <xf numFmtId="0" fontId="10" fillId="0" borderId="6" xfId="284" applyBorder="1"/>
    <xf numFmtId="164" fontId="10" fillId="0" borderId="0" xfId="284" applyNumberFormat="1"/>
    <xf numFmtId="0" fontId="1" fillId="0" borderId="0" xfId="1" applyFont="1"/>
    <xf numFmtId="0" fontId="8" fillId="7" borderId="0" xfId="0" applyFont="1" applyFill="1"/>
    <xf numFmtId="0" fontId="1" fillId="7" borderId="0" xfId="0" applyFont="1" applyFill="1"/>
    <xf numFmtId="2" fontId="1" fillId="6" borderId="0" xfId="0" applyNumberFormat="1" applyFont="1" applyFill="1"/>
    <xf numFmtId="0" fontId="1" fillId="9" borderId="0" xfId="0" applyFont="1" applyFill="1"/>
    <xf numFmtId="164" fontId="1" fillId="9" borderId="0" xfId="0" applyNumberFormat="1" applyFont="1" applyFill="1"/>
    <xf numFmtId="0" fontId="7" fillId="10" borderId="0" xfId="0" applyFont="1" applyFill="1"/>
    <xf numFmtId="0" fontId="1" fillId="1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7" fillId="11" borderId="0" xfId="0" applyFont="1" applyFill="1"/>
    <xf numFmtId="0" fontId="1" fillId="12" borderId="0" xfId="0" quotePrefix="1" applyFont="1" applyFill="1"/>
    <xf numFmtId="0" fontId="1" fillId="12" borderId="0" xfId="0" applyFont="1" applyFill="1"/>
    <xf numFmtId="0" fontId="7" fillId="11" borderId="0" xfId="0" applyFont="1" applyFill="1" applyAlignment="1">
      <alignment vertical="center" wrapText="1"/>
    </xf>
    <xf numFmtId="0" fontId="1" fillId="13" borderId="0" xfId="0" applyFont="1" applyFill="1"/>
    <xf numFmtId="2" fontId="1" fillId="13" borderId="0" xfId="0" applyNumberFormat="1" applyFont="1" applyFill="1"/>
    <xf numFmtId="44" fontId="1" fillId="13" borderId="0" xfId="39" applyNumberFormat="1" applyFont="1" applyFill="1" applyAlignment="1"/>
    <xf numFmtId="2" fontId="1" fillId="13" borderId="0" xfId="1" applyNumberFormat="1" applyFont="1" applyFill="1"/>
    <xf numFmtId="0" fontId="1" fillId="13" borderId="0" xfId="1" applyFont="1" applyFill="1"/>
    <xf numFmtId="0" fontId="7" fillId="14" borderId="0" xfId="0" applyFont="1" applyFill="1"/>
    <xf numFmtId="0" fontId="1" fillId="14" borderId="0" xfId="0" applyFont="1" applyFill="1"/>
    <xf numFmtId="0" fontId="1" fillId="13" borderId="1" xfId="0" applyFont="1" applyFill="1" applyBorder="1" applyAlignment="1">
      <alignment horizontal="center"/>
    </xf>
    <xf numFmtId="1" fontId="1" fillId="13" borderId="2" xfId="0" applyNumberFormat="1" applyFont="1" applyFill="1" applyBorder="1" applyAlignment="1">
      <alignment horizontal="center"/>
    </xf>
    <xf numFmtId="1" fontId="1" fillId="13" borderId="3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" fontId="1" fillId="6" borderId="2" xfId="0" applyNumberFormat="1" applyFont="1" applyFill="1" applyBorder="1" applyAlignment="1">
      <alignment horizontal="center"/>
    </xf>
    <xf numFmtId="0" fontId="1" fillId="6" borderId="2" xfId="0" applyFont="1" applyFill="1" applyBorder="1"/>
    <xf numFmtId="1" fontId="1" fillId="6" borderId="3" xfId="0" applyNumberFormat="1" applyFont="1" applyFill="1" applyBorder="1" applyAlignment="1">
      <alignment horizontal="center"/>
    </xf>
    <xf numFmtId="0" fontId="1" fillId="6" borderId="3" xfId="0" applyFont="1" applyFill="1" applyBorder="1"/>
    <xf numFmtId="0" fontId="1" fillId="11" borderId="0" xfId="0" applyFont="1" applyFill="1"/>
    <xf numFmtId="164" fontId="1" fillId="12" borderId="0" xfId="0" applyNumberFormat="1" applyFont="1" applyFill="1"/>
    <xf numFmtId="0" fontId="14" fillId="0" borderId="0" xfId="284" applyFont="1"/>
    <xf numFmtId="0" fontId="13" fillId="0" borderId="0" xfId="284" applyFont="1"/>
    <xf numFmtId="2" fontId="14" fillId="0" borderId="0" xfId="284" applyNumberFormat="1" applyFont="1"/>
    <xf numFmtId="2" fontId="9" fillId="8" borderId="0" xfId="283" applyNumberFormat="1" applyFont="1"/>
    <xf numFmtId="16" fontId="14" fillId="0" borderId="0" xfId="284" quotePrefix="1" applyNumberFormat="1" applyFont="1"/>
    <xf numFmtId="0" fontId="14" fillId="0" borderId="0" xfId="284" quotePrefix="1" applyFont="1"/>
    <xf numFmtId="1" fontId="14" fillId="0" borderId="0" xfId="284" applyNumberFormat="1" applyFont="1"/>
    <xf numFmtId="0" fontId="10" fillId="0" borderId="0" xfId="284" applyBorder="1"/>
    <xf numFmtId="0" fontId="12" fillId="0" borderId="0" xfId="284" applyFont="1" applyBorder="1" applyAlignment="1">
      <alignment horizontal="center"/>
    </xf>
    <xf numFmtId="1" fontId="10" fillId="0" borderId="0" xfId="284" applyNumberFormat="1" applyBorder="1"/>
    <xf numFmtId="2" fontId="1" fillId="13" borderId="2" xfId="0" applyNumberFormat="1" applyFont="1" applyFill="1" applyBorder="1"/>
    <xf numFmtId="2" fontId="1" fillId="13" borderId="3" xfId="0" applyNumberFormat="1" applyFont="1" applyFill="1" applyBorder="1"/>
    <xf numFmtId="2" fontId="1" fillId="15" borderId="2" xfId="0" applyNumberFormat="1" applyFont="1" applyFill="1" applyBorder="1"/>
    <xf numFmtId="0" fontId="15" fillId="0" borderId="0" xfId="0" applyFont="1" applyFill="1"/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2" xfId="0" applyFont="1" applyFill="1" applyBorder="1"/>
    <xf numFmtId="0" fontId="14" fillId="9" borderId="0" xfId="284" applyFont="1" applyFill="1" applyAlignment="1">
      <alignment horizontal="right"/>
    </xf>
    <xf numFmtId="165" fontId="14" fillId="9" borderId="0" xfId="284" applyNumberFormat="1" applyFont="1" applyFill="1"/>
    <xf numFmtId="0" fontId="14" fillId="9" borderId="0" xfId="284" applyFont="1" applyFill="1"/>
    <xf numFmtId="0" fontId="14" fillId="9" borderId="0" xfId="284" applyFont="1" applyFill="1" applyAlignment="1">
      <alignment horizontal="left"/>
    </xf>
    <xf numFmtId="0" fontId="13" fillId="9" borderId="0" xfId="284" applyFont="1" applyFill="1" applyAlignment="1">
      <alignment horizontal="right"/>
    </xf>
    <xf numFmtId="0" fontId="13" fillId="9" borderId="0" xfId="284" applyFont="1" applyFill="1"/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7" fillId="14" borderId="7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1" fontId="1" fillId="13" borderId="1" xfId="0" applyNumberFormat="1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3" fillId="10" borderId="0" xfId="284" applyFont="1" applyFill="1" applyAlignment="1">
      <alignment horizontal="center" wrapText="1"/>
    </xf>
  </cellXfs>
  <cellStyles count="285">
    <cellStyle name="Bad" xfId="283" builtinId="27"/>
    <cellStyle name="Comma 2" xfId="144" xr:uid="{00000000-0005-0000-0000-000000000000}"/>
    <cellStyle name="Currency 2" xfId="39" xr:uid="{00000000-0005-0000-0000-000001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/>
    <cellStyle name="Normal" xfId="0" builtinId="0"/>
    <cellStyle name="Normal 2" xfId="1" xr:uid="{00000000-0005-0000-0000-000017010000}"/>
    <cellStyle name="Normal 3" xfId="263" xr:uid="{00000000-0005-0000-0000-000018010000}"/>
    <cellStyle name="Normal 4" xfId="284" xr:uid="{5ADEFEA6-835F-4597-A275-293CCABDDAB8}"/>
    <cellStyle name="Percent 2" xfId="2" xr:uid="{00000000-0005-0000-0000-00001901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Wait Time (min)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Restaurant_Outlier!$P$30:$P$44</c:f>
              <c:numCache>
                <c:formatCode>General</c:formatCode>
                <c:ptCount val="15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63</c:v>
                </c:pt>
                <c:pt idx="9">
                  <c:v>70</c:v>
                </c:pt>
                <c:pt idx="10">
                  <c:v>77</c:v>
                </c:pt>
                <c:pt idx="11">
                  <c:v>84</c:v>
                </c:pt>
                <c:pt idx="12">
                  <c:v>91</c:v>
                </c:pt>
                <c:pt idx="13">
                  <c:v>98</c:v>
                </c:pt>
              </c:numCache>
            </c:numRef>
          </c:cat>
          <c:val>
            <c:numRef>
              <c:f>Restaurant_Outlier!$Q$30:$Q$44</c:f>
              <c:numCache>
                <c:formatCode>General</c:formatCode>
                <c:ptCount val="15"/>
                <c:pt idx="0">
                  <c:v>101</c:v>
                </c:pt>
                <c:pt idx="1">
                  <c:v>89</c:v>
                </c:pt>
                <c:pt idx="2">
                  <c:v>60</c:v>
                </c:pt>
                <c:pt idx="3">
                  <c:v>11</c:v>
                </c:pt>
                <c:pt idx="4">
                  <c:v>17</c:v>
                </c:pt>
                <c:pt idx="5">
                  <c:v>13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B-4B07-8AA1-9DD3B8280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63200672"/>
        <c:axId val="628645808"/>
      </c:barChart>
      <c:catAx>
        <c:axId val="76320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upper limit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645808"/>
        <c:crosses val="autoZero"/>
        <c:auto val="1"/>
        <c:lblAlgn val="ctr"/>
        <c:lblOffset val="100"/>
        <c:noMultiLvlLbl val="0"/>
      </c:catAx>
      <c:valAx>
        <c:axId val="628645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32006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[EDA.xlsx]Restaurant Pivot!PivotTable1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'Restaurant Pivot'!$B$3:$B$4</c:f>
              <c:strCache>
                <c:ptCount val="1"/>
                <c:pt idx="0">
                  <c:v>10-19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'Restaurant Pivot'!$A$5:$A$8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'Restaurant Pivot'!$B$5:$B$8</c:f>
              <c:numCache>
                <c:formatCode>0.0</c:formatCode>
                <c:ptCount val="3"/>
                <c:pt idx="0">
                  <c:v>2.5714285714285716</c:v>
                </c:pt>
                <c:pt idx="1">
                  <c:v>12.647058823529411</c:v>
                </c:pt>
                <c:pt idx="2">
                  <c:v>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F-40E2-BD47-763670F8227D}"/>
            </c:ext>
          </c:extLst>
        </c:ser>
        <c:ser>
          <c:idx val="1"/>
          <c:order val="1"/>
          <c:tx>
            <c:strRef>
              <c:f>'Restaurant Pivot'!$C$3:$C$4</c:f>
              <c:strCache>
                <c:ptCount val="1"/>
                <c:pt idx="0">
                  <c:v>20-29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'Restaurant Pivot'!$A$5:$A$8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'Restaurant Pivot'!$C$5:$C$8</c:f>
              <c:numCache>
                <c:formatCode>0.0</c:formatCode>
                <c:ptCount val="3"/>
                <c:pt idx="0">
                  <c:v>2.4500000000000002</c:v>
                </c:pt>
                <c:pt idx="1">
                  <c:v>12.5625</c:v>
                </c:pt>
                <c:pt idx="2">
                  <c:v>29.071428571428573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F-40E2-BD47-763670F8227D}"/>
            </c:ext>
          </c:extLst>
        </c:ser>
        <c:ser>
          <c:idx val="2"/>
          <c:order val="2"/>
          <c:tx>
            <c:strRef>
              <c:f>'Restaurant Pivot'!$D$3:$D$4</c:f>
              <c:strCache>
                <c:ptCount val="1"/>
                <c:pt idx="0">
                  <c:v>30-39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'Restaurant Pivot'!$A$5:$A$8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'Restaurant Pivot'!$D$5:$D$8</c:f>
              <c:numCache>
                <c:formatCode>0.0</c:formatCode>
                <c:ptCount val="3"/>
                <c:pt idx="0">
                  <c:v>0.5</c:v>
                </c:pt>
                <c:pt idx="1">
                  <c:v>12.043478260869565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FF-40E2-BD47-763670F8227D}"/>
            </c:ext>
          </c:extLst>
        </c:ser>
        <c:ser>
          <c:idx val="3"/>
          <c:order val="3"/>
          <c:tx>
            <c:strRef>
              <c:f>'Restaurant Pivot'!$E$3:$E$4</c:f>
              <c:strCache>
                <c:ptCount val="1"/>
                <c:pt idx="0">
                  <c:v>40-49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'Restaurant Pivot'!$A$5:$A$8</c:f>
              <c:strCache>
                <c:ptCount val="3"/>
                <c:pt idx="0">
                  <c:v>Good</c:v>
                </c:pt>
                <c:pt idx="1">
                  <c:v>Very Good</c:v>
                </c:pt>
                <c:pt idx="2">
                  <c:v>Excellent</c:v>
                </c:pt>
              </c:strCache>
            </c:strRef>
          </c:cat>
          <c:val>
            <c:numRef>
              <c:f>'Restaurant Pivot'!$E$5:$E$8</c:f>
              <c:numCache>
                <c:formatCode>0.0</c:formatCode>
                <c:ptCount val="3"/>
                <c:pt idx="1">
                  <c:v>10</c:v>
                </c:pt>
                <c:pt idx="2">
                  <c:v>32.272727272727273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FF-40E2-BD47-763670F82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389760"/>
        <c:axId val="628657040"/>
      </c:barChart>
      <c:catAx>
        <c:axId val="7553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57040"/>
        <c:crosses val="autoZero"/>
        <c:auto val="1"/>
        <c:lblAlgn val="ctr"/>
        <c:lblOffset val="100"/>
        <c:noMultiLvlLbl val="0"/>
      </c:catAx>
      <c:valAx>
        <c:axId val="6286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 of Wait Time (min)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Box Plot of Wait Time (min)</a:t>
          </a:r>
        </a:p>
      </cx:txPr>
    </cx:title>
    <cx:plotArea>
      <cx:plotAreaRegion>
        <cx:series layoutId="boxWhisker" uniqueId="{7856490B-C0DA-4358-8473-EE2E147AD310}">
          <cx:tx>
            <cx:txData>
              <cx:f>_xlchart.v1.0</cx:f>
              <cx:v>Wait Time (min)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ysClr val="windowText" lastClr="000000"/>
                </a:solidFill>
              </a:defRPr>
            </a:pPr>
            <a:endParaRPr lang="en-US" sz="12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25</xdr:row>
      <xdr:rowOff>2068</xdr:rowOff>
    </xdr:from>
    <xdr:to>
      <xdr:col>24</xdr:col>
      <xdr:colOff>19050</xdr:colOff>
      <xdr:row>44</xdr:row>
      <xdr:rowOff>170205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5A9CE-CB70-4F36-8209-07FCBF0C7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88478</xdr:colOff>
      <xdr:row>0</xdr:row>
      <xdr:rowOff>0</xdr:rowOff>
    </xdr:from>
    <xdr:to>
      <xdr:col>23</xdr:col>
      <xdr:colOff>545744</xdr:colOff>
      <xdr:row>24</xdr:row>
      <xdr:rowOff>136514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6209AD1-5222-4DE8-9A87-3BAA78EDD2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14278" y="0"/>
              <a:ext cx="4480626" cy="49142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909637</xdr:colOff>
      <xdr:row>9</xdr:row>
      <xdr:rowOff>71437</xdr:rowOff>
    </xdr:from>
    <xdr:to>
      <xdr:col>7</xdr:col>
      <xdr:colOff>119062</xdr:colOff>
      <xdr:row>23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DBBAC-5629-4A2F-B4B7-74C2A06CF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yiyang/AppData/Roaming/Microsoft/Excel/Wk9-Excel%20(version%201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yi Yang" refreshedDate="44240.646658333331" createdVersion="6" refreshedVersion="6" minRefreshableVersion="3" recordCount="300" xr:uid="{9AD1709E-928D-4F9A-AF08-6268829D7E11}">
  <cacheSource type="worksheet">
    <worksheetSource ref="A1:D301" sheet="restaurant_data_outlier" r:id="rId2"/>
  </cacheSource>
  <cacheFields count="4">
    <cacheField name="Restaurant" numFmtId="0">
      <sharedItems containsSemiMixedTypes="0" containsString="0" containsNumber="1" containsInteger="1" minValue="1" maxValue="300" count="3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</sharedItems>
    </cacheField>
    <cacheField name="Quality Rating" numFmtId="0">
      <sharedItems count="3">
        <s v="Good"/>
        <s v="Very Good"/>
        <s v="Excellent"/>
      </sharedItems>
    </cacheField>
    <cacheField name="Meal Price ($)" numFmtId="0">
      <sharedItems containsSemiMixedTypes="0" containsString="0" containsNumber="1" containsInteger="1" minValue="10" maxValue="48" count="38">
        <n v="18"/>
        <n v="22"/>
        <n v="28"/>
        <n v="38"/>
        <n v="33"/>
        <n v="19"/>
        <n v="11"/>
        <n v="23"/>
        <n v="13"/>
        <n v="44"/>
        <n v="42"/>
        <n v="34"/>
        <n v="25"/>
        <n v="26"/>
        <n v="17"/>
        <n v="30"/>
        <n v="32"/>
        <n v="27"/>
        <n v="35"/>
        <n v="47"/>
        <n v="10"/>
        <n v="12"/>
        <n v="15"/>
        <n v="45"/>
        <n v="14"/>
        <n v="40"/>
        <n v="31"/>
        <n v="20"/>
        <n v="36"/>
        <n v="24"/>
        <n v="21"/>
        <n v="41"/>
        <n v="48"/>
        <n v="37"/>
        <n v="16"/>
        <n v="46"/>
        <n v="43"/>
        <n v="29"/>
      </sharedItems>
      <fieldGroup base="2">
        <rangePr autoEnd="0" startNum="10" endNum="49" groupInterval="10"/>
        <groupItems count="6">
          <s v="&lt;10"/>
          <s v="10-19"/>
          <s v="20-29"/>
          <s v="30-39"/>
          <s v="40-49"/>
          <s v="&gt;50"/>
        </groupItems>
      </fieldGroup>
    </cacheField>
    <cacheField name="Wait Time (min)" numFmtId="0">
      <sharedItems containsSemiMixedTypes="0" containsString="0" containsNumber="1" containsInteger="1" minValue="0" maxValue="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n v="5"/>
  </r>
  <r>
    <x v="1"/>
    <x v="1"/>
    <x v="1"/>
    <n v="6"/>
  </r>
  <r>
    <x v="2"/>
    <x v="0"/>
    <x v="2"/>
    <n v="1"/>
  </r>
  <r>
    <x v="3"/>
    <x v="2"/>
    <x v="3"/>
    <n v="74"/>
  </r>
  <r>
    <x v="4"/>
    <x v="1"/>
    <x v="4"/>
    <n v="6"/>
  </r>
  <r>
    <x v="5"/>
    <x v="0"/>
    <x v="2"/>
    <n v="5"/>
  </r>
  <r>
    <x v="6"/>
    <x v="1"/>
    <x v="5"/>
    <n v="11"/>
  </r>
  <r>
    <x v="7"/>
    <x v="1"/>
    <x v="6"/>
    <n v="9"/>
  </r>
  <r>
    <x v="8"/>
    <x v="1"/>
    <x v="7"/>
    <n v="13"/>
  </r>
  <r>
    <x v="9"/>
    <x v="0"/>
    <x v="8"/>
    <n v="1"/>
  </r>
  <r>
    <x v="10"/>
    <x v="1"/>
    <x v="4"/>
    <n v="18"/>
  </r>
  <r>
    <x v="11"/>
    <x v="1"/>
    <x v="9"/>
    <n v="7"/>
  </r>
  <r>
    <x v="12"/>
    <x v="2"/>
    <x v="10"/>
    <n v="18"/>
  </r>
  <r>
    <x v="13"/>
    <x v="2"/>
    <x v="11"/>
    <n v="46"/>
  </r>
  <r>
    <x v="14"/>
    <x v="0"/>
    <x v="12"/>
    <n v="0"/>
  </r>
  <r>
    <x v="15"/>
    <x v="0"/>
    <x v="1"/>
    <n v="3"/>
  </r>
  <r>
    <x v="16"/>
    <x v="0"/>
    <x v="13"/>
    <n v="3"/>
  </r>
  <r>
    <x v="17"/>
    <x v="2"/>
    <x v="14"/>
    <n v="36"/>
  </r>
  <r>
    <x v="18"/>
    <x v="1"/>
    <x v="15"/>
    <n v="7"/>
  </r>
  <r>
    <x v="19"/>
    <x v="0"/>
    <x v="5"/>
    <n v="3"/>
  </r>
  <r>
    <x v="20"/>
    <x v="1"/>
    <x v="4"/>
    <n v="10"/>
  </r>
  <r>
    <x v="21"/>
    <x v="1"/>
    <x v="1"/>
    <n v="14"/>
  </r>
  <r>
    <x v="22"/>
    <x v="2"/>
    <x v="16"/>
    <n v="27"/>
  </r>
  <r>
    <x v="23"/>
    <x v="2"/>
    <x v="4"/>
    <n v="80"/>
  </r>
  <r>
    <x v="24"/>
    <x v="1"/>
    <x v="11"/>
    <n v="9"/>
  </r>
  <r>
    <x v="25"/>
    <x v="1"/>
    <x v="3"/>
    <n v="13"/>
  </r>
  <r>
    <x v="26"/>
    <x v="0"/>
    <x v="17"/>
    <n v="1"/>
  </r>
  <r>
    <x v="27"/>
    <x v="0"/>
    <x v="17"/>
    <n v="3"/>
  </r>
  <r>
    <x v="28"/>
    <x v="1"/>
    <x v="13"/>
    <n v="7"/>
  </r>
  <r>
    <x v="29"/>
    <x v="1"/>
    <x v="11"/>
    <n v="9"/>
  </r>
  <r>
    <x v="30"/>
    <x v="1"/>
    <x v="18"/>
    <n v="14"/>
  </r>
  <r>
    <x v="31"/>
    <x v="0"/>
    <x v="12"/>
    <n v="2"/>
  </r>
  <r>
    <x v="32"/>
    <x v="2"/>
    <x v="9"/>
    <n v="34"/>
  </r>
  <r>
    <x v="33"/>
    <x v="0"/>
    <x v="13"/>
    <n v="1"/>
  </r>
  <r>
    <x v="34"/>
    <x v="2"/>
    <x v="19"/>
    <n v="29"/>
  </r>
  <r>
    <x v="35"/>
    <x v="0"/>
    <x v="20"/>
    <n v="1"/>
  </r>
  <r>
    <x v="36"/>
    <x v="2"/>
    <x v="18"/>
    <n v="41"/>
  </r>
  <r>
    <x v="37"/>
    <x v="0"/>
    <x v="21"/>
    <n v="4"/>
  </r>
  <r>
    <x v="38"/>
    <x v="0"/>
    <x v="22"/>
    <n v="3"/>
  </r>
  <r>
    <x v="39"/>
    <x v="2"/>
    <x v="17"/>
    <n v="21"/>
  </r>
  <r>
    <x v="40"/>
    <x v="0"/>
    <x v="5"/>
    <n v="0"/>
  </r>
  <r>
    <x v="41"/>
    <x v="2"/>
    <x v="23"/>
    <n v="24"/>
  </r>
  <r>
    <x v="42"/>
    <x v="1"/>
    <x v="16"/>
    <n v="15"/>
  </r>
  <r>
    <x v="43"/>
    <x v="1"/>
    <x v="24"/>
    <n v="11"/>
  </r>
  <r>
    <x v="44"/>
    <x v="2"/>
    <x v="25"/>
    <n v="29"/>
  </r>
  <r>
    <x v="45"/>
    <x v="2"/>
    <x v="26"/>
    <n v="39"/>
  </r>
  <r>
    <x v="46"/>
    <x v="1"/>
    <x v="14"/>
    <n v="10"/>
  </r>
  <r>
    <x v="47"/>
    <x v="1"/>
    <x v="27"/>
    <n v="16"/>
  </r>
  <r>
    <x v="48"/>
    <x v="2"/>
    <x v="28"/>
    <n v="40"/>
  </r>
  <r>
    <x v="49"/>
    <x v="2"/>
    <x v="29"/>
    <n v="20"/>
  </r>
  <r>
    <x v="50"/>
    <x v="1"/>
    <x v="3"/>
    <n v="19"/>
  </r>
  <r>
    <x v="51"/>
    <x v="0"/>
    <x v="20"/>
    <n v="3"/>
  </r>
  <r>
    <x v="52"/>
    <x v="1"/>
    <x v="20"/>
    <n v="12"/>
  </r>
  <r>
    <x v="53"/>
    <x v="2"/>
    <x v="30"/>
    <n v="28"/>
  </r>
  <r>
    <x v="54"/>
    <x v="1"/>
    <x v="11"/>
    <n v="15"/>
  </r>
  <r>
    <x v="55"/>
    <x v="1"/>
    <x v="26"/>
    <n v="14"/>
  </r>
  <r>
    <x v="56"/>
    <x v="2"/>
    <x v="12"/>
    <n v="40"/>
  </r>
  <r>
    <x v="57"/>
    <x v="0"/>
    <x v="1"/>
    <n v="2"/>
  </r>
  <r>
    <x v="58"/>
    <x v="1"/>
    <x v="2"/>
    <n v="11"/>
  </r>
  <r>
    <x v="59"/>
    <x v="0"/>
    <x v="20"/>
    <n v="4"/>
  </r>
  <r>
    <x v="60"/>
    <x v="1"/>
    <x v="17"/>
    <n v="14"/>
  </r>
  <r>
    <x v="61"/>
    <x v="2"/>
    <x v="31"/>
    <n v="30"/>
  </r>
  <r>
    <x v="62"/>
    <x v="1"/>
    <x v="18"/>
    <n v="13"/>
  </r>
  <r>
    <x v="63"/>
    <x v="0"/>
    <x v="6"/>
    <n v="0"/>
  </r>
  <r>
    <x v="64"/>
    <x v="0"/>
    <x v="0"/>
    <n v="1"/>
  </r>
  <r>
    <x v="65"/>
    <x v="2"/>
    <x v="25"/>
    <n v="36"/>
  </r>
  <r>
    <x v="66"/>
    <x v="1"/>
    <x v="32"/>
    <n v="10"/>
  </r>
  <r>
    <x v="67"/>
    <x v="2"/>
    <x v="13"/>
    <n v="33"/>
  </r>
  <r>
    <x v="68"/>
    <x v="1"/>
    <x v="21"/>
    <n v="19"/>
  </r>
  <r>
    <x v="69"/>
    <x v="0"/>
    <x v="27"/>
    <n v="4"/>
  </r>
  <r>
    <x v="70"/>
    <x v="1"/>
    <x v="3"/>
    <n v="12"/>
  </r>
  <r>
    <x v="71"/>
    <x v="1"/>
    <x v="28"/>
    <n v="13"/>
  </r>
  <r>
    <x v="72"/>
    <x v="1"/>
    <x v="33"/>
    <n v="11"/>
  </r>
  <r>
    <x v="73"/>
    <x v="1"/>
    <x v="29"/>
    <n v="15"/>
  </r>
  <r>
    <x v="74"/>
    <x v="1"/>
    <x v="0"/>
    <n v="10"/>
  </r>
  <r>
    <x v="75"/>
    <x v="1"/>
    <x v="11"/>
    <n v="13"/>
  </r>
  <r>
    <x v="76"/>
    <x v="1"/>
    <x v="2"/>
    <n v="16"/>
  </r>
  <r>
    <x v="77"/>
    <x v="1"/>
    <x v="12"/>
    <n v="16"/>
  </r>
  <r>
    <x v="78"/>
    <x v="1"/>
    <x v="12"/>
    <n v="12"/>
  </r>
  <r>
    <x v="79"/>
    <x v="1"/>
    <x v="15"/>
    <n v="6"/>
  </r>
  <r>
    <x v="80"/>
    <x v="1"/>
    <x v="30"/>
    <n v="16"/>
  </r>
  <r>
    <x v="81"/>
    <x v="2"/>
    <x v="2"/>
    <n v="30"/>
  </r>
  <r>
    <x v="82"/>
    <x v="1"/>
    <x v="34"/>
    <n v="14"/>
  </r>
  <r>
    <x v="83"/>
    <x v="0"/>
    <x v="7"/>
    <n v="2"/>
  </r>
  <r>
    <x v="84"/>
    <x v="2"/>
    <x v="35"/>
    <n v="94"/>
  </r>
  <r>
    <x v="85"/>
    <x v="1"/>
    <x v="24"/>
    <n v="10"/>
  </r>
  <r>
    <x v="86"/>
    <x v="0"/>
    <x v="6"/>
    <n v="2"/>
  </r>
  <r>
    <x v="87"/>
    <x v="1"/>
    <x v="27"/>
    <n v="14"/>
  </r>
  <r>
    <x v="88"/>
    <x v="1"/>
    <x v="16"/>
    <n v="15"/>
  </r>
  <r>
    <x v="89"/>
    <x v="2"/>
    <x v="27"/>
    <n v="21"/>
  </r>
  <r>
    <x v="90"/>
    <x v="1"/>
    <x v="29"/>
    <n v="10"/>
  </r>
  <r>
    <x v="91"/>
    <x v="1"/>
    <x v="24"/>
    <n v="15"/>
  </r>
  <r>
    <x v="92"/>
    <x v="1"/>
    <x v="29"/>
    <n v="18"/>
  </r>
  <r>
    <x v="93"/>
    <x v="2"/>
    <x v="4"/>
    <n v="22"/>
  </r>
  <r>
    <x v="94"/>
    <x v="0"/>
    <x v="7"/>
    <n v="1"/>
  </r>
  <r>
    <x v="95"/>
    <x v="1"/>
    <x v="2"/>
    <n v="10"/>
  </r>
  <r>
    <x v="96"/>
    <x v="1"/>
    <x v="14"/>
    <n v="11"/>
  </r>
  <r>
    <x v="97"/>
    <x v="2"/>
    <x v="2"/>
    <n v="42"/>
  </r>
  <r>
    <x v="98"/>
    <x v="1"/>
    <x v="34"/>
    <n v="15"/>
  </r>
  <r>
    <x v="99"/>
    <x v="2"/>
    <x v="26"/>
    <n v="13"/>
  </r>
  <r>
    <x v="100"/>
    <x v="1"/>
    <x v="17"/>
    <n v="12"/>
  </r>
  <r>
    <x v="101"/>
    <x v="2"/>
    <x v="15"/>
    <n v="14"/>
  </r>
  <r>
    <x v="102"/>
    <x v="0"/>
    <x v="4"/>
    <n v="1"/>
  </r>
  <r>
    <x v="103"/>
    <x v="2"/>
    <x v="16"/>
    <n v="42"/>
  </r>
  <r>
    <x v="104"/>
    <x v="0"/>
    <x v="5"/>
    <n v="5"/>
  </r>
  <r>
    <x v="105"/>
    <x v="1"/>
    <x v="12"/>
    <n v="17"/>
  </r>
  <r>
    <x v="106"/>
    <x v="1"/>
    <x v="12"/>
    <n v="14"/>
  </r>
  <r>
    <x v="107"/>
    <x v="0"/>
    <x v="27"/>
    <n v="0"/>
  </r>
  <r>
    <x v="108"/>
    <x v="2"/>
    <x v="33"/>
    <n v="39"/>
  </r>
  <r>
    <x v="109"/>
    <x v="1"/>
    <x v="17"/>
    <n v="6"/>
  </r>
  <r>
    <x v="110"/>
    <x v="1"/>
    <x v="2"/>
    <n v="8"/>
  </r>
  <r>
    <x v="111"/>
    <x v="0"/>
    <x v="27"/>
    <n v="4"/>
  </r>
  <r>
    <x v="112"/>
    <x v="1"/>
    <x v="26"/>
    <n v="6"/>
  </r>
  <r>
    <x v="113"/>
    <x v="1"/>
    <x v="13"/>
    <n v="12"/>
  </r>
  <r>
    <x v="114"/>
    <x v="1"/>
    <x v="3"/>
    <n v="8"/>
  </r>
  <r>
    <x v="115"/>
    <x v="0"/>
    <x v="22"/>
    <n v="1"/>
  </r>
  <r>
    <x v="116"/>
    <x v="0"/>
    <x v="12"/>
    <n v="5"/>
  </r>
  <r>
    <x v="117"/>
    <x v="1"/>
    <x v="25"/>
    <n v="13"/>
  </r>
  <r>
    <x v="118"/>
    <x v="1"/>
    <x v="18"/>
    <n v="15"/>
  </r>
  <r>
    <x v="119"/>
    <x v="0"/>
    <x v="27"/>
    <n v="1"/>
  </r>
  <r>
    <x v="120"/>
    <x v="1"/>
    <x v="7"/>
    <n v="7"/>
  </r>
  <r>
    <x v="121"/>
    <x v="1"/>
    <x v="8"/>
    <n v="12"/>
  </r>
  <r>
    <x v="122"/>
    <x v="0"/>
    <x v="27"/>
    <n v="1"/>
  </r>
  <r>
    <x v="123"/>
    <x v="0"/>
    <x v="27"/>
    <n v="5"/>
  </r>
  <r>
    <x v="124"/>
    <x v="0"/>
    <x v="20"/>
    <n v="5"/>
  </r>
  <r>
    <x v="125"/>
    <x v="1"/>
    <x v="14"/>
    <n v="11"/>
  </r>
  <r>
    <x v="126"/>
    <x v="1"/>
    <x v="27"/>
    <n v="10"/>
  </r>
  <r>
    <x v="127"/>
    <x v="1"/>
    <x v="30"/>
    <n v="11"/>
  </r>
  <r>
    <x v="128"/>
    <x v="2"/>
    <x v="18"/>
    <n v="45"/>
  </r>
  <r>
    <x v="129"/>
    <x v="2"/>
    <x v="31"/>
    <n v="37"/>
  </r>
  <r>
    <x v="130"/>
    <x v="0"/>
    <x v="2"/>
    <n v="3"/>
  </r>
  <r>
    <x v="131"/>
    <x v="2"/>
    <x v="15"/>
    <n v="14"/>
  </r>
  <r>
    <x v="132"/>
    <x v="1"/>
    <x v="26"/>
    <n v="16"/>
  </r>
  <r>
    <x v="133"/>
    <x v="2"/>
    <x v="4"/>
    <n v="34"/>
  </r>
  <r>
    <x v="134"/>
    <x v="2"/>
    <x v="16"/>
    <n v="29"/>
  </r>
  <r>
    <x v="135"/>
    <x v="0"/>
    <x v="0"/>
    <n v="2"/>
  </r>
  <r>
    <x v="136"/>
    <x v="0"/>
    <x v="17"/>
    <n v="4"/>
  </r>
  <r>
    <x v="137"/>
    <x v="2"/>
    <x v="3"/>
    <n v="44"/>
  </r>
  <r>
    <x v="138"/>
    <x v="1"/>
    <x v="7"/>
    <n v="12"/>
  </r>
  <r>
    <x v="139"/>
    <x v="1"/>
    <x v="16"/>
    <n v="15"/>
  </r>
  <r>
    <x v="140"/>
    <x v="1"/>
    <x v="12"/>
    <n v="13"/>
  </r>
  <r>
    <x v="141"/>
    <x v="1"/>
    <x v="2"/>
    <n v="10"/>
  </r>
  <r>
    <x v="142"/>
    <x v="0"/>
    <x v="5"/>
    <n v="2"/>
  </r>
  <r>
    <x v="143"/>
    <x v="1"/>
    <x v="24"/>
    <n v="18"/>
  </r>
  <r>
    <x v="144"/>
    <x v="1"/>
    <x v="5"/>
    <n v="12"/>
  </r>
  <r>
    <x v="145"/>
    <x v="1"/>
    <x v="0"/>
    <n v="7"/>
  </r>
  <r>
    <x v="146"/>
    <x v="1"/>
    <x v="34"/>
    <n v="14"/>
  </r>
  <r>
    <x v="147"/>
    <x v="1"/>
    <x v="10"/>
    <n v="8"/>
  </r>
  <r>
    <x v="148"/>
    <x v="1"/>
    <x v="21"/>
    <n v="12"/>
  </r>
  <r>
    <x v="149"/>
    <x v="0"/>
    <x v="24"/>
    <n v="0"/>
  </r>
  <r>
    <x v="150"/>
    <x v="1"/>
    <x v="13"/>
    <n v="13"/>
  </r>
  <r>
    <x v="151"/>
    <x v="0"/>
    <x v="22"/>
    <n v="5"/>
  </r>
  <r>
    <x v="152"/>
    <x v="1"/>
    <x v="24"/>
    <n v="8"/>
  </r>
  <r>
    <x v="153"/>
    <x v="0"/>
    <x v="27"/>
    <n v="5"/>
  </r>
  <r>
    <x v="154"/>
    <x v="1"/>
    <x v="15"/>
    <n v="18"/>
  </r>
  <r>
    <x v="155"/>
    <x v="0"/>
    <x v="34"/>
    <n v="0"/>
  </r>
  <r>
    <x v="156"/>
    <x v="0"/>
    <x v="30"/>
    <n v="2"/>
  </r>
  <r>
    <x v="157"/>
    <x v="2"/>
    <x v="18"/>
    <n v="35"/>
  </r>
  <r>
    <x v="158"/>
    <x v="1"/>
    <x v="15"/>
    <n v="17"/>
  </r>
  <r>
    <x v="159"/>
    <x v="1"/>
    <x v="26"/>
    <n v="16"/>
  </r>
  <r>
    <x v="160"/>
    <x v="1"/>
    <x v="2"/>
    <n v="6"/>
  </r>
  <r>
    <x v="161"/>
    <x v="1"/>
    <x v="5"/>
    <n v="9"/>
  </r>
  <r>
    <x v="162"/>
    <x v="2"/>
    <x v="36"/>
    <n v="24"/>
  </r>
  <r>
    <x v="163"/>
    <x v="0"/>
    <x v="14"/>
    <n v="0"/>
  </r>
  <r>
    <x v="164"/>
    <x v="2"/>
    <x v="17"/>
    <n v="24"/>
  </r>
  <r>
    <x v="165"/>
    <x v="2"/>
    <x v="16"/>
    <n v="40"/>
  </r>
  <r>
    <x v="166"/>
    <x v="2"/>
    <x v="28"/>
    <n v="22"/>
  </r>
  <r>
    <x v="167"/>
    <x v="1"/>
    <x v="30"/>
    <n v="12"/>
  </r>
  <r>
    <x v="168"/>
    <x v="1"/>
    <x v="6"/>
    <n v="13"/>
  </r>
  <r>
    <x v="169"/>
    <x v="2"/>
    <x v="32"/>
    <n v="19"/>
  </r>
  <r>
    <x v="170"/>
    <x v="1"/>
    <x v="8"/>
    <n v="15"/>
  </r>
  <r>
    <x v="171"/>
    <x v="0"/>
    <x v="5"/>
    <n v="0"/>
  </r>
  <r>
    <x v="172"/>
    <x v="1"/>
    <x v="18"/>
    <n v="10"/>
  </r>
  <r>
    <x v="173"/>
    <x v="1"/>
    <x v="2"/>
    <n v="15"/>
  </r>
  <r>
    <x v="174"/>
    <x v="0"/>
    <x v="8"/>
    <n v="4"/>
  </r>
  <r>
    <x v="175"/>
    <x v="1"/>
    <x v="16"/>
    <n v="15"/>
  </r>
  <r>
    <x v="176"/>
    <x v="2"/>
    <x v="17"/>
    <n v="44"/>
  </r>
  <r>
    <x v="177"/>
    <x v="1"/>
    <x v="4"/>
    <n v="10"/>
  </r>
  <r>
    <x v="178"/>
    <x v="1"/>
    <x v="33"/>
    <n v="8"/>
  </r>
  <r>
    <x v="179"/>
    <x v="1"/>
    <x v="2"/>
    <n v="9"/>
  </r>
  <r>
    <x v="180"/>
    <x v="0"/>
    <x v="29"/>
    <n v="5"/>
  </r>
  <r>
    <x v="181"/>
    <x v="0"/>
    <x v="20"/>
    <n v="3"/>
  </r>
  <r>
    <x v="182"/>
    <x v="1"/>
    <x v="28"/>
    <n v="10"/>
  </r>
  <r>
    <x v="183"/>
    <x v="1"/>
    <x v="33"/>
    <n v="9"/>
  </r>
  <r>
    <x v="184"/>
    <x v="1"/>
    <x v="12"/>
    <n v="13"/>
  </r>
  <r>
    <x v="185"/>
    <x v="1"/>
    <x v="6"/>
    <n v="12"/>
  </r>
  <r>
    <x v="186"/>
    <x v="0"/>
    <x v="6"/>
    <n v="4"/>
  </r>
  <r>
    <x v="187"/>
    <x v="1"/>
    <x v="6"/>
    <n v="18"/>
  </r>
  <r>
    <x v="188"/>
    <x v="0"/>
    <x v="20"/>
    <n v="3"/>
  </r>
  <r>
    <x v="189"/>
    <x v="0"/>
    <x v="37"/>
    <n v="2"/>
  </r>
  <r>
    <x v="190"/>
    <x v="1"/>
    <x v="24"/>
    <n v="7"/>
  </r>
  <r>
    <x v="191"/>
    <x v="1"/>
    <x v="30"/>
    <n v="18"/>
  </r>
  <r>
    <x v="192"/>
    <x v="0"/>
    <x v="2"/>
    <n v="3"/>
  </r>
  <r>
    <x v="193"/>
    <x v="1"/>
    <x v="10"/>
    <n v="15"/>
  </r>
  <r>
    <x v="194"/>
    <x v="1"/>
    <x v="15"/>
    <n v="9"/>
  </r>
  <r>
    <x v="195"/>
    <x v="2"/>
    <x v="31"/>
    <n v="45"/>
  </r>
  <r>
    <x v="196"/>
    <x v="0"/>
    <x v="1"/>
    <n v="2"/>
  </r>
  <r>
    <x v="197"/>
    <x v="0"/>
    <x v="7"/>
    <n v="2"/>
  </r>
  <r>
    <x v="198"/>
    <x v="1"/>
    <x v="17"/>
    <n v="19"/>
  </r>
  <r>
    <x v="199"/>
    <x v="1"/>
    <x v="8"/>
    <n v="19"/>
  </r>
  <r>
    <x v="200"/>
    <x v="1"/>
    <x v="2"/>
    <n v="17"/>
  </r>
  <r>
    <x v="201"/>
    <x v="0"/>
    <x v="21"/>
    <n v="5"/>
  </r>
  <r>
    <x v="202"/>
    <x v="2"/>
    <x v="7"/>
    <n v="22"/>
  </r>
  <r>
    <x v="203"/>
    <x v="1"/>
    <x v="15"/>
    <n v="12"/>
  </r>
  <r>
    <x v="204"/>
    <x v="0"/>
    <x v="14"/>
    <n v="1"/>
  </r>
  <r>
    <x v="205"/>
    <x v="0"/>
    <x v="27"/>
    <n v="0"/>
  </r>
  <r>
    <x v="206"/>
    <x v="0"/>
    <x v="27"/>
    <n v="1"/>
  </r>
  <r>
    <x v="207"/>
    <x v="0"/>
    <x v="13"/>
    <n v="3"/>
  </r>
  <r>
    <x v="208"/>
    <x v="0"/>
    <x v="0"/>
    <n v="2"/>
  </r>
  <r>
    <x v="209"/>
    <x v="1"/>
    <x v="8"/>
    <n v="18"/>
  </r>
  <r>
    <x v="210"/>
    <x v="1"/>
    <x v="12"/>
    <n v="13"/>
  </r>
  <r>
    <x v="211"/>
    <x v="1"/>
    <x v="1"/>
    <n v="15"/>
  </r>
  <r>
    <x v="212"/>
    <x v="1"/>
    <x v="17"/>
    <n v="13"/>
  </r>
  <r>
    <x v="213"/>
    <x v="1"/>
    <x v="30"/>
    <n v="18"/>
  </r>
  <r>
    <x v="214"/>
    <x v="1"/>
    <x v="16"/>
    <n v="16"/>
  </r>
  <r>
    <x v="215"/>
    <x v="1"/>
    <x v="34"/>
    <n v="12"/>
  </r>
  <r>
    <x v="216"/>
    <x v="1"/>
    <x v="27"/>
    <n v="10"/>
  </r>
  <r>
    <x v="217"/>
    <x v="0"/>
    <x v="17"/>
    <n v="1"/>
  </r>
  <r>
    <x v="218"/>
    <x v="2"/>
    <x v="9"/>
    <n v="33"/>
  </r>
  <r>
    <x v="219"/>
    <x v="1"/>
    <x v="18"/>
    <n v="11"/>
  </r>
  <r>
    <x v="220"/>
    <x v="1"/>
    <x v="30"/>
    <n v="14"/>
  </r>
  <r>
    <x v="221"/>
    <x v="1"/>
    <x v="15"/>
    <n v="17"/>
  </r>
  <r>
    <x v="222"/>
    <x v="0"/>
    <x v="7"/>
    <n v="2"/>
  </r>
  <r>
    <x v="223"/>
    <x v="0"/>
    <x v="5"/>
    <n v="5"/>
  </r>
  <r>
    <x v="224"/>
    <x v="1"/>
    <x v="0"/>
    <n v="12"/>
  </r>
  <r>
    <x v="225"/>
    <x v="2"/>
    <x v="28"/>
    <n v="31"/>
  </r>
  <r>
    <x v="226"/>
    <x v="0"/>
    <x v="37"/>
    <n v="6"/>
  </r>
  <r>
    <x v="227"/>
    <x v="1"/>
    <x v="27"/>
    <n v="8"/>
  </r>
  <r>
    <x v="228"/>
    <x v="0"/>
    <x v="14"/>
    <n v="3"/>
  </r>
  <r>
    <x v="229"/>
    <x v="1"/>
    <x v="23"/>
    <n v="7"/>
  </r>
  <r>
    <x v="230"/>
    <x v="0"/>
    <x v="27"/>
    <n v="6"/>
  </r>
  <r>
    <x v="231"/>
    <x v="2"/>
    <x v="31"/>
    <n v="46"/>
  </r>
  <r>
    <x v="232"/>
    <x v="0"/>
    <x v="13"/>
    <n v="4"/>
  </r>
  <r>
    <x v="233"/>
    <x v="0"/>
    <x v="34"/>
    <n v="2"/>
  </r>
  <r>
    <x v="234"/>
    <x v="1"/>
    <x v="7"/>
    <n v="10"/>
  </r>
  <r>
    <x v="235"/>
    <x v="2"/>
    <x v="26"/>
    <n v="18"/>
  </r>
  <r>
    <x v="236"/>
    <x v="1"/>
    <x v="7"/>
    <n v="8"/>
  </r>
  <r>
    <x v="237"/>
    <x v="1"/>
    <x v="27"/>
    <n v="17"/>
  </r>
  <r>
    <x v="238"/>
    <x v="1"/>
    <x v="3"/>
    <n v="7"/>
  </r>
  <r>
    <x v="239"/>
    <x v="0"/>
    <x v="14"/>
    <n v="1"/>
  </r>
  <r>
    <x v="240"/>
    <x v="2"/>
    <x v="35"/>
    <n v="23"/>
  </r>
  <r>
    <x v="241"/>
    <x v="1"/>
    <x v="13"/>
    <n v="13"/>
  </r>
  <r>
    <x v="242"/>
    <x v="1"/>
    <x v="29"/>
    <n v="7"/>
  </r>
  <r>
    <x v="243"/>
    <x v="1"/>
    <x v="30"/>
    <n v="10"/>
  </r>
  <r>
    <x v="244"/>
    <x v="2"/>
    <x v="15"/>
    <n v="41"/>
  </r>
  <r>
    <x v="245"/>
    <x v="2"/>
    <x v="8"/>
    <n v="15"/>
  </r>
  <r>
    <x v="246"/>
    <x v="2"/>
    <x v="7"/>
    <n v="20"/>
  </r>
  <r>
    <x v="247"/>
    <x v="1"/>
    <x v="12"/>
    <n v="8"/>
  </r>
  <r>
    <x v="248"/>
    <x v="1"/>
    <x v="2"/>
    <n v="17"/>
  </r>
  <r>
    <x v="249"/>
    <x v="1"/>
    <x v="8"/>
    <n v="13"/>
  </r>
  <r>
    <x v="250"/>
    <x v="1"/>
    <x v="17"/>
    <n v="10"/>
  </r>
  <r>
    <x v="251"/>
    <x v="1"/>
    <x v="22"/>
    <n v="15"/>
  </r>
  <r>
    <x v="252"/>
    <x v="0"/>
    <x v="6"/>
    <n v="4"/>
  </r>
  <r>
    <x v="253"/>
    <x v="2"/>
    <x v="25"/>
    <n v="23"/>
  </r>
  <r>
    <x v="254"/>
    <x v="0"/>
    <x v="2"/>
    <n v="0"/>
  </r>
  <r>
    <x v="255"/>
    <x v="2"/>
    <x v="35"/>
    <n v="42"/>
  </r>
  <r>
    <x v="256"/>
    <x v="1"/>
    <x v="16"/>
    <n v="16"/>
  </r>
  <r>
    <x v="257"/>
    <x v="0"/>
    <x v="21"/>
    <n v="2"/>
  </r>
  <r>
    <x v="258"/>
    <x v="0"/>
    <x v="33"/>
    <n v="0"/>
  </r>
  <r>
    <x v="259"/>
    <x v="2"/>
    <x v="1"/>
    <n v="29"/>
  </r>
  <r>
    <x v="260"/>
    <x v="2"/>
    <x v="10"/>
    <n v="18"/>
  </r>
  <r>
    <x v="261"/>
    <x v="1"/>
    <x v="30"/>
    <n v="18"/>
  </r>
  <r>
    <x v="262"/>
    <x v="2"/>
    <x v="16"/>
    <n v="15"/>
  </r>
  <r>
    <x v="263"/>
    <x v="2"/>
    <x v="11"/>
    <n v="30"/>
  </r>
  <r>
    <x v="264"/>
    <x v="1"/>
    <x v="33"/>
    <n v="9"/>
  </r>
  <r>
    <x v="265"/>
    <x v="2"/>
    <x v="27"/>
    <n v="33"/>
  </r>
  <r>
    <x v="266"/>
    <x v="1"/>
    <x v="30"/>
    <n v="19"/>
  </r>
  <r>
    <x v="267"/>
    <x v="1"/>
    <x v="34"/>
    <n v="16"/>
  </r>
  <r>
    <x v="268"/>
    <x v="2"/>
    <x v="19"/>
    <n v="20"/>
  </r>
  <r>
    <x v="269"/>
    <x v="1"/>
    <x v="4"/>
    <n v="15"/>
  </r>
  <r>
    <x v="270"/>
    <x v="2"/>
    <x v="32"/>
    <n v="23"/>
  </r>
  <r>
    <x v="271"/>
    <x v="1"/>
    <x v="4"/>
    <n v="6"/>
  </r>
  <r>
    <x v="272"/>
    <x v="1"/>
    <x v="12"/>
    <n v="14"/>
  </r>
  <r>
    <x v="273"/>
    <x v="1"/>
    <x v="11"/>
    <n v="6"/>
  </r>
  <r>
    <x v="274"/>
    <x v="1"/>
    <x v="27"/>
    <n v="15"/>
  </r>
  <r>
    <x v="275"/>
    <x v="2"/>
    <x v="28"/>
    <n v="21"/>
  </r>
  <r>
    <x v="276"/>
    <x v="2"/>
    <x v="25"/>
    <n v="31"/>
  </r>
  <r>
    <x v="277"/>
    <x v="0"/>
    <x v="8"/>
    <n v="4"/>
  </r>
  <r>
    <x v="278"/>
    <x v="1"/>
    <x v="21"/>
    <n v="10"/>
  </r>
  <r>
    <x v="279"/>
    <x v="1"/>
    <x v="17"/>
    <n v="14"/>
  </r>
  <r>
    <x v="280"/>
    <x v="1"/>
    <x v="27"/>
    <n v="11"/>
  </r>
  <r>
    <x v="281"/>
    <x v="2"/>
    <x v="15"/>
    <n v="21"/>
  </r>
  <r>
    <x v="282"/>
    <x v="0"/>
    <x v="37"/>
    <n v="0"/>
  </r>
  <r>
    <x v="283"/>
    <x v="1"/>
    <x v="1"/>
    <n v="10"/>
  </r>
  <r>
    <x v="284"/>
    <x v="0"/>
    <x v="17"/>
    <n v="0"/>
  </r>
  <r>
    <x v="285"/>
    <x v="1"/>
    <x v="27"/>
    <n v="18"/>
  </r>
  <r>
    <x v="286"/>
    <x v="2"/>
    <x v="33"/>
    <n v="35"/>
  </r>
  <r>
    <x v="287"/>
    <x v="1"/>
    <x v="17"/>
    <n v="9"/>
  </r>
  <r>
    <x v="288"/>
    <x v="0"/>
    <x v="7"/>
    <n v="3"/>
  </r>
  <r>
    <x v="289"/>
    <x v="0"/>
    <x v="34"/>
    <n v="4"/>
  </r>
  <r>
    <x v="290"/>
    <x v="1"/>
    <x v="7"/>
    <n v="10"/>
  </r>
  <r>
    <x v="291"/>
    <x v="1"/>
    <x v="29"/>
    <n v="13"/>
  </r>
  <r>
    <x v="292"/>
    <x v="2"/>
    <x v="23"/>
    <n v="32"/>
  </r>
  <r>
    <x v="293"/>
    <x v="0"/>
    <x v="24"/>
    <n v="3"/>
  </r>
  <r>
    <x v="294"/>
    <x v="0"/>
    <x v="0"/>
    <n v="3"/>
  </r>
  <r>
    <x v="295"/>
    <x v="0"/>
    <x v="14"/>
    <n v="5"/>
  </r>
  <r>
    <x v="296"/>
    <x v="0"/>
    <x v="34"/>
    <n v="2"/>
  </r>
  <r>
    <x v="297"/>
    <x v="0"/>
    <x v="22"/>
    <n v="1"/>
  </r>
  <r>
    <x v="298"/>
    <x v="1"/>
    <x v="3"/>
    <n v="10"/>
  </r>
  <r>
    <x v="299"/>
    <x v="1"/>
    <x v="26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5F7A3-3432-4111-8591-C88B32E5DAA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" firstHeaderRow="1" firstDataRow="2" firstDataCol="1"/>
  <pivotFields count="4">
    <pivotField showAll="0">
      <items count="3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axis="axisRow" showAll="0" includeNewItemsInFilter="1">
      <items count="4">
        <item x="0"/>
        <item x="1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Average of Wait Time (min)" fld="3" subtotal="average" baseField="1" baseItem="0" numFmtId="164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>
          <a:solidFill>
            <a:srgbClr val="FF0000"/>
          </a:solidFill>
        </a:ln>
      </a:spPr>
      <a:bodyPr wrap="square"/>
      <a:lstStyle>
        <a:defPPr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FF0000"/>
          </a:solidFill>
          <a:tailEnd type="arrow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workbookViewId="0">
      <selection activeCell="H8" sqref="H8"/>
    </sheetView>
  </sheetViews>
  <sheetFormatPr defaultColWidth="8.796875" defaultRowHeight="15.6" x14ac:dyDescent="0.3"/>
  <cols>
    <col min="1" max="1" width="9.5" style="5" customWidth="1"/>
    <col min="2" max="2" width="8.796875" style="5"/>
    <col min="3" max="3" width="14.69921875" customWidth="1"/>
    <col min="4" max="4" width="11.296875" style="5" customWidth="1"/>
    <col min="5" max="5" width="13.5" style="5" customWidth="1"/>
    <col min="6" max="6" width="15.796875" style="5" customWidth="1"/>
  </cols>
  <sheetData>
    <row r="1" spans="1:10" x14ac:dyDescent="0.3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10" x14ac:dyDescent="0.3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</row>
    <row r="3" spans="1:10" x14ac:dyDescent="0.3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</row>
    <row r="4" spans="1:10" x14ac:dyDescent="0.3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</row>
    <row r="5" spans="1:10" x14ac:dyDescent="0.3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</row>
    <row r="6" spans="1:10" x14ac:dyDescent="0.3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</row>
    <row r="7" spans="1:10" x14ac:dyDescent="0.3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</row>
    <row r="8" spans="1:10" x14ac:dyDescent="0.3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</row>
    <row r="9" spans="1:10" x14ac:dyDescent="0.3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</row>
    <row r="10" spans="1:10" x14ac:dyDescent="0.3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</row>
    <row r="11" spans="1:10" x14ac:dyDescent="0.3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</row>
    <row r="12" spans="1:10" x14ac:dyDescent="0.3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  <c r="J12" s="16"/>
    </row>
    <row r="13" spans="1:10" x14ac:dyDescent="0.3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</row>
    <row r="14" spans="1:10" x14ac:dyDescent="0.3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</row>
    <row r="15" spans="1:10" x14ac:dyDescent="0.3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</row>
    <row r="16" spans="1:10" x14ac:dyDescent="0.3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6" x14ac:dyDescent="0.3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6" x14ac:dyDescent="0.3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6" x14ac:dyDescent="0.3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6" x14ac:dyDescent="0.3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6" x14ac:dyDescent="0.3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6" x14ac:dyDescent="0.3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6" x14ac:dyDescent="0.3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6" x14ac:dyDescent="0.3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6" x14ac:dyDescent="0.3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6" x14ac:dyDescent="0.3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6" x14ac:dyDescent="0.3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6" x14ac:dyDescent="0.3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6" x14ac:dyDescent="0.3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6" x14ac:dyDescent="0.3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6" x14ac:dyDescent="0.3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6" x14ac:dyDescent="0.3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6" x14ac:dyDescent="0.3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6" x14ac:dyDescent="0.3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6" x14ac:dyDescent="0.3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6" x14ac:dyDescent="0.3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6" x14ac:dyDescent="0.3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6" x14ac:dyDescent="0.3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6" x14ac:dyDescent="0.3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6" x14ac:dyDescent="0.3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6" x14ac:dyDescent="0.3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6" x14ac:dyDescent="0.3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6" x14ac:dyDescent="0.3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6" x14ac:dyDescent="0.3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6" x14ac:dyDescent="0.3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6" x14ac:dyDescent="0.3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6" x14ac:dyDescent="0.3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6" x14ac:dyDescent="0.3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6" x14ac:dyDescent="0.3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6" x14ac:dyDescent="0.3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3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3"/>
  <sheetViews>
    <sheetView topLeftCell="A4" zoomScale="107" zoomScaleNormal="107" zoomScalePageLayoutView="150" workbookViewId="0">
      <selection activeCell="V42" sqref="V42"/>
    </sheetView>
  </sheetViews>
  <sheetFormatPr defaultColWidth="8.796875" defaultRowHeight="15.6" x14ac:dyDescent="0.3"/>
  <cols>
    <col min="1" max="1" width="9.5" style="5" customWidth="1"/>
    <col min="2" max="2" width="8.796875" style="5"/>
    <col min="3" max="3" width="14.69921875" customWidth="1"/>
    <col min="4" max="4" width="11.296875" style="5" customWidth="1"/>
    <col min="5" max="5" width="13.5" style="5" customWidth="1"/>
    <col min="6" max="6" width="15.796875" style="5" customWidth="1"/>
    <col min="7" max="7" width="5.19921875" customWidth="1"/>
    <col min="8" max="8" width="12.796875" bestFit="1" customWidth="1"/>
    <col min="9" max="9" width="15.19921875" bestFit="1" customWidth="1"/>
    <col min="10" max="10" width="4.296875" customWidth="1"/>
    <col min="11" max="11" width="1.796875" customWidth="1"/>
    <col min="12" max="12" width="1.5" customWidth="1"/>
    <col min="13" max="13" width="12.796875" customWidth="1"/>
    <col min="14" max="14" width="8.796875" customWidth="1"/>
    <col min="15" max="15" width="2.59765625" customWidth="1"/>
    <col min="16" max="16" width="3" customWidth="1"/>
    <col min="17" max="17" width="16.09765625" customWidth="1"/>
    <col min="18" max="18" width="21" customWidth="1"/>
  </cols>
  <sheetData>
    <row r="1" spans="1:18" x14ac:dyDescent="0.3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  <c r="G1" s="17"/>
      <c r="H1" s="18"/>
      <c r="I1" s="17"/>
      <c r="J1" s="17"/>
      <c r="K1" s="17"/>
      <c r="L1" s="17"/>
      <c r="M1" s="17"/>
      <c r="N1" s="17"/>
      <c r="O1" s="17"/>
      <c r="P1" s="17"/>
    </row>
    <row r="2" spans="1:18" x14ac:dyDescent="0.3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  <c r="G2" s="17"/>
      <c r="H2" s="34" t="s">
        <v>1</v>
      </c>
      <c r="I2" s="34" t="s">
        <v>17</v>
      </c>
      <c r="J2" s="18"/>
      <c r="K2" s="18"/>
      <c r="L2" s="17"/>
      <c r="M2" s="23" t="s">
        <v>18</v>
      </c>
      <c r="N2" s="23" t="s">
        <v>28</v>
      </c>
      <c r="O2" s="18"/>
      <c r="P2" s="17"/>
      <c r="Q2" s="55"/>
      <c r="R2" s="55"/>
    </row>
    <row r="3" spans="1:18" x14ac:dyDescent="0.3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  <c r="G3" s="17"/>
      <c r="H3" s="19" t="s">
        <v>6</v>
      </c>
      <c r="I3" s="19">
        <f>COUNTIF($B$2:$B$51,H3)</f>
        <v>9</v>
      </c>
      <c r="J3" s="17"/>
      <c r="K3" s="17"/>
      <c r="L3" s="17"/>
      <c r="M3" s="19">
        <f>I3/I$11</f>
        <v>0.18</v>
      </c>
      <c r="N3" s="19">
        <f>M3*100</f>
        <v>18</v>
      </c>
      <c r="O3" s="17"/>
      <c r="P3" s="17"/>
      <c r="Q3" s="56"/>
      <c r="R3" s="56"/>
    </row>
    <row r="4" spans="1:18" x14ac:dyDescent="0.3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  <c r="G4" s="17"/>
      <c r="H4" s="19" t="s">
        <v>9</v>
      </c>
      <c r="I4" s="19">
        <f t="shared" ref="I4:I9" si="0">COUNTIF($B$2:$B$51,H4)</f>
        <v>7</v>
      </c>
      <c r="J4" s="17"/>
      <c r="K4" s="17"/>
      <c r="L4" s="17"/>
      <c r="M4" s="19">
        <f t="shared" ref="M4:M9" si="1">I4/I$11</f>
        <v>0.14000000000000001</v>
      </c>
      <c r="N4" s="19">
        <f t="shared" ref="N4:N9" si="2">M4*100</f>
        <v>14.000000000000002</v>
      </c>
      <c r="O4" s="17"/>
      <c r="P4" s="17"/>
      <c r="Q4" s="56"/>
      <c r="R4" s="56"/>
    </row>
    <row r="5" spans="1:18" x14ac:dyDescent="0.3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  <c r="G5" s="17"/>
      <c r="H5" s="19" t="s">
        <v>7</v>
      </c>
      <c r="I5" s="19">
        <f t="shared" si="0"/>
        <v>6</v>
      </c>
      <c r="J5" s="17"/>
      <c r="K5" s="17"/>
      <c r="L5" s="17"/>
      <c r="M5" s="19">
        <f t="shared" si="1"/>
        <v>0.12</v>
      </c>
      <c r="N5" s="19">
        <f t="shared" si="2"/>
        <v>12</v>
      </c>
      <c r="O5" s="17"/>
      <c r="P5" s="17"/>
      <c r="Q5" s="56"/>
      <c r="R5" s="56"/>
    </row>
    <row r="6" spans="1:18" x14ac:dyDescent="0.3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  <c r="G6" s="17"/>
      <c r="H6" s="19" t="s">
        <v>14</v>
      </c>
      <c r="I6" s="19">
        <f t="shared" si="0"/>
        <v>5</v>
      </c>
      <c r="J6" s="17"/>
      <c r="K6" s="17"/>
      <c r="L6" s="17"/>
      <c r="M6" s="19">
        <f t="shared" si="1"/>
        <v>0.1</v>
      </c>
      <c r="N6" s="19">
        <f t="shared" si="2"/>
        <v>10</v>
      </c>
      <c r="O6" s="17"/>
      <c r="P6" s="17"/>
      <c r="Q6" s="56"/>
      <c r="R6" s="56"/>
    </row>
    <row r="7" spans="1:18" x14ac:dyDescent="0.3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  <c r="G7" s="17"/>
      <c r="H7" s="19" t="s">
        <v>13</v>
      </c>
      <c r="I7" s="19">
        <f t="shared" si="0"/>
        <v>11</v>
      </c>
      <c r="J7" s="17"/>
      <c r="K7" s="17"/>
      <c r="L7" s="17"/>
      <c r="M7" s="19">
        <f t="shared" si="1"/>
        <v>0.22</v>
      </c>
      <c r="N7" s="19">
        <f t="shared" si="2"/>
        <v>22</v>
      </c>
      <c r="O7" s="17"/>
      <c r="P7" s="17"/>
      <c r="Q7" s="56"/>
      <c r="R7" s="56"/>
    </row>
    <row r="8" spans="1:18" x14ac:dyDescent="0.3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  <c r="G8" s="17"/>
      <c r="H8" s="19" t="s">
        <v>11</v>
      </c>
      <c r="I8" s="19">
        <f t="shared" si="0"/>
        <v>7</v>
      </c>
      <c r="J8" s="17"/>
      <c r="K8" s="17"/>
      <c r="L8" s="17"/>
      <c r="M8" s="19">
        <f t="shared" si="1"/>
        <v>0.14000000000000001</v>
      </c>
      <c r="N8" s="19">
        <f t="shared" si="2"/>
        <v>14.000000000000002</v>
      </c>
      <c r="O8" s="17"/>
      <c r="P8" s="17"/>
      <c r="Q8" s="56"/>
      <c r="R8" s="56"/>
    </row>
    <row r="9" spans="1:18" x14ac:dyDescent="0.3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  <c r="G9" s="17"/>
      <c r="H9" s="19" t="s">
        <v>12</v>
      </c>
      <c r="I9" s="19">
        <f t="shared" si="0"/>
        <v>5</v>
      </c>
      <c r="J9" s="17"/>
      <c r="K9" s="17"/>
      <c r="L9" s="17"/>
      <c r="M9" s="19">
        <f t="shared" si="1"/>
        <v>0.1</v>
      </c>
      <c r="N9" s="19">
        <f t="shared" si="2"/>
        <v>10</v>
      </c>
      <c r="O9" s="17"/>
      <c r="P9" s="17"/>
      <c r="Q9" s="56"/>
      <c r="R9" s="56"/>
    </row>
    <row r="10" spans="1:18" x14ac:dyDescent="0.3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56"/>
      <c r="R10" s="56"/>
    </row>
    <row r="11" spans="1:18" x14ac:dyDescent="0.3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  <c r="G11" s="17"/>
      <c r="H11" s="19" t="s">
        <v>27</v>
      </c>
      <c r="I11" s="19">
        <f>SUM(I3:I9)</f>
        <v>50</v>
      </c>
      <c r="J11" s="17"/>
      <c r="K11" s="17"/>
      <c r="L11" s="17"/>
      <c r="M11" s="19">
        <f>SUM(M3:M9)</f>
        <v>1</v>
      </c>
      <c r="N11" s="19">
        <f>SUM(N3:N9)</f>
        <v>100</v>
      </c>
      <c r="O11" s="17"/>
      <c r="P11" s="17"/>
      <c r="Q11" s="56"/>
      <c r="R11" s="56"/>
    </row>
    <row r="12" spans="1:18" x14ac:dyDescent="0.3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56"/>
      <c r="R12" s="56"/>
    </row>
    <row r="13" spans="1:18" x14ac:dyDescent="0.3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57"/>
      <c r="R13" s="57"/>
    </row>
    <row r="14" spans="1:18" x14ac:dyDescent="0.3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  <c r="G14" s="17"/>
      <c r="H14" s="25" t="s">
        <v>2</v>
      </c>
      <c r="I14" s="25" t="s">
        <v>17</v>
      </c>
      <c r="J14" s="18"/>
      <c r="K14" s="18"/>
      <c r="L14" s="17"/>
      <c r="M14" s="25" t="s">
        <v>18</v>
      </c>
      <c r="N14" s="25" t="s">
        <v>28</v>
      </c>
      <c r="O14" s="18"/>
      <c r="P14" s="17"/>
      <c r="Q14" s="55"/>
      <c r="R14" s="55"/>
    </row>
    <row r="15" spans="1:18" x14ac:dyDescent="0.3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  <c r="G15" s="17"/>
      <c r="H15" s="24" t="s">
        <v>15</v>
      </c>
      <c r="I15" s="24">
        <f>COUNTIF($C$2:$C$51,H15)</f>
        <v>27</v>
      </c>
      <c r="J15" s="17"/>
      <c r="K15" s="17"/>
      <c r="L15" s="17"/>
      <c r="M15" s="24">
        <f>I15/I$19</f>
        <v>0.54</v>
      </c>
      <c r="N15" s="24">
        <f>M15*100</f>
        <v>54</v>
      </c>
      <c r="O15" s="17"/>
      <c r="P15" s="17"/>
      <c r="Q15" s="56"/>
      <c r="R15" s="56"/>
    </row>
    <row r="16" spans="1:18" x14ac:dyDescent="0.3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  <c r="G16" s="17"/>
      <c r="H16" s="24" t="s">
        <v>10</v>
      </c>
      <c r="I16" s="24">
        <f>COUNTIF($C$2:$C$51,H16)</f>
        <v>16</v>
      </c>
      <c r="J16" s="17"/>
      <c r="K16" s="17"/>
      <c r="L16" s="17"/>
      <c r="M16" s="24">
        <f>I16/I$19</f>
        <v>0.32</v>
      </c>
      <c r="N16" s="24">
        <f>M16*100</f>
        <v>32</v>
      </c>
      <c r="O16" s="17"/>
      <c r="P16" s="17"/>
      <c r="Q16" s="56"/>
      <c r="R16" s="56"/>
    </row>
    <row r="17" spans="1:20" x14ac:dyDescent="0.3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  <c r="G17" s="17"/>
      <c r="H17" s="24" t="s">
        <v>8</v>
      </c>
      <c r="I17" s="24">
        <f>COUNTIF($C$2:$C$51,H17)</f>
        <v>7</v>
      </c>
      <c r="J17" s="17"/>
      <c r="K17" s="17"/>
      <c r="L17" s="17"/>
      <c r="M17" s="24">
        <f>I17/I$19</f>
        <v>0.14000000000000001</v>
      </c>
      <c r="N17" s="24">
        <f>M17*100</f>
        <v>14.000000000000002</v>
      </c>
      <c r="O17" s="17"/>
      <c r="P17" s="17"/>
      <c r="Q17" s="56"/>
      <c r="R17" s="56"/>
    </row>
    <row r="18" spans="1:20" x14ac:dyDescent="0.3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  <c r="G18" s="17"/>
      <c r="H18" s="24"/>
      <c r="I18" s="24"/>
      <c r="J18" s="17"/>
      <c r="K18" s="17"/>
      <c r="L18" s="17"/>
      <c r="M18" s="24"/>
      <c r="N18" s="24"/>
      <c r="O18" s="17"/>
      <c r="P18" s="17"/>
      <c r="Q18" s="56"/>
      <c r="R18" s="56"/>
    </row>
    <row r="19" spans="1:20" x14ac:dyDescent="0.3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  <c r="G19" s="17"/>
      <c r="H19" s="24" t="s">
        <v>27</v>
      </c>
      <c r="I19" s="24">
        <f>SUM(I15:I17)</f>
        <v>50</v>
      </c>
      <c r="J19" s="17"/>
      <c r="K19" s="17"/>
      <c r="L19" s="17"/>
      <c r="M19" s="24">
        <f>SUM(M15:M17)</f>
        <v>1</v>
      </c>
      <c r="N19" s="24">
        <f>SUM(N15:N17)</f>
        <v>100</v>
      </c>
      <c r="O19" s="17"/>
      <c r="P19" s="17"/>
      <c r="Q19" s="56"/>
      <c r="R19" s="56"/>
    </row>
    <row r="20" spans="1:20" x14ac:dyDescent="0.3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20" x14ac:dyDescent="0.3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  <c r="G21" s="17"/>
      <c r="H21" s="27" t="s">
        <v>4</v>
      </c>
      <c r="I21" s="28"/>
      <c r="J21" s="29"/>
      <c r="K21" s="29"/>
      <c r="L21" s="29"/>
      <c r="M21" s="17"/>
      <c r="N21" s="17"/>
      <c r="O21" s="17"/>
      <c r="P21" s="17"/>
      <c r="Q21" s="17"/>
      <c r="R21" s="17"/>
    </row>
    <row r="22" spans="1:20" x14ac:dyDescent="0.3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  <c r="G22" s="17"/>
      <c r="H22" s="26" t="s">
        <v>31</v>
      </c>
      <c r="I22" s="26">
        <f>COUNT(E2:E51)</f>
        <v>50</v>
      </c>
      <c r="J22" s="17"/>
      <c r="K22" s="17"/>
      <c r="L22" s="17"/>
      <c r="M22" s="17"/>
      <c r="N22" s="17"/>
      <c r="O22" s="17"/>
      <c r="P22" s="17"/>
      <c r="Q22" s="17"/>
      <c r="R22" s="17"/>
    </row>
    <row r="23" spans="1:20" x14ac:dyDescent="0.3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  <c r="G23" s="17"/>
      <c r="H23" s="26" t="s">
        <v>32</v>
      </c>
      <c r="I23" s="26">
        <v>5</v>
      </c>
      <c r="J23" s="17"/>
      <c r="K23" s="17"/>
      <c r="L23" s="17"/>
      <c r="M23" s="17"/>
      <c r="N23" s="17"/>
      <c r="O23" s="17"/>
      <c r="P23" s="17"/>
      <c r="Q23" s="17"/>
      <c r="R23" s="17"/>
    </row>
    <row r="24" spans="1:20" x14ac:dyDescent="0.3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  <c r="G24" s="17"/>
      <c r="H24" s="26" t="s">
        <v>29</v>
      </c>
      <c r="I24" s="26">
        <f>MAX(E2:E51)</f>
        <v>10</v>
      </c>
      <c r="J24" s="17"/>
      <c r="K24" s="17"/>
      <c r="L24" s="17"/>
      <c r="M24" s="17"/>
      <c r="N24" s="17"/>
      <c r="O24" s="17"/>
      <c r="P24" s="17"/>
      <c r="Q24" s="17"/>
      <c r="R24" s="17"/>
    </row>
    <row r="25" spans="1:20" x14ac:dyDescent="0.3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  <c r="G25" s="17"/>
      <c r="H25" s="26" t="s">
        <v>30</v>
      </c>
      <c r="I25" s="26">
        <f>MIN(E2:E51)</f>
        <v>2</v>
      </c>
      <c r="J25" s="17"/>
      <c r="K25" s="17"/>
      <c r="L25" s="17"/>
      <c r="M25" s="17"/>
      <c r="N25" s="17"/>
      <c r="O25" s="17"/>
      <c r="P25" s="17"/>
      <c r="Q25" s="17"/>
      <c r="R25" s="17"/>
    </row>
    <row r="26" spans="1:20" x14ac:dyDescent="0.3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  <c r="G26" s="17"/>
      <c r="H26" s="26" t="s">
        <v>19</v>
      </c>
      <c r="I26" s="26">
        <f>(I24-I25)/I23</f>
        <v>1.6</v>
      </c>
      <c r="J26" s="17" t="s">
        <v>33</v>
      </c>
      <c r="K26" s="17"/>
      <c r="L26" s="17"/>
      <c r="M26" s="17"/>
      <c r="N26" s="17"/>
      <c r="O26" s="17"/>
      <c r="P26" s="17"/>
      <c r="Q26" s="17"/>
      <c r="R26" s="17"/>
    </row>
    <row r="27" spans="1:20" x14ac:dyDescent="0.3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  <c r="L27" s="20"/>
      <c r="M27" s="20"/>
      <c r="N27" s="20"/>
      <c r="O27" s="20"/>
      <c r="P27" s="20"/>
    </row>
    <row r="28" spans="1:20" ht="19.8" customHeight="1" x14ac:dyDescent="0.3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  <c r="G28" s="27" t="s">
        <v>16</v>
      </c>
      <c r="H28" s="35" t="s">
        <v>4</v>
      </c>
      <c r="I28" s="27" t="s">
        <v>46</v>
      </c>
      <c r="J28" s="21"/>
      <c r="K28" s="21"/>
      <c r="L28" s="20"/>
      <c r="M28" s="33" t="s">
        <v>18</v>
      </c>
      <c r="N28" s="30" t="s">
        <v>28</v>
      </c>
      <c r="O28" s="21"/>
      <c r="P28" s="20"/>
      <c r="Q28" s="36" t="s">
        <v>54</v>
      </c>
      <c r="R28" s="36" t="s">
        <v>88</v>
      </c>
    </row>
    <row r="29" spans="1:20" x14ac:dyDescent="0.3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  <c r="G29" s="31" t="s">
        <v>36</v>
      </c>
      <c r="H29" s="31">
        <v>2</v>
      </c>
      <c r="I29" s="31">
        <f t="array" ref="I29:I33">FREQUENCY(E2:E51,H29:H33)</f>
        <v>7</v>
      </c>
      <c r="J29" s="20"/>
      <c r="K29" s="20"/>
      <c r="L29" s="20"/>
      <c r="M29" s="31">
        <f>I29/I$35</f>
        <v>0.14000000000000001</v>
      </c>
      <c r="N29" s="31">
        <f>M29*100</f>
        <v>14.000000000000002</v>
      </c>
      <c r="O29" s="21"/>
      <c r="P29" s="20"/>
      <c r="Q29" s="26">
        <f>I29</f>
        <v>7</v>
      </c>
      <c r="R29" s="26">
        <f>M29</f>
        <v>0.14000000000000001</v>
      </c>
    </row>
    <row r="30" spans="1:20" x14ac:dyDescent="0.3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  <c r="G30" s="32" t="s">
        <v>37</v>
      </c>
      <c r="H30" s="31">
        <v>4</v>
      </c>
      <c r="I30" s="31">
        <v>18</v>
      </c>
      <c r="J30" s="20"/>
      <c r="K30" s="20"/>
      <c r="L30" s="20"/>
      <c r="M30" s="31">
        <f>I30/I$35</f>
        <v>0.36</v>
      </c>
      <c r="N30" s="31">
        <f>M30*100</f>
        <v>36</v>
      </c>
      <c r="O30" s="21"/>
      <c r="P30" s="20"/>
      <c r="Q30" s="26">
        <f>Q29+I30</f>
        <v>25</v>
      </c>
      <c r="R30" s="26">
        <f>R29+M30</f>
        <v>0.5</v>
      </c>
    </row>
    <row r="31" spans="1:20" x14ac:dyDescent="0.3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  <c r="G31" s="32" t="s">
        <v>38</v>
      </c>
      <c r="H31" s="31">
        <v>6</v>
      </c>
      <c r="I31" s="31">
        <v>15</v>
      </c>
      <c r="J31" s="20"/>
      <c r="K31" s="20"/>
      <c r="L31" s="20"/>
      <c r="M31" s="31">
        <f>I31/I$35</f>
        <v>0.3</v>
      </c>
      <c r="N31" s="31">
        <f>M31*100</f>
        <v>30</v>
      </c>
      <c r="O31" s="21"/>
      <c r="P31" s="20"/>
      <c r="Q31" s="26">
        <f>Q30+I31</f>
        <v>40</v>
      </c>
      <c r="R31" s="26">
        <f>R30+M31</f>
        <v>0.8</v>
      </c>
    </row>
    <row r="32" spans="1:20" x14ac:dyDescent="0.3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  <c r="G32" s="32" t="s">
        <v>39</v>
      </c>
      <c r="H32" s="31">
        <v>8</v>
      </c>
      <c r="I32" s="31">
        <v>7</v>
      </c>
      <c r="J32" s="20"/>
      <c r="K32" s="20"/>
      <c r="L32" s="20"/>
      <c r="M32" s="31">
        <f>I32/I$35</f>
        <v>0.14000000000000001</v>
      </c>
      <c r="N32" s="31">
        <f>M32*100</f>
        <v>14.000000000000002</v>
      </c>
      <c r="O32" s="21"/>
      <c r="P32" s="20"/>
      <c r="Q32" s="26">
        <f>Q31+I32</f>
        <v>47</v>
      </c>
      <c r="R32" s="26">
        <f>R31+M32</f>
        <v>0.94000000000000006</v>
      </c>
      <c r="T32" s="14"/>
    </row>
    <row r="33" spans="1:18" x14ac:dyDescent="0.3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  <c r="G33" s="32" t="s">
        <v>40</v>
      </c>
      <c r="H33" s="31">
        <v>10</v>
      </c>
      <c r="I33" s="31">
        <v>3</v>
      </c>
      <c r="J33" s="20"/>
      <c r="K33" s="20"/>
      <c r="L33" s="20"/>
      <c r="M33" s="31">
        <f>I33/I$35</f>
        <v>0.06</v>
      </c>
      <c r="N33" s="31">
        <f>M33*100</f>
        <v>6</v>
      </c>
      <c r="O33" s="21"/>
      <c r="P33" s="20"/>
      <c r="Q33" s="26">
        <f>Q32+I33</f>
        <v>50</v>
      </c>
      <c r="R33" s="26">
        <f>R32+M33</f>
        <v>1</v>
      </c>
    </row>
    <row r="34" spans="1:18" x14ac:dyDescent="0.3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7"/>
      <c r="R34" s="17"/>
    </row>
    <row r="35" spans="1:18" x14ac:dyDescent="0.3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  <c r="G35" s="17"/>
      <c r="H35" s="26" t="s">
        <v>27</v>
      </c>
      <c r="I35" s="26">
        <f>SUM(I29:I33)</f>
        <v>50</v>
      </c>
      <c r="J35" s="17"/>
      <c r="K35" s="17"/>
      <c r="L35" s="17"/>
      <c r="M35" s="26">
        <f>SUM(M29:M33)</f>
        <v>1</v>
      </c>
      <c r="N35" s="26">
        <f>SUM(N29:N33)</f>
        <v>100</v>
      </c>
      <c r="O35" s="17"/>
      <c r="P35" s="17"/>
      <c r="Q35" s="17"/>
      <c r="R35" s="17"/>
    </row>
    <row r="36" spans="1:18" x14ac:dyDescent="0.3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x14ac:dyDescent="0.3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  <c r="G37" s="17"/>
      <c r="H37" s="53" t="s">
        <v>3</v>
      </c>
      <c r="I37" s="54"/>
      <c r="J37" s="17"/>
      <c r="K37" s="17"/>
      <c r="L37" s="17"/>
      <c r="M37" s="17"/>
      <c r="N37" s="17"/>
      <c r="O37" s="17"/>
      <c r="P37" s="17"/>
      <c r="Q37" s="17"/>
      <c r="R37" s="17"/>
    </row>
    <row r="38" spans="1:18" x14ac:dyDescent="0.3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  <c r="G38" s="17"/>
      <c r="H38" s="51" t="s">
        <v>31</v>
      </c>
      <c r="I38" s="51">
        <v>50</v>
      </c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  <c r="G39" s="17"/>
      <c r="H39" s="51" t="s">
        <v>32</v>
      </c>
      <c r="I39" s="51">
        <v>5</v>
      </c>
      <c r="J39" s="17"/>
      <c r="K39" s="17"/>
      <c r="L39" s="17"/>
      <c r="M39" s="17"/>
      <c r="N39" s="17"/>
      <c r="O39" s="17"/>
      <c r="P39" s="17"/>
      <c r="Q39" s="22"/>
      <c r="R39" s="17"/>
    </row>
    <row r="40" spans="1:18" x14ac:dyDescent="0.3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  <c r="G40" s="17"/>
      <c r="H40" s="51" t="s">
        <v>29</v>
      </c>
      <c r="I40" s="52">
        <f>MAX(D2:D51)</f>
        <v>32.9</v>
      </c>
      <c r="J40" s="17"/>
      <c r="K40" s="17"/>
      <c r="L40" s="17"/>
      <c r="M40" s="17"/>
      <c r="N40" s="17"/>
      <c r="O40" s="17"/>
      <c r="P40" s="17"/>
      <c r="Q40" s="17"/>
      <c r="R40" s="17"/>
    </row>
    <row r="41" spans="1:18" x14ac:dyDescent="0.3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  <c r="G41" s="17"/>
      <c r="H41" s="51" t="s">
        <v>34</v>
      </c>
      <c r="I41" s="52">
        <f xml:space="preserve"> MIN(D2:D51)</f>
        <v>4.3</v>
      </c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3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  <c r="G42" s="17"/>
      <c r="H42" s="51" t="s">
        <v>35</v>
      </c>
      <c r="I42" s="51">
        <f>(I40-I41)/I39</f>
        <v>5.72</v>
      </c>
      <c r="J42" s="17" t="s">
        <v>53</v>
      </c>
      <c r="K42" s="17"/>
      <c r="L42" s="17"/>
      <c r="M42" s="17"/>
      <c r="N42" s="17"/>
      <c r="O42" s="17"/>
      <c r="P42" s="17"/>
      <c r="Q42" s="22"/>
      <c r="R42" s="17"/>
    </row>
    <row r="43" spans="1:18" ht="15.6" customHeight="1" x14ac:dyDescent="0.3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8" ht="14.4" customHeight="1" x14ac:dyDescent="0.3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  <c r="G44" s="58" t="s">
        <v>16</v>
      </c>
      <c r="H44" s="58" t="s">
        <v>3</v>
      </c>
      <c r="I44" s="58" t="s">
        <v>17</v>
      </c>
      <c r="J44" s="18"/>
      <c r="K44" s="18"/>
      <c r="L44" s="17"/>
      <c r="M44" s="58" t="s">
        <v>18</v>
      </c>
      <c r="N44" s="58" t="s">
        <v>28</v>
      </c>
      <c r="O44" s="17"/>
      <c r="P44" s="17"/>
      <c r="Q44" s="61" t="s">
        <v>54</v>
      </c>
      <c r="R44" s="61" t="s">
        <v>88</v>
      </c>
    </row>
    <row r="45" spans="1:18" x14ac:dyDescent="0.3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  <c r="G45" s="59" t="s">
        <v>41</v>
      </c>
      <c r="H45" s="60">
        <v>9</v>
      </c>
      <c r="I45" s="60">
        <f t="array" ref="I45:I49">FREQUENCY(D2:D51,H45:H49)</f>
        <v>13</v>
      </c>
      <c r="J45" s="17"/>
      <c r="K45" s="17"/>
      <c r="L45" s="17"/>
      <c r="M45" s="60">
        <f>I45/I$51</f>
        <v>0.26</v>
      </c>
      <c r="N45" s="60">
        <f>M45*100</f>
        <v>26</v>
      </c>
      <c r="O45" s="17"/>
      <c r="P45" s="17"/>
      <c r="Q45" s="60">
        <f>I45</f>
        <v>13</v>
      </c>
      <c r="R45" s="60">
        <f>M45</f>
        <v>0.26</v>
      </c>
    </row>
    <row r="46" spans="1:18" x14ac:dyDescent="0.3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  <c r="G46" s="59" t="s">
        <v>42</v>
      </c>
      <c r="H46" s="60">
        <v>15</v>
      </c>
      <c r="I46" s="60">
        <v>24</v>
      </c>
      <c r="J46" s="17"/>
      <c r="K46" s="17"/>
      <c r="L46" s="17"/>
      <c r="M46" s="60">
        <f>I46/I$51</f>
        <v>0.48</v>
      </c>
      <c r="N46" s="60">
        <f>M46*100</f>
        <v>48</v>
      </c>
      <c r="O46" s="17"/>
      <c r="P46" s="17"/>
      <c r="Q46" s="60">
        <f>Q45+I46</f>
        <v>37</v>
      </c>
      <c r="R46" s="60">
        <f>R45+M46</f>
        <v>0.74</v>
      </c>
    </row>
    <row r="47" spans="1:18" x14ac:dyDescent="0.3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  <c r="G47" s="59" t="s">
        <v>43</v>
      </c>
      <c r="H47" s="60">
        <v>21</v>
      </c>
      <c r="I47" s="60">
        <v>8</v>
      </c>
      <c r="J47" s="17"/>
      <c r="K47" s="17"/>
      <c r="L47" s="17"/>
      <c r="M47" s="60">
        <f>I47/I$51</f>
        <v>0.16</v>
      </c>
      <c r="N47" s="60">
        <f>M47*100</f>
        <v>16</v>
      </c>
      <c r="O47" s="17"/>
      <c r="P47" s="17"/>
      <c r="Q47" s="60">
        <f>Q46+I47</f>
        <v>45</v>
      </c>
      <c r="R47" s="60">
        <f>R46+M47</f>
        <v>0.9</v>
      </c>
    </row>
    <row r="48" spans="1:18" x14ac:dyDescent="0.3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  <c r="G48" s="59" t="s">
        <v>44</v>
      </c>
      <c r="H48" s="60">
        <v>27</v>
      </c>
      <c r="I48" s="60">
        <v>3</v>
      </c>
      <c r="J48" s="17"/>
      <c r="K48" s="17"/>
      <c r="L48" s="17"/>
      <c r="M48" s="60">
        <f>I48/I$51</f>
        <v>0.06</v>
      </c>
      <c r="N48" s="60">
        <f>M48*100</f>
        <v>6</v>
      </c>
      <c r="O48" s="17"/>
      <c r="P48" s="17"/>
      <c r="Q48" s="60">
        <f>Q47+I48</f>
        <v>48</v>
      </c>
      <c r="R48" s="60">
        <f>R47+M48</f>
        <v>0.96</v>
      </c>
    </row>
    <row r="49" spans="1:18" x14ac:dyDescent="0.3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  <c r="G49" s="59" t="s">
        <v>45</v>
      </c>
      <c r="H49" s="60">
        <v>33</v>
      </c>
      <c r="I49" s="60">
        <v>2</v>
      </c>
      <c r="J49" s="17"/>
      <c r="K49" s="17"/>
      <c r="L49" s="17"/>
      <c r="M49" s="60">
        <f>I49/I$51</f>
        <v>0.04</v>
      </c>
      <c r="N49" s="60">
        <f>M49*100</f>
        <v>4</v>
      </c>
      <c r="O49" s="17"/>
      <c r="P49" s="17"/>
      <c r="Q49" s="60">
        <f>Q48+I49</f>
        <v>50</v>
      </c>
      <c r="R49" s="60">
        <f>R48+M49</f>
        <v>1</v>
      </c>
    </row>
    <row r="50" spans="1:18" x14ac:dyDescent="0.3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3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  <c r="G51" s="17"/>
      <c r="H51" s="60" t="s">
        <v>27</v>
      </c>
      <c r="I51" s="60">
        <f>SUM(I45:I49)</f>
        <v>50</v>
      </c>
      <c r="J51" s="17"/>
      <c r="K51" s="17"/>
      <c r="L51" s="17"/>
      <c r="M51" s="60">
        <f>SUM(M45:M49)</f>
        <v>1</v>
      </c>
      <c r="N51" s="60">
        <f>SUM(N45:N49)</f>
        <v>100</v>
      </c>
      <c r="O51" s="17"/>
      <c r="P51" s="17"/>
      <c r="Q51" s="17"/>
      <c r="R51" s="17"/>
    </row>
    <row r="53" spans="1:18" x14ac:dyDescent="0.3">
      <c r="F53" s="13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tabSelected="1" topLeftCell="B28" zoomScaleNormal="100" workbookViewId="0">
      <selection activeCell="M20" sqref="M20"/>
    </sheetView>
  </sheetViews>
  <sheetFormatPr defaultColWidth="8.796875" defaultRowHeight="15.6" x14ac:dyDescent="0.3"/>
  <cols>
    <col min="1" max="1" width="9.5" style="15" customWidth="1"/>
    <col min="2" max="2" width="8.796875" style="15"/>
    <col min="3" max="3" width="14.69921875" customWidth="1"/>
    <col min="4" max="4" width="11.296875" style="15" customWidth="1"/>
    <col min="5" max="5" width="13.5" style="15" customWidth="1"/>
    <col min="6" max="6" width="16.5" style="15" bestFit="1" customWidth="1"/>
    <col min="12" max="12" width="15.296875" bestFit="1" customWidth="1"/>
    <col min="13" max="13" width="19.796875" bestFit="1" customWidth="1"/>
    <col min="14" max="14" width="11.5" bestFit="1" customWidth="1"/>
    <col min="16" max="16" width="16.5" customWidth="1"/>
    <col min="17" max="17" width="11.796875" customWidth="1"/>
    <col min="18" max="19" width="9.19921875" customWidth="1"/>
    <col min="20" max="20" width="9.5" customWidth="1"/>
    <col min="22" max="22" width="9.59765625" customWidth="1"/>
    <col min="23" max="23" width="9.3984375" customWidth="1"/>
    <col min="24" max="24" width="12.59765625" customWidth="1"/>
  </cols>
  <sheetData>
    <row r="1" spans="1:24" x14ac:dyDescent="0.3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4" x14ac:dyDescent="0.3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4" x14ac:dyDescent="0.3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  <c r="I3" s="67" t="s">
        <v>5</v>
      </c>
      <c r="J3" s="68"/>
      <c r="K3" s="17"/>
      <c r="L3" s="17"/>
      <c r="M3" s="17"/>
      <c r="N3" s="17"/>
      <c r="O3" s="17"/>
      <c r="P3" s="108" t="s">
        <v>5</v>
      </c>
      <c r="Q3" s="108"/>
      <c r="R3" s="108"/>
      <c r="S3" s="108"/>
      <c r="T3" s="108"/>
      <c r="U3" s="108"/>
      <c r="V3" s="108"/>
      <c r="W3" s="108"/>
      <c r="X3" s="57"/>
    </row>
    <row r="4" spans="1:24" x14ac:dyDescent="0.3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  <c r="I4" s="17"/>
      <c r="J4" s="17"/>
      <c r="K4" s="17"/>
      <c r="L4" s="17"/>
      <c r="M4" s="17"/>
      <c r="N4" s="17"/>
      <c r="O4" s="17"/>
      <c r="P4" s="110" t="s">
        <v>92</v>
      </c>
      <c r="Q4" s="111" t="s">
        <v>52</v>
      </c>
      <c r="R4" s="116" t="s">
        <v>89</v>
      </c>
      <c r="S4" s="116"/>
      <c r="T4" s="106" t="s">
        <v>90</v>
      </c>
      <c r="U4" s="106"/>
      <c r="V4" s="106" t="s">
        <v>91</v>
      </c>
      <c r="W4" s="106"/>
    </row>
    <row r="5" spans="1:24" x14ac:dyDescent="0.3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  <c r="I5" s="62" t="s">
        <v>24</v>
      </c>
      <c r="J5" s="63">
        <f>MAX(F2:F51)</f>
        <v>158.51</v>
      </c>
      <c r="K5" s="17"/>
      <c r="L5" s="17"/>
      <c r="M5" s="17"/>
      <c r="N5" s="17"/>
      <c r="O5" s="17"/>
      <c r="P5" s="110"/>
      <c r="Q5" s="112"/>
      <c r="R5" s="69" t="s">
        <v>50</v>
      </c>
      <c r="S5" s="69" t="s">
        <v>49</v>
      </c>
      <c r="T5" s="97" t="s">
        <v>50</v>
      </c>
      <c r="U5" s="97" t="s">
        <v>49</v>
      </c>
      <c r="V5" s="97" t="s">
        <v>50</v>
      </c>
      <c r="W5" s="97" t="s">
        <v>49</v>
      </c>
    </row>
    <row r="6" spans="1:24" x14ac:dyDescent="0.3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  <c r="I6" s="62" t="s">
        <v>25</v>
      </c>
      <c r="J6" s="63">
        <f>MIN(F2:F51)</f>
        <v>17.840000000000003</v>
      </c>
      <c r="K6" s="17"/>
      <c r="L6" s="17"/>
      <c r="M6" s="17"/>
      <c r="N6" s="17"/>
      <c r="O6" s="17"/>
      <c r="P6" s="70">
        <v>1</v>
      </c>
      <c r="Q6" s="93">
        <v>25</v>
      </c>
      <c r="R6" s="89">
        <f>_xlfn.PERCENTILE.EXC(F$2:F$51,Q6/100)</f>
        <v>43.847500000000004</v>
      </c>
      <c r="S6" s="89">
        <f>_xlfn.QUARTILE.EXC(F$2:F$51,P6)</f>
        <v>43.847500000000004</v>
      </c>
      <c r="T6" s="91">
        <f>_xlfn.PERCENTILE.INC($F$2:$F$51,$Q6/100)</f>
        <v>45.56</v>
      </c>
      <c r="U6" s="91">
        <f>_xlfn.QUARTILE.INC($F$2:$F$51,$P6)</f>
        <v>45.56</v>
      </c>
      <c r="V6" s="91">
        <f>PERCENTILE($F$2:$F$51,$Q6/100)</f>
        <v>45.56</v>
      </c>
      <c r="W6" s="91">
        <f>QUARTILE($F$2:$F$51,$P6)</f>
        <v>45.56</v>
      </c>
    </row>
    <row r="7" spans="1:24" x14ac:dyDescent="0.3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  <c r="I7" s="64" t="s">
        <v>20</v>
      </c>
      <c r="J7" s="65">
        <f>AVERAGE(F2:F51)</f>
        <v>68.128200000000021</v>
      </c>
      <c r="K7" s="17"/>
      <c r="L7" s="17"/>
      <c r="M7" s="17"/>
      <c r="N7" s="17"/>
      <c r="O7" s="17"/>
      <c r="P7" s="70">
        <v>2</v>
      </c>
      <c r="Q7" s="93">
        <v>50</v>
      </c>
      <c r="R7" s="89">
        <f>_xlfn.PERCENTILE.EXC(F$2:F$51,Q7/100)</f>
        <v>62.15</v>
      </c>
      <c r="S7" s="89">
        <f>_xlfn.QUARTILE.EXC(F$2:F$51,P7)</f>
        <v>62.15</v>
      </c>
      <c r="T7" s="91">
        <f>_xlfn.PERCENTILE.INC($F$2:$F$51,$Q7/100)</f>
        <v>62.15</v>
      </c>
      <c r="U7" s="91">
        <f t="shared" ref="U7:U8" si="0">_xlfn.QUARTILE.INC($F$2:$F$51,$P7)</f>
        <v>62.15</v>
      </c>
      <c r="V7" s="91">
        <f>PERCENTILE($F$2:$F$51,$Q7/100)</f>
        <v>62.15</v>
      </c>
      <c r="W7" s="91">
        <f>QUARTILE($F$2:$F$51,$P7)</f>
        <v>62.15</v>
      </c>
    </row>
    <row r="8" spans="1:24" x14ac:dyDescent="0.3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  <c r="I8" s="64" t="s">
        <v>21</v>
      </c>
      <c r="J8" s="65">
        <f>MEDIAN(F2:F51)</f>
        <v>62.15</v>
      </c>
      <c r="K8" s="17"/>
      <c r="L8" s="17"/>
      <c r="M8" s="17"/>
      <c r="N8" s="17"/>
      <c r="O8" s="17"/>
      <c r="P8" s="71">
        <v>3</v>
      </c>
      <c r="Q8" s="94">
        <v>75</v>
      </c>
      <c r="R8" s="90">
        <f>_xlfn.PERCENTILE.EXC(F$2:F$51,Q8/100)</f>
        <v>84.132500000000007</v>
      </c>
      <c r="S8" s="89">
        <f>_xlfn.QUARTILE.EXC(F$2:F$51,P8)</f>
        <v>84.132500000000007</v>
      </c>
      <c r="T8" s="91">
        <f>_xlfn.PERCENTILE.INC($F$2:$F$51,$Q8/100)</f>
        <v>82.734999999999999</v>
      </c>
      <c r="U8" s="91">
        <f t="shared" si="0"/>
        <v>82.734999999999999</v>
      </c>
      <c r="V8" s="91">
        <f>PERCENTILE($F$2:$F$51,$Q8/100)</f>
        <v>82.734999999999999</v>
      </c>
      <c r="W8" s="91">
        <f>QUARTILE($F$2:$F$51,$P8)</f>
        <v>82.734999999999999</v>
      </c>
    </row>
    <row r="9" spans="1:24" x14ac:dyDescent="0.3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  <c r="I9" s="64" t="s">
        <v>22</v>
      </c>
      <c r="J9" s="66" t="e">
        <f>MODE(F2:F51)</f>
        <v>#N/A</v>
      </c>
      <c r="K9" s="17" t="s">
        <v>23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x14ac:dyDescent="0.3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4" x14ac:dyDescent="0.3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4" x14ac:dyDescent="0.3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4" x14ac:dyDescent="0.3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4" x14ac:dyDescent="0.3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4" x14ac:dyDescent="0.3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  <c r="I15" s="48" t="s">
        <v>4</v>
      </c>
      <c r="J15" s="49"/>
      <c r="K15" s="17"/>
      <c r="L15" s="17"/>
      <c r="M15" s="17"/>
      <c r="N15" s="17"/>
      <c r="O15" s="17"/>
      <c r="P15" s="109" t="s">
        <v>4</v>
      </c>
      <c r="Q15" s="109"/>
      <c r="R15" s="109"/>
      <c r="S15" s="109"/>
      <c r="T15" s="109"/>
      <c r="U15" s="109"/>
      <c r="V15" s="109"/>
      <c r="W15" s="109"/>
      <c r="X15" s="92"/>
    </row>
    <row r="16" spans="1:24" x14ac:dyDescent="0.3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  <c r="I16" s="17"/>
      <c r="J16" s="17"/>
      <c r="K16" s="17"/>
      <c r="L16" s="17"/>
      <c r="M16" s="17"/>
      <c r="N16" s="17"/>
      <c r="O16" s="17"/>
      <c r="P16" s="113" t="s">
        <v>92</v>
      </c>
      <c r="Q16" s="114" t="s">
        <v>52</v>
      </c>
      <c r="R16" s="117" t="s">
        <v>89</v>
      </c>
      <c r="S16" s="117"/>
      <c r="T16" s="107" t="s">
        <v>90</v>
      </c>
      <c r="U16" s="107"/>
      <c r="V16" s="107" t="s">
        <v>91</v>
      </c>
      <c r="W16" s="107"/>
    </row>
    <row r="17" spans="1:24" x14ac:dyDescent="0.3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  <c r="I17" s="26" t="s">
        <v>24</v>
      </c>
      <c r="J17" s="26">
        <f>MAX(E2:E51)</f>
        <v>10</v>
      </c>
      <c r="K17" s="17"/>
      <c r="L17" s="26" t="s">
        <v>51</v>
      </c>
      <c r="M17" s="50">
        <f>J17-J18</f>
        <v>8</v>
      </c>
      <c r="N17" s="17"/>
      <c r="O17" s="17"/>
      <c r="P17" s="113"/>
      <c r="Q17" s="115"/>
      <c r="R17" s="72" t="s">
        <v>50</v>
      </c>
      <c r="S17" s="72" t="s">
        <v>49</v>
      </c>
      <c r="T17" s="98" t="s">
        <v>50</v>
      </c>
      <c r="U17" s="98" t="s">
        <v>49</v>
      </c>
      <c r="V17" s="98" t="s">
        <v>50</v>
      </c>
      <c r="W17" s="98" t="s">
        <v>49</v>
      </c>
    </row>
    <row r="18" spans="1:24" x14ac:dyDescent="0.3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  <c r="I18" s="26" t="s">
        <v>25</v>
      </c>
      <c r="J18" s="26">
        <f>MIN(E2:E51)</f>
        <v>2</v>
      </c>
      <c r="K18" s="17"/>
      <c r="L18" s="26" t="s">
        <v>48</v>
      </c>
      <c r="M18" s="50">
        <f>_xlfn.VAR.S(E2:E51)</f>
        <v>4.1506122448979612</v>
      </c>
      <c r="N18" s="17"/>
      <c r="O18" s="17"/>
      <c r="P18" s="73">
        <v>1</v>
      </c>
      <c r="Q18" s="95">
        <v>25</v>
      </c>
      <c r="R18" s="74">
        <f>_xlfn.PERCENTILE.EXC(E$2:E$51,Q18/100)</f>
        <v>3</v>
      </c>
      <c r="S18" s="74">
        <f>_xlfn.QUARTILE.EXC(E$2:E$51,P18)</f>
        <v>3</v>
      </c>
      <c r="T18" s="99">
        <f>_xlfn.PERCENTILE.INC($E$2:$E$51,$Q18/100)</f>
        <v>3.25</v>
      </c>
      <c r="U18" s="99">
        <f>_xlfn.QUARTILE.INC($E$2:$E$51,$P18)</f>
        <v>3.25</v>
      </c>
      <c r="V18" s="99">
        <f>PERCENTILE($E$2:$E$51,$Q18/100)</f>
        <v>3.25</v>
      </c>
      <c r="W18" s="99">
        <f>QUARTILE($E$2:$E$51,$P18)</f>
        <v>3.25</v>
      </c>
    </row>
    <row r="19" spans="1:24" x14ac:dyDescent="0.3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  <c r="I19" s="26" t="s">
        <v>20</v>
      </c>
      <c r="J19" s="26">
        <f>AVERAGE(E2:E51)</f>
        <v>4.82</v>
      </c>
      <c r="K19" s="17"/>
      <c r="L19" s="26" t="s">
        <v>47</v>
      </c>
      <c r="M19" s="50">
        <f>_xlfn.STDEV.S(E2:E51)</f>
        <v>2.037305142804573</v>
      </c>
      <c r="N19" s="17"/>
      <c r="O19" s="17"/>
      <c r="P19" s="73">
        <v>2</v>
      </c>
      <c r="Q19" s="95">
        <v>50</v>
      </c>
      <c r="R19" s="74">
        <f>_xlfn.PERCENTILE.EXC(E$2:E$51,Q19/100)</f>
        <v>4.5</v>
      </c>
      <c r="S19" s="74">
        <f>_xlfn.QUARTILE.EXC(E$2:E$51,P19)</f>
        <v>4.5</v>
      </c>
      <c r="T19" s="99">
        <f>_xlfn.PERCENTILE.INC($E$2:$E$51,$Q19/100)</f>
        <v>4.5</v>
      </c>
      <c r="U19" s="99">
        <f>_xlfn.QUARTILE.INC($E$2:$E$51,$P19)</f>
        <v>4.5</v>
      </c>
      <c r="V19" s="99">
        <f>PERCENTILE($E$2:$E$51,$Q19/100)</f>
        <v>4.5</v>
      </c>
      <c r="W19" s="99">
        <f>QUARTILE($E$2:$E$51,$P19)</f>
        <v>4.5</v>
      </c>
    </row>
    <row r="20" spans="1:24" x14ac:dyDescent="0.3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  <c r="I20" s="26" t="s">
        <v>21</v>
      </c>
      <c r="J20" s="26">
        <f>MEDIAN(E2:E51)</f>
        <v>4.5</v>
      </c>
      <c r="K20" s="17"/>
      <c r="L20" s="26" t="s">
        <v>93</v>
      </c>
      <c r="M20" s="50">
        <f>M19/J19</f>
        <v>0.4226774155196209</v>
      </c>
      <c r="N20" s="17"/>
      <c r="O20" s="17"/>
      <c r="P20" s="75">
        <v>3</v>
      </c>
      <c r="Q20" s="96">
        <v>75</v>
      </c>
      <c r="R20" s="76">
        <f>_xlfn.PERCENTILE.EXC(E$2:E$51,Q20/100)</f>
        <v>6</v>
      </c>
      <c r="S20" s="76">
        <f>_xlfn.QUARTILE.EXC(E$2:E$51,P20)</f>
        <v>6</v>
      </c>
      <c r="T20" s="99">
        <f>_xlfn.PERCENTILE.INC($E$2:$E$51,$Q20/100)</f>
        <v>6</v>
      </c>
      <c r="U20" s="99">
        <f>_xlfn.QUARTILE.INC($E$2:$E$51,$P20)</f>
        <v>6</v>
      </c>
      <c r="V20" s="99">
        <f>PERCENTILE($E$2:$E$51,$Q20/100)</f>
        <v>6</v>
      </c>
      <c r="W20" s="99">
        <f>QUARTILE($E$2:$E$51,$P20)</f>
        <v>6</v>
      </c>
    </row>
    <row r="21" spans="1:24" x14ac:dyDescent="0.3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  <c r="I21" s="26" t="s">
        <v>22</v>
      </c>
      <c r="J21" s="26">
        <f>MODE(E2:E51)</f>
        <v>4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3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4" x14ac:dyDescent="0.3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  <c r="I23" s="47"/>
      <c r="J23" s="4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4" x14ac:dyDescent="0.3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  <c r="I24" s="47"/>
      <c r="J24" s="4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4" x14ac:dyDescent="0.3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  <c r="I25" s="47"/>
      <c r="J25" s="4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4" x14ac:dyDescent="0.3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24" x14ac:dyDescent="0.3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24" x14ac:dyDescent="0.3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24" x14ac:dyDescent="0.3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24" x14ac:dyDescent="0.3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24" x14ac:dyDescent="0.3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  <c r="I31" s="58" t="s">
        <v>26</v>
      </c>
      <c r="J31" s="77"/>
    </row>
    <row r="32" spans="1:24" x14ac:dyDescent="0.3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  <c r="I32" s="60" t="s">
        <v>24</v>
      </c>
      <c r="J32" s="78">
        <f>MAX(D2:D51)</f>
        <v>32.9</v>
      </c>
    </row>
    <row r="33" spans="1:10" x14ac:dyDescent="0.3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  <c r="I33" s="60" t="s">
        <v>25</v>
      </c>
      <c r="J33" s="78">
        <f>MIN(D2:D51)</f>
        <v>4.3</v>
      </c>
    </row>
    <row r="34" spans="1:10" x14ac:dyDescent="0.3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  <c r="I34" s="60" t="s">
        <v>20</v>
      </c>
      <c r="J34" s="78">
        <f>AVERAGE(D2:D51)</f>
        <v>12.810000000000002</v>
      </c>
    </row>
    <row r="35" spans="1:10" x14ac:dyDescent="0.3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  <c r="I35" s="60" t="s">
        <v>21</v>
      </c>
      <c r="J35" s="78">
        <f>MEDIAN(D2:D51)</f>
        <v>11.4</v>
      </c>
    </row>
    <row r="36" spans="1:10" x14ac:dyDescent="0.3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  <c r="I36" s="60" t="s">
        <v>22</v>
      </c>
      <c r="J36" s="60">
        <f>MODE(D2:D51)</f>
        <v>11.4</v>
      </c>
    </row>
    <row r="37" spans="1:10" x14ac:dyDescent="0.3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  <c r="I37" s="17"/>
      <c r="J37" s="17"/>
    </row>
    <row r="38" spans="1:10" x14ac:dyDescent="0.3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  <c r="I38" s="11"/>
      <c r="J38" s="10"/>
    </row>
    <row r="39" spans="1:10" x14ac:dyDescent="0.3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  <c r="I39" s="11"/>
      <c r="J39" s="10"/>
    </row>
    <row r="40" spans="1:10" x14ac:dyDescent="0.3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  <c r="I40" s="11"/>
      <c r="J40" s="10"/>
    </row>
    <row r="41" spans="1:10" x14ac:dyDescent="0.3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  <c r="I41" s="12"/>
    </row>
    <row r="42" spans="1:10" x14ac:dyDescent="0.3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  <c r="I42" s="12"/>
    </row>
    <row r="43" spans="1:10" x14ac:dyDescent="0.3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  <c r="I43" s="12"/>
    </row>
    <row r="44" spans="1:10" x14ac:dyDescent="0.3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  <c r="I44" s="12"/>
    </row>
    <row r="45" spans="1:10" x14ac:dyDescent="0.3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  <c r="I45" s="12"/>
    </row>
    <row r="46" spans="1:10" x14ac:dyDescent="0.3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  <c r="I46" s="12"/>
    </row>
    <row r="47" spans="1:10" x14ac:dyDescent="0.3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  <c r="I47" s="12"/>
    </row>
    <row r="48" spans="1:10" x14ac:dyDescent="0.3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  <c r="I48" s="12"/>
    </row>
    <row r="49" spans="1:9" x14ac:dyDescent="0.3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  <c r="I49" s="12"/>
    </row>
    <row r="50" spans="1:9" x14ac:dyDescent="0.3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9" x14ac:dyDescent="0.3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autoFilter ref="A1:F51" xr:uid="{00000000-0001-0000-0800-000000000000}">
    <sortState xmlns:xlrd2="http://schemas.microsoft.com/office/spreadsheetml/2017/richdata2" ref="A2:F51">
      <sortCondition ref="A1:A51"/>
    </sortState>
  </autoFilter>
  <mergeCells count="12">
    <mergeCell ref="T4:U4"/>
    <mergeCell ref="V4:W4"/>
    <mergeCell ref="T16:U16"/>
    <mergeCell ref="V16:W16"/>
    <mergeCell ref="P3:W3"/>
    <mergeCell ref="P15:W15"/>
    <mergeCell ref="P4:P5"/>
    <mergeCell ref="Q4:Q5"/>
    <mergeCell ref="P16:P17"/>
    <mergeCell ref="Q16:Q17"/>
    <mergeCell ref="R4:S4"/>
    <mergeCell ref="R16:S16"/>
  </mergeCells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8CF-BD73-4B6B-8AE5-47005F242369}">
  <dimension ref="A1:D301"/>
  <sheetViews>
    <sheetView workbookViewId="0">
      <selection activeCell="C10" sqref="A1:D301"/>
    </sheetView>
  </sheetViews>
  <sheetFormatPr defaultRowHeight="15.6" x14ac:dyDescent="0.3"/>
  <cols>
    <col min="1" max="1" width="13.5" style="39" customWidth="1"/>
    <col min="2" max="2" width="14.69921875" style="39" customWidth="1"/>
    <col min="3" max="3" width="13.69921875" style="39" customWidth="1"/>
    <col min="4" max="4" width="20.19921875" style="39" customWidth="1"/>
    <col min="5" max="16384" width="8.796875" style="39"/>
  </cols>
  <sheetData>
    <row r="1" spans="1:4" ht="22.5" customHeight="1" x14ac:dyDescent="0.3">
      <c r="A1" s="37" t="s">
        <v>55</v>
      </c>
      <c r="B1" s="38" t="s">
        <v>56</v>
      </c>
      <c r="C1" s="38" t="s">
        <v>57</v>
      </c>
      <c r="D1" s="38" t="s">
        <v>58</v>
      </c>
    </row>
    <row r="2" spans="1:4" x14ac:dyDescent="0.3">
      <c r="A2" s="40">
        <v>1</v>
      </c>
      <c r="B2" s="41" t="s">
        <v>59</v>
      </c>
      <c r="C2" s="42">
        <v>18</v>
      </c>
      <c r="D2" s="42">
        <v>5</v>
      </c>
    </row>
    <row r="3" spans="1:4" x14ac:dyDescent="0.3">
      <c r="A3" s="40">
        <v>2</v>
      </c>
      <c r="B3" s="41" t="s">
        <v>60</v>
      </c>
      <c r="C3" s="42">
        <v>22</v>
      </c>
      <c r="D3" s="42">
        <v>6</v>
      </c>
    </row>
    <row r="4" spans="1:4" x14ac:dyDescent="0.3">
      <c r="A4" s="40">
        <v>3</v>
      </c>
      <c r="B4" s="41" t="s">
        <v>59</v>
      </c>
      <c r="C4" s="42">
        <v>28</v>
      </c>
      <c r="D4" s="42">
        <v>1</v>
      </c>
    </row>
    <row r="5" spans="1:4" x14ac:dyDescent="0.3">
      <c r="A5" s="40">
        <v>4</v>
      </c>
      <c r="B5" s="41" t="s">
        <v>61</v>
      </c>
      <c r="C5" s="42">
        <v>38</v>
      </c>
      <c r="D5" s="42">
        <v>74</v>
      </c>
    </row>
    <row r="6" spans="1:4" x14ac:dyDescent="0.3">
      <c r="A6" s="40">
        <v>5</v>
      </c>
      <c r="B6" s="41" t="s">
        <v>60</v>
      </c>
      <c r="C6" s="42">
        <v>33</v>
      </c>
      <c r="D6" s="42">
        <v>6</v>
      </c>
    </row>
    <row r="7" spans="1:4" x14ac:dyDescent="0.3">
      <c r="A7" s="40">
        <v>6</v>
      </c>
      <c r="B7" s="41" t="s">
        <v>59</v>
      </c>
      <c r="C7" s="42">
        <v>28</v>
      </c>
      <c r="D7" s="42">
        <v>5</v>
      </c>
    </row>
    <row r="8" spans="1:4" x14ac:dyDescent="0.3">
      <c r="A8" s="40">
        <v>7</v>
      </c>
      <c r="B8" s="41" t="s">
        <v>60</v>
      </c>
      <c r="C8" s="42">
        <v>19</v>
      </c>
      <c r="D8" s="42">
        <v>11</v>
      </c>
    </row>
    <row r="9" spans="1:4" x14ac:dyDescent="0.3">
      <c r="A9" s="40">
        <v>8</v>
      </c>
      <c r="B9" s="41" t="s">
        <v>60</v>
      </c>
      <c r="C9" s="42">
        <v>11</v>
      </c>
      <c r="D9" s="42">
        <v>9</v>
      </c>
    </row>
    <row r="10" spans="1:4" x14ac:dyDescent="0.3">
      <c r="A10" s="40">
        <v>9</v>
      </c>
      <c r="B10" s="41" t="s">
        <v>60</v>
      </c>
      <c r="C10" s="42">
        <v>23</v>
      </c>
      <c r="D10" s="42">
        <v>13</v>
      </c>
    </row>
    <row r="11" spans="1:4" x14ac:dyDescent="0.3">
      <c r="A11" s="40">
        <v>10</v>
      </c>
      <c r="B11" s="41" t="s">
        <v>59</v>
      </c>
      <c r="C11" s="42">
        <v>13</v>
      </c>
      <c r="D11" s="42">
        <v>1</v>
      </c>
    </row>
    <row r="12" spans="1:4" x14ac:dyDescent="0.3">
      <c r="A12" s="40">
        <v>11</v>
      </c>
      <c r="B12" s="41" t="s">
        <v>60</v>
      </c>
      <c r="C12" s="42">
        <v>33</v>
      </c>
      <c r="D12" s="42">
        <v>18</v>
      </c>
    </row>
    <row r="13" spans="1:4" x14ac:dyDescent="0.3">
      <c r="A13" s="40">
        <v>12</v>
      </c>
      <c r="B13" s="41" t="s">
        <v>60</v>
      </c>
      <c r="C13" s="42">
        <v>44</v>
      </c>
      <c r="D13" s="42">
        <v>7</v>
      </c>
    </row>
    <row r="14" spans="1:4" x14ac:dyDescent="0.3">
      <c r="A14" s="40">
        <v>13</v>
      </c>
      <c r="B14" s="41" t="s">
        <v>61</v>
      </c>
      <c r="C14" s="42">
        <v>42</v>
      </c>
      <c r="D14" s="42">
        <v>18</v>
      </c>
    </row>
    <row r="15" spans="1:4" x14ac:dyDescent="0.3">
      <c r="A15" s="40">
        <v>14</v>
      </c>
      <c r="B15" s="41" t="s">
        <v>61</v>
      </c>
      <c r="C15" s="42">
        <v>34</v>
      </c>
      <c r="D15" s="42">
        <v>46</v>
      </c>
    </row>
    <row r="16" spans="1:4" x14ac:dyDescent="0.3">
      <c r="A16" s="40">
        <v>15</v>
      </c>
      <c r="B16" s="41" t="s">
        <v>59</v>
      </c>
      <c r="C16" s="42">
        <v>25</v>
      </c>
      <c r="D16" s="42">
        <v>0</v>
      </c>
    </row>
    <row r="17" spans="1:4" x14ac:dyDescent="0.3">
      <c r="A17" s="40">
        <v>16</v>
      </c>
      <c r="B17" s="41" t="s">
        <v>59</v>
      </c>
      <c r="C17" s="42">
        <v>22</v>
      </c>
      <c r="D17" s="42">
        <v>3</v>
      </c>
    </row>
    <row r="18" spans="1:4" x14ac:dyDescent="0.3">
      <c r="A18" s="40">
        <v>17</v>
      </c>
      <c r="B18" s="41" t="s">
        <v>59</v>
      </c>
      <c r="C18" s="42">
        <v>26</v>
      </c>
      <c r="D18" s="42">
        <v>3</v>
      </c>
    </row>
    <row r="19" spans="1:4" x14ac:dyDescent="0.3">
      <c r="A19" s="40">
        <v>18</v>
      </c>
      <c r="B19" s="41" t="s">
        <v>61</v>
      </c>
      <c r="C19" s="42">
        <v>17</v>
      </c>
      <c r="D19" s="42">
        <v>36</v>
      </c>
    </row>
    <row r="20" spans="1:4" x14ac:dyDescent="0.3">
      <c r="A20" s="40">
        <v>19</v>
      </c>
      <c r="B20" s="41" t="s">
        <v>60</v>
      </c>
      <c r="C20" s="42">
        <v>30</v>
      </c>
      <c r="D20" s="42">
        <v>7</v>
      </c>
    </row>
    <row r="21" spans="1:4" x14ac:dyDescent="0.3">
      <c r="A21" s="40">
        <v>20</v>
      </c>
      <c r="B21" s="41" t="s">
        <v>59</v>
      </c>
      <c r="C21" s="42">
        <v>19</v>
      </c>
      <c r="D21" s="42">
        <v>3</v>
      </c>
    </row>
    <row r="22" spans="1:4" x14ac:dyDescent="0.3">
      <c r="A22" s="40">
        <v>21</v>
      </c>
      <c r="B22" s="41" t="s">
        <v>60</v>
      </c>
      <c r="C22" s="42">
        <v>33</v>
      </c>
      <c r="D22" s="42">
        <v>10</v>
      </c>
    </row>
    <row r="23" spans="1:4" x14ac:dyDescent="0.3">
      <c r="A23" s="40">
        <v>22</v>
      </c>
      <c r="B23" s="41" t="s">
        <v>60</v>
      </c>
      <c r="C23" s="42">
        <v>22</v>
      </c>
      <c r="D23" s="42">
        <v>14</v>
      </c>
    </row>
    <row r="24" spans="1:4" x14ac:dyDescent="0.3">
      <c r="A24" s="40">
        <v>23</v>
      </c>
      <c r="B24" s="41" t="s">
        <v>61</v>
      </c>
      <c r="C24" s="42">
        <v>32</v>
      </c>
      <c r="D24" s="42">
        <v>27</v>
      </c>
    </row>
    <row r="25" spans="1:4" x14ac:dyDescent="0.3">
      <c r="A25" s="40">
        <v>24</v>
      </c>
      <c r="B25" s="41" t="s">
        <v>61</v>
      </c>
      <c r="C25" s="42">
        <v>33</v>
      </c>
      <c r="D25" s="42">
        <v>80</v>
      </c>
    </row>
    <row r="26" spans="1:4" x14ac:dyDescent="0.3">
      <c r="A26" s="40">
        <v>25</v>
      </c>
      <c r="B26" s="41" t="s">
        <v>60</v>
      </c>
      <c r="C26" s="42">
        <v>34</v>
      </c>
      <c r="D26" s="42">
        <v>9</v>
      </c>
    </row>
    <row r="27" spans="1:4" x14ac:dyDescent="0.3">
      <c r="A27" s="40">
        <v>26</v>
      </c>
      <c r="B27" s="41" t="s">
        <v>60</v>
      </c>
      <c r="C27" s="42">
        <v>38</v>
      </c>
      <c r="D27" s="42">
        <v>13</v>
      </c>
    </row>
    <row r="28" spans="1:4" x14ac:dyDescent="0.3">
      <c r="A28" s="40">
        <v>27</v>
      </c>
      <c r="B28" s="41" t="s">
        <v>59</v>
      </c>
      <c r="C28" s="42">
        <v>27</v>
      </c>
      <c r="D28" s="42">
        <v>1</v>
      </c>
    </row>
    <row r="29" spans="1:4" x14ac:dyDescent="0.3">
      <c r="A29" s="40">
        <v>28</v>
      </c>
      <c r="B29" s="41" t="s">
        <v>59</v>
      </c>
      <c r="C29" s="42">
        <v>27</v>
      </c>
      <c r="D29" s="42">
        <v>3</v>
      </c>
    </row>
    <row r="30" spans="1:4" x14ac:dyDescent="0.3">
      <c r="A30" s="40">
        <v>29</v>
      </c>
      <c r="B30" s="41" t="s">
        <v>60</v>
      </c>
      <c r="C30" s="42">
        <v>26</v>
      </c>
      <c r="D30" s="42">
        <v>7</v>
      </c>
    </row>
    <row r="31" spans="1:4" x14ac:dyDescent="0.3">
      <c r="A31" s="40">
        <v>30</v>
      </c>
      <c r="B31" s="41" t="s">
        <v>60</v>
      </c>
      <c r="C31" s="42">
        <v>34</v>
      </c>
      <c r="D31" s="42">
        <v>9</v>
      </c>
    </row>
    <row r="32" spans="1:4" x14ac:dyDescent="0.3">
      <c r="A32" s="40">
        <v>31</v>
      </c>
      <c r="B32" s="41" t="s">
        <v>60</v>
      </c>
      <c r="C32" s="42">
        <v>35</v>
      </c>
      <c r="D32" s="42">
        <v>14</v>
      </c>
    </row>
    <row r="33" spans="1:4" x14ac:dyDescent="0.3">
      <c r="A33" s="40">
        <v>32</v>
      </c>
      <c r="B33" s="41" t="s">
        <v>59</v>
      </c>
      <c r="C33" s="42">
        <v>25</v>
      </c>
      <c r="D33" s="42">
        <v>2</v>
      </c>
    </row>
    <row r="34" spans="1:4" x14ac:dyDescent="0.3">
      <c r="A34" s="40">
        <v>33</v>
      </c>
      <c r="B34" s="41" t="s">
        <v>61</v>
      </c>
      <c r="C34" s="42">
        <v>44</v>
      </c>
      <c r="D34" s="42">
        <v>34</v>
      </c>
    </row>
    <row r="35" spans="1:4" x14ac:dyDescent="0.3">
      <c r="A35" s="40">
        <v>34</v>
      </c>
      <c r="B35" s="41" t="s">
        <v>59</v>
      </c>
      <c r="C35" s="42">
        <v>26</v>
      </c>
      <c r="D35" s="42">
        <v>1</v>
      </c>
    </row>
    <row r="36" spans="1:4" x14ac:dyDescent="0.3">
      <c r="A36" s="40">
        <v>35</v>
      </c>
      <c r="B36" s="41" t="s">
        <v>61</v>
      </c>
      <c r="C36" s="42">
        <v>47</v>
      </c>
      <c r="D36" s="42">
        <v>29</v>
      </c>
    </row>
    <row r="37" spans="1:4" x14ac:dyDescent="0.3">
      <c r="A37" s="40">
        <v>36</v>
      </c>
      <c r="B37" s="41" t="s">
        <v>59</v>
      </c>
      <c r="C37" s="42">
        <v>10</v>
      </c>
      <c r="D37" s="42">
        <v>1</v>
      </c>
    </row>
    <row r="38" spans="1:4" x14ac:dyDescent="0.3">
      <c r="A38" s="40">
        <v>37</v>
      </c>
      <c r="B38" s="41" t="s">
        <v>61</v>
      </c>
      <c r="C38" s="42">
        <v>35</v>
      </c>
      <c r="D38" s="42">
        <v>41</v>
      </c>
    </row>
    <row r="39" spans="1:4" x14ac:dyDescent="0.3">
      <c r="A39" s="40">
        <v>38</v>
      </c>
      <c r="B39" s="41" t="s">
        <v>59</v>
      </c>
      <c r="C39" s="42">
        <v>12</v>
      </c>
      <c r="D39" s="42">
        <v>4</v>
      </c>
    </row>
    <row r="40" spans="1:4" x14ac:dyDescent="0.3">
      <c r="A40" s="40">
        <v>39</v>
      </c>
      <c r="B40" s="41" t="s">
        <v>59</v>
      </c>
      <c r="C40" s="42">
        <v>15</v>
      </c>
      <c r="D40" s="42">
        <v>3</v>
      </c>
    </row>
    <row r="41" spans="1:4" x14ac:dyDescent="0.3">
      <c r="A41" s="40">
        <v>40</v>
      </c>
      <c r="B41" s="41" t="s">
        <v>61</v>
      </c>
      <c r="C41" s="42">
        <v>27</v>
      </c>
      <c r="D41" s="42">
        <v>21</v>
      </c>
    </row>
    <row r="42" spans="1:4" x14ac:dyDescent="0.3">
      <c r="A42" s="40">
        <v>41</v>
      </c>
      <c r="B42" s="41" t="s">
        <v>59</v>
      </c>
      <c r="C42" s="42">
        <v>19</v>
      </c>
      <c r="D42" s="42">
        <v>0</v>
      </c>
    </row>
    <row r="43" spans="1:4" x14ac:dyDescent="0.3">
      <c r="A43" s="40">
        <v>42</v>
      </c>
      <c r="B43" s="41" t="s">
        <v>61</v>
      </c>
      <c r="C43" s="42">
        <v>45</v>
      </c>
      <c r="D43" s="42">
        <v>24</v>
      </c>
    </row>
    <row r="44" spans="1:4" x14ac:dyDescent="0.3">
      <c r="A44" s="40">
        <v>43</v>
      </c>
      <c r="B44" s="41" t="s">
        <v>60</v>
      </c>
      <c r="C44" s="42">
        <v>32</v>
      </c>
      <c r="D44" s="42">
        <v>15</v>
      </c>
    </row>
    <row r="45" spans="1:4" x14ac:dyDescent="0.3">
      <c r="A45" s="40">
        <v>44</v>
      </c>
      <c r="B45" s="41" t="s">
        <v>60</v>
      </c>
      <c r="C45" s="42">
        <v>14</v>
      </c>
      <c r="D45" s="42">
        <v>11</v>
      </c>
    </row>
    <row r="46" spans="1:4" x14ac:dyDescent="0.3">
      <c r="A46" s="40">
        <v>45</v>
      </c>
      <c r="B46" s="41" t="s">
        <v>61</v>
      </c>
      <c r="C46" s="42">
        <v>40</v>
      </c>
      <c r="D46" s="42">
        <v>29</v>
      </c>
    </row>
    <row r="47" spans="1:4" x14ac:dyDescent="0.3">
      <c r="A47" s="40">
        <v>46</v>
      </c>
      <c r="B47" s="41" t="s">
        <v>61</v>
      </c>
      <c r="C47" s="42">
        <v>31</v>
      </c>
      <c r="D47" s="42">
        <v>39</v>
      </c>
    </row>
    <row r="48" spans="1:4" x14ac:dyDescent="0.3">
      <c r="A48" s="40">
        <v>47</v>
      </c>
      <c r="B48" s="41" t="s">
        <v>60</v>
      </c>
      <c r="C48" s="42">
        <v>17</v>
      </c>
      <c r="D48" s="42">
        <v>10</v>
      </c>
    </row>
    <row r="49" spans="1:4" x14ac:dyDescent="0.3">
      <c r="A49" s="40">
        <v>48</v>
      </c>
      <c r="B49" s="41" t="s">
        <v>60</v>
      </c>
      <c r="C49" s="42">
        <v>20</v>
      </c>
      <c r="D49" s="42">
        <v>16</v>
      </c>
    </row>
    <row r="50" spans="1:4" x14ac:dyDescent="0.3">
      <c r="A50" s="40">
        <v>49</v>
      </c>
      <c r="B50" s="41" t="s">
        <v>61</v>
      </c>
      <c r="C50" s="42">
        <v>36</v>
      </c>
      <c r="D50" s="42">
        <v>40</v>
      </c>
    </row>
    <row r="51" spans="1:4" x14ac:dyDescent="0.3">
      <c r="A51" s="40">
        <v>50</v>
      </c>
      <c r="B51" s="41" t="s">
        <v>61</v>
      </c>
      <c r="C51" s="42">
        <v>24</v>
      </c>
      <c r="D51" s="42">
        <v>20</v>
      </c>
    </row>
    <row r="52" spans="1:4" x14ac:dyDescent="0.3">
      <c r="A52" s="40">
        <v>51</v>
      </c>
      <c r="B52" s="41" t="s">
        <v>60</v>
      </c>
      <c r="C52" s="42">
        <v>38</v>
      </c>
      <c r="D52" s="42">
        <v>19</v>
      </c>
    </row>
    <row r="53" spans="1:4" x14ac:dyDescent="0.3">
      <c r="A53" s="40">
        <v>52</v>
      </c>
      <c r="B53" s="41" t="s">
        <v>59</v>
      </c>
      <c r="C53" s="42">
        <v>10</v>
      </c>
      <c r="D53" s="42">
        <v>3</v>
      </c>
    </row>
    <row r="54" spans="1:4" x14ac:dyDescent="0.3">
      <c r="A54" s="40">
        <v>53</v>
      </c>
      <c r="B54" s="41" t="s">
        <v>60</v>
      </c>
      <c r="C54" s="42">
        <v>10</v>
      </c>
      <c r="D54" s="42">
        <v>12</v>
      </c>
    </row>
    <row r="55" spans="1:4" x14ac:dyDescent="0.3">
      <c r="A55" s="40">
        <v>54</v>
      </c>
      <c r="B55" s="41" t="s">
        <v>61</v>
      </c>
      <c r="C55" s="42">
        <v>21</v>
      </c>
      <c r="D55" s="42">
        <v>28</v>
      </c>
    </row>
    <row r="56" spans="1:4" x14ac:dyDescent="0.3">
      <c r="A56" s="40">
        <v>55</v>
      </c>
      <c r="B56" s="41" t="s">
        <v>60</v>
      </c>
      <c r="C56" s="42">
        <v>34</v>
      </c>
      <c r="D56" s="42">
        <v>15</v>
      </c>
    </row>
    <row r="57" spans="1:4" x14ac:dyDescent="0.3">
      <c r="A57" s="40">
        <v>56</v>
      </c>
      <c r="B57" s="41" t="s">
        <v>60</v>
      </c>
      <c r="C57" s="42">
        <v>31</v>
      </c>
      <c r="D57" s="42">
        <v>14</v>
      </c>
    </row>
    <row r="58" spans="1:4" x14ac:dyDescent="0.3">
      <c r="A58" s="40">
        <v>57</v>
      </c>
      <c r="B58" s="41" t="s">
        <v>61</v>
      </c>
      <c r="C58" s="42">
        <v>25</v>
      </c>
      <c r="D58" s="42">
        <v>40</v>
      </c>
    </row>
    <row r="59" spans="1:4" x14ac:dyDescent="0.3">
      <c r="A59" s="40">
        <v>58</v>
      </c>
      <c r="B59" s="41" t="s">
        <v>59</v>
      </c>
      <c r="C59" s="42">
        <v>22</v>
      </c>
      <c r="D59" s="42">
        <v>2</v>
      </c>
    </row>
    <row r="60" spans="1:4" x14ac:dyDescent="0.3">
      <c r="A60" s="40">
        <v>59</v>
      </c>
      <c r="B60" s="41" t="s">
        <v>60</v>
      </c>
      <c r="C60" s="42">
        <v>28</v>
      </c>
      <c r="D60" s="42">
        <v>11</v>
      </c>
    </row>
    <row r="61" spans="1:4" x14ac:dyDescent="0.3">
      <c r="A61" s="40">
        <v>60</v>
      </c>
      <c r="B61" s="41" t="s">
        <v>59</v>
      </c>
      <c r="C61" s="42">
        <v>10</v>
      </c>
      <c r="D61" s="42">
        <v>4</v>
      </c>
    </row>
    <row r="62" spans="1:4" x14ac:dyDescent="0.3">
      <c r="A62" s="40">
        <v>61</v>
      </c>
      <c r="B62" s="41" t="s">
        <v>60</v>
      </c>
      <c r="C62" s="42">
        <v>27</v>
      </c>
      <c r="D62" s="42">
        <v>14</v>
      </c>
    </row>
    <row r="63" spans="1:4" x14ac:dyDescent="0.3">
      <c r="A63" s="40">
        <v>62</v>
      </c>
      <c r="B63" s="41" t="s">
        <v>61</v>
      </c>
      <c r="C63" s="42">
        <v>41</v>
      </c>
      <c r="D63" s="42">
        <v>30</v>
      </c>
    </row>
    <row r="64" spans="1:4" x14ac:dyDescent="0.3">
      <c r="A64" s="40">
        <v>63</v>
      </c>
      <c r="B64" s="41" t="s">
        <v>60</v>
      </c>
      <c r="C64" s="42">
        <v>35</v>
      </c>
      <c r="D64" s="42">
        <v>13</v>
      </c>
    </row>
    <row r="65" spans="1:4" x14ac:dyDescent="0.3">
      <c r="A65" s="40">
        <v>64</v>
      </c>
      <c r="B65" s="41" t="s">
        <v>59</v>
      </c>
      <c r="C65" s="42">
        <v>11</v>
      </c>
      <c r="D65" s="42">
        <v>0</v>
      </c>
    </row>
    <row r="66" spans="1:4" x14ac:dyDescent="0.3">
      <c r="A66" s="40">
        <v>65</v>
      </c>
      <c r="B66" s="41" t="s">
        <v>59</v>
      </c>
      <c r="C66" s="42">
        <v>18</v>
      </c>
      <c r="D66" s="42">
        <v>1</v>
      </c>
    </row>
    <row r="67" spans="1:4" x14ac:dyDescent="0.3">
      <c r="A67" s="40">
        <v>66</v>
      </c>
      <c r="B67" s="41" t="s">
        <v>61</v>
      </c>
      <c r="C67" s="42">
        <v>40</v>
      </c>
      <c r="D67" s="42">
        <v>36</v>
      </c>
    </row>
    <row r="68" spans="1:4" x14ac:dyDescent="0.3">
      <c r="A68" s="40">
        <v>67</v>
      </c>
      <c r="B68" s="41" t="s">
        <v>60</v>
      </c>
      <c r="C68" s="42">
        <v>48</v>
      </c>
      <c r="D68" s="42">
        <v>10</v>
      </c>
    </row>
    <row r="69" spans="1:4" x14ac:dyDescent="0.3">
      <c r="A69" s="40">
        <v>68</v>
      </c>
      <c r="B69" s="41" t="s">
        <v>61</v>
      </c>
      <c r="C69" s="42">
        <v>26</v>
      </c>
      <c r="D69" s="42">
        <v>33</v>
      </c>
    </row>
    <row r="70" spans="1:4" x14ac:dyDescent="0.3">
      <c r="A70" s="40">
        <v>69</v>
      </c>
      <c r="B70" s="41" t="s">
        <v>60</v>
      </c>
      <c r="C70" s="42">
        <v>12</v>
      </c>
      <c r="D70" s="42">
        <v>19</v>
      </c>
    </row>
    <row r="71" spans="1:4" x14ac:dyDescent="0.3">
      <c r="A71" s="40">
        <v>70</v>
      </c>
      <c r="B71" s="41" t="s">
        <v>59</v>
      </c>
      <c r="C71" s="42">
        <v>20</v>
      </c>
      <c r="D71" s="42">
        <v>4</v>
      </c>
    </row>
    <row r="72" spans="1:4" x14ac:dyDescent="0.3">
      <c r="A72" s="40">
        <v>71</v>
      </c>
      <c r="B72" s="41" t="s">
        <v>60</v>
      </c>
      <c r="C72" s="42">
        <v>38</v>
      </c>
      <c r="D72" s="42">
        <v>12</v>
      </c>
    </row>
    <row r="73" spans="1:4" x14ac:dyDescent="0.3">
      <c r="A73" s="40">
        <v>72</v>
      </c>
      <c r="B73" s="41" t="s">
        <v>60</v>
      </c>
      <c r="C73" s="42">
        <v>36</v>
      </c>
      <c r="D73" s="42">
        <v>13</v>
      </c>
    </row>
    <row r="74" spans="1:4" x14ac:dyDescent="0.3">
      <c r="A74" s="40">
        <v>73</v>
      </c>
      <c r="B74" s="41" t="s">
        <v>60</v>
      </c>
      <c r="C74" s="42">
        <v>37</v>
      </c>
      <c r="D74" s="42">
        <v>11</v>
      </c>
    </row>
    <row r="75" spans="1:4" x14ac:dyDescent="0.3">
      <c r="A75" s="40">
        <v>74</v>
      </c>
      <c r="B75" s="41" t="s">
        <v>60</v>
      </c>
      <c r="C75" s="42">
        <v>24</v>
      </c>
      <c r="D75" s="42">
        <v>15</v>
      </c>
    </row>
    <row r="76" spans="1:4" x14ac:dyDescent="0.3">
      <c r="A76" s="40">
        <v>75</v>
      </c>
      <c r="B76" s="41" t="s">
        <v>60</v>
      </c>
      <c r="C76" s="42">
        <v>18</v>
      </c>
      <c r="D76" s="42">
        <v>10</v>
      </c>
    </row>
    <row r="77" spans="1:4" x14ac:dyDescent="0.3">
      <c r="A77" s="40">
        <v>76</v>
      </c>
      <c r="B77" s="41" t="s">
        <v>60</v>
      </c>
      <c r="C77" s="42">
        <v>34</v>
      </c>
      <c r="D77" s="42">
        <v>13</v>
      </c>
    </row>
    <row r="78" spans="1:4" x14ac:dyDescent="0.3">
      <c r="A78" s="40">
        <v>77</v>
      </c>
      <c r="B78" s="41" t="s">
        <v>60</v>
      </c>
      <c r="C78" s="42">
        <v>28</v>
      </c>
      <c r="D78" s="42">
        <v>16</v>
      </c>
    </row>
    <row r="79" spans="1:4" x14ac:dyDescent="0.3">
      <c r="A79" s="40">
        <v>78</v>
      </c>
      <c r="B79" s="41" t="s">
        <v>60</v>
      </c>
      <c r="C79" s="42">
        <v>25</v>
      </c>
      <c r="D79" s="42">
        <v>16</v>
      </c>
    </row>
    <row r="80" spans="1:4" x14ac:dyDescent="0.3">
      <c r="A80" s="40">
        <v>79</v>
      </c>
      <c r="B80" s="41" t="s">
        <v>60</v>
      </c>
      <c r="C80" s="42">
        <v>25</v>
      </c>
      <c r="D80" s="42">
        <v>12</v>
      </c>
    </row>
    <row r="81" spans="1:4" x14ac:dyDescent="0.3">
      <c r="A81" s="40">
        <v>80</v>
      </c>
      <c r="B81" s="41" t="s">
        <v>60</v>
      </c>
      <c r="C81" s="42">
        <v>30</v>
      </c>
      <c r="D81" s="42">
        <v>6</v>
      </c>
    </row>
    <row r="82" spans="1:4" x14ac:dyDescent="0.3">
      <c r="A82" s="40">
        <v>81</v>
      </c>
      <c r="B82" s="41" t="s">
        <v>60</v>
      </c>
      <c r="C82" s="42">
        <v>21</v>
      </c>
      <c r="D82" s="42">
        <v>16</v>
      </c>
    </row>
    <row r="83" spans="1:4" x14ac:dyDescent="0.3">
      <c r="A83" s="40">
        <v>82</v>
      </c>
      <c r="B83" s="41" t="s">
        <v>61</v>
      </c>
      <c r="C83" s="42">
        <v>28</v>
      </c>
      <c r="D83" s="42">
        <v>30</v>
      </c>
    </row>
    <row r="84" spans="1:4" x14ac:dyDescent="0.3">
      <c r="A84" s="40">
        <v>83</v>
      </c>
      <c r="B84" s="41" t="s">
        <v>60</v>
      </c>
      <c r="C84" s="42">
        <v>16</v>
      </c>
      <c r="D84" s="42">
        <v>14</v>
      </c>
    </row>
    <row r="85" spans="1:4" x14ac:dyDescent="0.3">
      <c r="A85" s="40">
        <v>84</v>
      </c>
      <c r="B85" s="41" t="s">
        <v>59</v>
      </c>
      <c r="C85" s="42">
        <v>23</v>
      </c>
      <c r="D85" s="42">
        <v>2</v>
      </c>
    </row>
    <row r="86" spans="1:4" x14ac:dyDescent="0.3">
      <c r="A86" s="40">
        <v>85</v>
      </c>
      <c r="B86" s="41" t="s">
        <v>61</v>
      </c>
      <c r="C86" s="42">
        <v>46</v>
      </c>
      <c r="D86" s="42">
        <v>94</v>
      </c>
    </row>
    <row r="87" spans="1:4" x14ac:dyDescent="0.3">
      <c r="A87" s="40">
        <v>86</v>
      </c>
      <c r="B87" s="41" t="s">
        <v>60</v>
      </c>
      <c r="C87" s="42">
        <v>14</v>
      </c>
      <c r="D87" s="42">
        <v>10</v>
      </c>
    </row>
    <row r="88" spans="1:4" x14ac:dyDescent="0.3">
      <c r="A88" s="40">
        <v>87</v>
      </c>
      <c r="B88" s="41" t="s">
        <v>59</v>
      </c>
      <c r="C88" s="42">
        <v>11</v>
      </c>
      <c r="D88" s="42">
        <v>2</v>
      </c>
    </row>
    <row r="89" spans="1:4" x14ac:dyDescent="0.3">
      <c r="A89" s="40">
        <v>88</v>
      </c>
      <c r="B89" s="41" t="s">
        <v>60</v>
      </c>
      <c r="C89" s="42">
        <v>20</v>
      </c>
      <c r="D89" s="42">
        <v>14</v>
      </c>
    </row>
    <row r="90" spans="1:4" x14ac:dyDescent="0.3">
      <c r="A90" s="40">
        <v>89</v>
      </c>
      <c r="B90" s="41" t="s">
        <v>60</v>
      </c>
      <c r="C90" s="42">
        <v>32</v>
      </c>
      <c r="D90" s="42">
        <v>15</v>
      </c>
    </row>
    <row r="91" spans="1:4" x14ac:dyDescent="0.3">
      <c r="A91" s="40">
        <v>90</v>
      </c>
      <c r="B91" s="41" t="s">
        <v>61</v>
      </c>
      <c r="C91" s="42">
        <v>20</v>
      </c>
      <c r="D91" s="42">
        <v>21</v>
      </c>
    </row>
    <row r="92" spans="1:4" x14ac:dyDescent="0.3">
      <c r="A92" s="40">
        <v>91</v>
      </c>
      <c r="B92" s="41" t="s">
        <v>60</v>
      </c>
      <c r="C92" s="42">
        <v>24</v>
      </c>
      <c r="D92" s="42">
        <v>10</v>
      </c>
    </row>
    <row r="93" spans="1:4" x14ac:dyDescent="0.3">
      <c r="A93" s="40">
        <v>92</v>
      </c>
      <c r="B93" s="41" t="s">
        <v>60</v>
      </c>
      <c r="C93" s="42">
        <v>14</v>
      </c>
      <c r="D93" s="42">
        <v>15</v>
      </c>
    </row>
    <row r="94" spans="1:4" x14ac:dyDescent="0.3">
      <c r="A94" s="40">
        <v>93</v>
      </c>
      <c r="B94" s="41" t="s">
        <v>60</v>
      </c>
      <c r="C94" s="42">
        <v>24</v>
      </c>
      <c r="D94" s="42">
        <v>18</v>
      </c>
    </row>
    <row r="95" spans="1:4" x14ac:dyDescent="0.3">
      <c r="A95" s="40">
        <v>94</v>
      </c>
      <c r="B95" s="41" t="s">
        <v>61</v>
      </c>
      <c r="C95" s="42">
        <v>33</v>
      </c>
      <c r="D95" s="42">
        <v>22</v>
      </c>
    </row>
    <row r="96" spans="1:4" x14ac:dyDescent="0.3">
      <c r="A96" s="40">
        <v>95</v>
      </c>
      <c r="B96" s="41" t="s">
        <v>59</v>
      </c>
      <c r="C96" s="42">
        <v>23</v>
      </c>
      <c r="D96" s="42">
        <v>1</v>
      </c>
    </row>
    <row r="97" spans="1:4" x14ac:dyDescent="0.3">
      <c r="A97" s="40">
        <v>96</v>
      </c>
      <c r="B97" s="41" t="s">
        <v>60</v>
      </c>
      <c r="C97" s="42">
        <v>28</v>
      </c>
      <c r="D97" s="42">
        <v>10</v>
      </c>
    </row>
    <row r="98" spans="1:4" x14ac:dyDescent="0.3">
      <c r="A98" s="40">
        <v>97</v>
      </c>
      <c r="B98" s="41" t="s">
        <v>60</v>
      </c>
      <c r="C98" s="42">
        <v>17</v>
      </c>
      <c r="D98" s="42">
        <v>11</v>
      </c>
    </row>
    <row r="99" spans="1:4" x14ac:dyDescent="0.3">
      <c r="A99" s="40">
        <v>98</v>
      </c>
      <c r="B99" s="41" t="s">
        <v>61</v>
      </c>
      <c r="C99" s="42">
        <v>28</v>
      </c>
      <c r="D99" s="42">
        <v>42</v>
      </c>
    </row>
    <row r="100" spans="1:4" x14ac:dyDescent="0.3">
      <c r="A100" s="40">
        <v>99</v>
      </c>
      <c r="B100" s="41" t="s">
        <v>60</v>
      </c>
      <c r="C100" s="42">
        <v>16</v>
      </c>
      <c r="D100" s="42">
        <v>15</v>
      </c>
    </row>
    <row r="101" spans="1:4" x14ac:dyDescent="0.3">
      <c r="A101" s="40">
        <v>100</v>
      </c>
      <c r="B101" s="41" t="s">
        <v>61</v>
      </c>
      <c r="C101" s="42">
        <v>31</v>
      </c>
      <c r="D101" s="42">
        <v>13</v>
      </c>
    </row>
    <row r="102" spans="1:4" x14ac:dyDescent="0.3">
      <c r="A102" s="40">
        <v>101</v>
      </c>
      <c r="B102" s="41" t="s">
        <v>60</v>
      </c>
      <c r="C102" s="42">
        <v>27</v>
      </c>
      <c r="D102" s="42">
        <v>12</v>
      </c>
    </row>
    <row r="103" spans="1:4" x14ac:dyDescent="0.3">
      <c r="A103" s="40">
        <v>102</v>
      </c>
      <c r="B103" s="41" t="s">
        <v>61</v>
      </c>
      <c r="C103" s="42">
        <v>30</v>
      </c>
      <c r="D103" s="42">
        <v>14</v>
      </c>
    </row>
    <row r="104" spans="1:4" x14ac:dyDescent="0.3">
      <c r="A104" s="40">
        <v>103</v>
      </c>
      <c r="B104" s="41" t="s">
        <v>59</v>
      </c>
      <c r="C104" s="42">
        <v>33</v>
      </c>
      <c r="D104" s="42">
        <v>1</v>
      </c>
    </row>
    <row r="105" spans="1:4" x14ac:dyDescent="0.3">
      <c r="A105" s="40">
        <v>104</v>
      </c>
      <c r="B105" s="41" t="s">
        <v>61</v>
      </c>
      <c r="C105" s="42">
        <v>32</v>
      </c>
      <c r="D105" s="42">
        <v>42</v>
      </c>
    </row>
    <row r="106" spans="1:4" x14ac:dyDescent="0.3">
      <c r="A106" s="40">
        <v>105</v>
      </c>
      <c r="B106" s="41" t="s">
        <v>59</v>
      </c>
      <c r="C106" s="42">
        <v>19</v>
      </c>
      <c r="D106" s="42">
        <v>5</v>
      </c>
    </row>
    <row r="107" spans="1:4" x14ac:dyDescent="0.3">
      <c r="A107" s="40">
        <v>106</v>
      </c>
      <c r="B107" s="41" t="s">
        <v>60</v>
      </c>
      <c r="C107" s="42">
        <v>25</v>
      </c>
      <c r="D107" s="42">
        <v>17</v>
      </c>
    </row>
    <row r="108" spans="1:4" x14ac:dyDescent="0.3">
      <c r="A108" s="40">
        <v>107</v>
      </c>
      <c r="B108" s="41" t="s">
        <v>60</v>
      </c>
      <c r="C108" s="42">
        <v>25</v>
      </c>
      <c r="D108" s="42">
        <v>14</v>
      </c>
    </row>
    <row r="109" spans="1:4" x14ac:dyDescent="0.3">
      <c r="A109" s="40">
        <v>108</v>
      </c>
      <c r="B109" s="41" t="s">
        <v>59</v>
      </c>
      <c r="C109" s="42">
        <v>20</v>
      </c>
      <c r="D109" s="42">
        <v>0</v>
      </c>
    </row>
    <row r="110" spans="1:4" x14ac:dyDescent="0.3">
      <c r="A110" s="40">
        <v>109</v>
      </c>
      <c r="B110" s="41" t="s">
        <v>61</v>
      </c>
      <c r="C110" s="42">
        <v>37</v>
      </c>
      <c r="D110" s="42">
        <v>39</v>
      </c>
    </row>
    <row r="111" spans="1:4" x14ac:dyDescent="0.3">
      <c r="A111" s="40">
        <v>110</v>
      </c>
      <c r="B111" s="41" t="s">
        <v>60</v>
      </c>
      <c r="C111" s="42">
        <v>27</v>
      </c>
      <c r="D111" s="42">
        <v>6</v>
      </c>
    </row>
    <row r="112" spans="1:4" x14ac:dyDescent="0.3">
      <c r="A112" s="40">
        <v>111</v>
      </c>
      <c r="B112" s="41" t="s">
        <v>60</v>
      </c>
      <c r="C112" s="42">
        <v>28</v>
      </c>
      <c r="D112" s="42">
        <v>8</v>
      </c>
    </row>
    <row r="113" spans="1:4" x14ac:dyDescent="0.3">
      <c r="A113" s="40">
        <v>112</v>
      </c>
      <c r="B113" s="41" t="s">
        <v>59</v>
      </c>
      <c r="C113" s="42">
        <v>20</v>
      </c>
      <c r="D113" s="42">
        <v>4</v>
      </c>
    </row>
    <row r="114" spans="1:4" x14ac:dyDescent="0.3">
      <c r="A114" s="40">
        <v>113</v>
      </c>
      <c r="B114" s="41" t="s">
        <v>60</v>
      </c>
      <c r="C114" s="42">
        <v>31</v>
      </c>
      <c r="D114" s="42">
        <v>6</v>
      </c>
    </row>
    <row r="115" spans="1:4" x14ac:dyDescent="0.3">
      <c r="A115" s="40">
        <v>114</v>
      </c>
      <c r="B115" s="41" t="s">
        <v>60</v>
      </c>
      <c r="C115" s="42">
        <v>26</v>
      </c>
      <c r="D115" s="42">
        <v>12</v>
      </c>
    </row>
    <row r="116" spans="1:4" x14ac:dyDescent="0.3">
      <c r="A116" s="40">
        <v>115</v>
      </c>
      <c r="B116" s="41" t="s">
        <v>60</v>
      </c>
      <c r="C116" s="42">
        <v>38</v>
      </c>
      <c r="D116" s="42">
        <v>8</v>
      </c>
    </row>
    <row r="117" spans="1:4" x14ac:dyDescent="0.3">
      <c r="A117" s="40">
        <v>116</v>
      </c>
      <c r="B117" s="41" t="s">
        <v>59</v>
      </c>
      <c r="C117" s="42">
        <v>15</v>
      </c>
      <c r="D117" s="42">
        <v>1</v>
      </c>
    </row>
    <row r="118" spans="1:4" x14ac:dyDescent="0.3">
      <c r="A118" s="40">
        <v>117</v>
      </c>
      <c r="B118" s="41" t="s">
        <v>59</v>
      </c>
      <c r="C118" s="42">
        <v>25</v>
      </c>
      <c r="D118" s="42">
        <v>5</v>
      </c>
    </row>
    <row r="119" spans="1:4" x14ac:dyDescent="0.3">
      <c r="A119" s="40">
        <v>118</v>
      </c>
      <c r="B119" s="41" t="s">
        <v>60</v>
      </c>
      <c r="C119" s="42">
        <v>40</v>
      </c>
      <c r="D119" s="42">
        <v>13</v>
      </c>
    </row>
    <row r="120" spans="1:4" x14ac:dyDescent="0.3">
      <c r="A120" s="40">
        <v>119</v>
      </c>
      <c r="B120" s="41" t="s">
        <v>60</v>
      </c>
      <c r="C120" s="42">
        <v>35</v>
      </c>
      <c r="D120" s="42">
        <v>15</v>
      </c>
    </row>
    <row r="121" spans="1:4" x14ac:dyDescent="0.3">
      <c r="A121" s="40">
        <v>120</v>
      </c>
      <c r="B121" s="41" t="s">
        <v>59</v>
      </c>
      <c r="C121" s="42">
        <v>20</v>
      </c>
      <c r="D121" s="42">
        <v>1</v>
      </c>
    </row>
    <row r="122" spans="1:4" x14ac:dyDescent="0.3">
      <c r="A122" s="40">
        <v>121</v>
      </c>
      <c r="B122" s="41" t="s">
        <v>60</v>
      </c>
      <c r="C122" s="42">
        <v>23</v>
      </c>
      <c r="D122" s="42">
        <v>7</v>
      </c>
    </row>
    <row r="123" spans="1:4" x14ac:dyDescent="0.3">
      <c r="A123" s="40">
        <v>122</v>
      </c>
      <c r="B123" s="41" t="s">
        <v>60</v>
      </c>
      <c r="C123" s="42">
        <v>13</v>
      </c>
      <c r="D123" s="42">
        <v>12</v>
      </c>
    </row>
    <row r="124" spans="1:4" x14ac:dyDescent="0.3">
      <c r="A124" s="40">
        <v>123</v>
      </c>
      <c r="B124" s="41" t="s">
        <v>59</v>
      </c>
      <c r="C124" s="42">
        <v>20</v>
      </c>
      <c r="D124" s="42">
        <v>1</v>
      </c>
    </row>
    <row r="125" spans="1:4" x14ac:dyDescent="0.3">
      <c r="A125" s="40">
        <v>124</v>
      </c>
      <c r="B125" s="41" t="s">
        <v>59</v>
      </c>
      <c r="C125" s="42">
        <v>20</v>
      </c>
      <c r="D125" s="42">
        <v>5</v>
      </c>
    </row>
    <row r="126" spans="1:4" x14ac:dyDescent="0.3">
      <c r="A126" s="40">
        <v>125</v>
      </c>
      <c r="B126" s="41" t="s">
        <v>59</v>
      </c>
      <c r="C126" s="42">
        <v>10</v>
      </c>
      <c r="D126" s="42">
        <v>5</v>
      </c>
    </row>
    <row r="127" spans="1:4" x14ac:dyDescent="0.3">
      <c r="A127" s="40">
        <v>126</v>
      </c>
      <c r="B127" s="41" t="s">
        <v>60</v>
      </c>
      <c r="C127" s="42">
        <v>17</v>
      </c>
      <c r="D127" s="42">
        <v>11</v>
      </c>
    </row>
    <row r="128" spans="1:4" x14ac:dyDescent="0.3">
      <c r="A128" s="40">
        <v>127</v>
      </c>
      <c r="B128" s="41" t="s">
        <v>60</v>
      </c>
      <c r="C128" s="42">
        <v>20</v>
      </c>
      <c r="D128" s="42">
        <v>10</v>
      </c>
    </row>
    <row r="129" spans="1:4" x14ac:dyDescent="0.3">
      <c r="A129" s="40">
        <v>128</v>
      </c>
      <c r="B129" s="41" t="s">
        <v>60</v>
      </c>
      <c r="C129" s="42">
        <v>21</v>
      </c>
      <c r="D129" s="42">
        <v>11</v>
      </c>
    </row>
    <row r="130" spans="1:4" x14ac:dyDescent="0.3">
      <c r="A130" s="40">
        <v>129</v>
      </c>
      <c r="B130" s="41" t="s">
        <v>61</v>
      </c>
      <c r="C130" s="42">
        <v>35</v>
      </c>
      <c r="D130" s="42">
        <v>45</v>
      </c>
    </row>
    <row r="131" spans="1:4" x14ac:dyDescent="0.3">
      <c r="A131" s="40">
        <v>130</v>
      </c>
      <c r="B131" s="41" t="s">
        <v>61</v>
      </c>
      <c r="C131" s="42">
        <v>41</v>
      </c>
      <c r="D131" s="42">
        <v>37</v>
      </c>
    </row>
    <row r="132" spans="1:4" x14ac:dyDescent="0.3">
      <c r="A132" s="40">
        <v>131</v>
      </c>
      <c r="B132" s="41" t="s">
        <v>59</v>
      </c>
      <c r="C132" s="42">
        <v>28</v>
      </c>
      <c r="D132" s="42">
        <v>3</v>
      </c>
    </row>
    <row r="133" spans="1:4" x14ac:dyDescent="0.3">
      <c r="A133" s="40">
        <v>132</v>
      </c>
      <c r="B133" s="41" t="s">
        <v>61</v>
      </c>
      <c r="C133" s="42">
        <v>30</v>
      </c>
      <c r="D133" s="42">
        <v>14</v>
      </c>
    </row>
    <row r="134" spans="1:4" x14ac:dyDescent="0.3">
      <c r="A134" s="40">
        <v>133</v>
      </c>
      <c r="B134" s="41" t="s">
        <v>60</v>
      </c>
      <c r="C134" s="42">
        <v>31</v>
      </c>
      <c r="D134" s="42">
        <v>16</v>
      </c>
    </row>
    <row r="135" spans="1:4" x14ac:dyDescent="0.3">
      <c r="A135" s="40">
        <v>134</v>
      </c>
      <c r="B135" s="41" t="s">
        <v>61</v>
      </c>
      <c r="C135" s="42">
        <v>33</v>
      </c>
      <c r="D135" s="42">
        <v>34</v>
      </c>
    </row>
    <row r="136" spans="1:4" x14ac:dyDescent="0.3">
      <c r="A136" s="40">
        <v>135</v>
      </c>
      <c r="B136" s="41" t="s">
        <v>61</v>
      </c>
      <c r="C136" s="42">
        <v>32</v>
      </c>
      <c r="D136" s="42">
        <v>29</v>
      </c>
    </row>
    <row r="137" spans="1:4" x14ac:dyDescent="0.3">
      <c r="A137" s="40">
        <v>136</v>
      </c>
      <c r="B137" s="41" t="s">
        <v>59</v>
      </c>
      <c r="C137" s="42">
        <v>18</v>
      </c>
      <c r="D137" s="42">
        <v>2</v>
      </c>
    </row>
    <row r="138" spans="1:4" x14ac:dyDescent="0.3">
      <c r="A138" s="40">
        <v>137</v>
      </c>
      <c r="B138" s="41" t="s">
        <v>59</v>
      </c>
      <c r="C138" s="42">
        <v>27</v>
      </c>
      <c r="D138" s="42">
        <v>4</v>
      </c>
    </row>
    <row r="139" spans="1:4" x14ac:dyDescent="0.3">
      <c r="A139" s="40">
        <v>138</v>
      </c>
      <c r="B139" s="41" t="s">
        <v>61</v>
      </c>
      <c r="C139" s="42">
        <v>38</v>
      </c>
      <c r="D139" s="42">
        <v>44</v>
      </c>
    </row>
    <row r="140" spans="1:4" x14ac:dyDescent="0.3">
      <c r="A140" s="40">
        <v>139</v>
      </c>
      <c r="B140" s="41" t="s">
        <v>60</v>
      </c>
      <c r="C140" s="42">
        <v>23</v>
      </c>
      <c r="D140" s="42">
        <v>12</v>
      </c>
    </row>
    <row r="141" spans="1:4" x14ac:dyDescent="0.3">
      <c r="A141" s="40">
        <v>140</v>
      </c>
      <c r="B141" s="41" t="s">
        <v>60</v>
      </c>
      <c r="C141" s="42">
        <v>32</v>
      </c>
      <c r="D141" s="42">
        <v>15</v>
      </c>
    </row>
    <row r="142" spans="1:4" x14ac:dyDescent="0.3">
      <c r="A142" s="40">
        <v>141</v>
      </c>
      <c r="B142" s="41" t="s">
        <v>60</v>
      </c>
      <c r="C142" s="42">
        <v>25</v>
      </c>
      <c r="D142" s="42">
        <v>13</v>
      </c>
    </row>
    <row r="143" spans="1:4" x14ac:dyDescent="0.3">
      <c r="A143" s="40">
        <v>142</v>
      </c>
      <c r="B143" s="41" t="s">
        <v>60</v>
      </c>
      <c r="C143" s="42">
        <v>28</v>
      </c>
      <c r="D143" s="42">
        <v>10</v>
      </c>
    </row>
    <row r="144" spans="1:4" x14ac:dyDescent="0.3">
      <c r="A144" s="40">
        <v>143</v>
      </c>
      <c r="B144" s="41" t="s">
        <v>59</v>
      </c>
      <c r="C144" s="42">
        <v>19</v>
      </c>
      <c r="D144" s="42">
        <v>2</v>
      </c>
    </row>
    <row r="145" spans="1:4" x14ac:dyDescent="0.3">
      <c r="A145" s="40">
        <v>144</v>
      </c>
      <c r="B145" s="41" t="s">
        <v>60</v>
      </c>
      <c r="C145" s="42">
        <v>14</v>
      </c>
      <c r="D145" s="42">
        <v>18</v>
      </c>
    </row>
    <row r="146" spans="1:4" x14ac:dyDescent="0.3">
      <c r="A146" s="40">
        <v>145</v>
      </c>
      <c r="B146" s="41" t="s">
        <v>60</v>
      </c>
      <c r="C146" s="42">
        <v>19</v>
      </c>
      <c r="D146" s="42">
        <v>12</v>
      </c>
    </row>
    <row r="147" spans="1:4" x14ac:dyDescent="0.3">
      <c r="A147" s="40">
        <v>146</v>
      </c>
      <c r="B147" s="41" t="s">
        <v>60</v>
      </c>
      <c r="C147" s="42">
        <v>18</v>
      </c>
      <c r="D147" s="42">
        <v>7</v>
      </c>
    </row>
    <row r="148" spans="1:4" x14ac:dyDescent="0.3">
      <c r="A148" s="40">
        <v>147</v>
      </c>
      <c r="B148" s="41" t="s">
        <v>60</v>
      </c>
      <c r="C148" s="42">
        <v>16</v>
      </c>
      <c r="D148" s="42">
        <v>14</v>
      </c>
    </row>
    <row r="149" spans="1:4" x14ac:dyDescent="0.3">
      <c r="A149" s="40">
        <v>148</v>
      </c>
      <c r="B149" s="41" t="s">
        <v>60</v>
      </c>
      <c r="C149" s="42">
        <v>42</v>
      </c>
      <c r="D149" s="42">
        <v>8</v>
      </c>
    </row>
    <row r="150" spans="1:4" x14ac:dyDescent="0.3">
      <c r="A150" s="40">
        <v>149</v>
      </c>
      <c r="B150" s="41" t="s">
        <v>60</v>
      </c>
      <c r="C150" s="42">
        <v>12</v>
      </c>
      <c r="D150" s="42">
        <v>12</v>
      </c>
    </row>
    <row r="151" spans="1:4" x14ac:dyDescent="0.3">
      <c r="A151" s="40">
        <v>150</v>
      </c>
      <c r="B151" s="41" t="s">
        <v>59</v>
      </c>
      <c r="C151" s="42">
        <v>14</v>
      </c>
      <c r="D151" s="42">
        <v>0</v>
      </c>
    </row>
    <row r="152" spans="1:4" x14ac:dyDescent="0.3">
      <c r="A152" s="40">
        <v>151</v>
      </c>
      <c r="B152" s="41" t="s">
        <v>60</v>
      </c>
      <c r="C152" s="42">
        <v>26</v>
      </c>
      <c r="D152" s="42">
        <v>13</v>
      </c>
    </row>
    <row r="153" spans="1:4" x14ac:dyDescent="0.3">
      <c r="A153" s="40">
        <v>152</v>
      </c>
      <c r="B153" s="41" t="s">
        <v>59</v>
      </c>
      <c r="C153" s="42">
        <v>15</v>
      </c>
      <c r="D153" s="42">
        <v>5</v>
      </c>
    </row>
    <row r="154" spans="1:4" x14ac:dyDescent="0.3">
      <c r="A154" s="40">
        <v>153</v>
      </c>
      <c r="B154" s="41" t="s">
        <v>60</v>
      </c>
      <c r="C154" s="42">
        <v>14</v>
      </c>
      <c r="D154" s="42">
        <v>8</v>
      </c>
    </row>
    <row r="155" spans="1:4" x14ac:dyDescent="0.3">
      <c r="A155" s="40">
        <v>154</v>
      </c>
      <c r="B155" s="41" t="s">
        <v>59</v>
      </c>
      <c r="C155" s="42">
        <v>20</v>
      </c>
      <c r="D155" s="42">
        <v>5</v>
      </c>
    </row>
    <row r="156" spans="1:4" x14ac:dyDescent="0.3">
      <c r="A156" s="40">
        <v>155</v>
      </c>
      <c r="B156" s="41" t="s">
        <v>60</v>
      </c>
      <c r="C156" s="42">
        <v>30</v>
      </c>
      <c r="D156" s="42">
        <v>18</v>
      </c>
    </row>
    <row r="157" spans="1:4" x14ac:dyDescent="0.3">
      <c r="A157" s="40">
        <v>156</v>
      </c>
      <c r="B157" s="41" t="s">
        <v>59</v>
      </c>
      <c r="C157" s="42">
        <v>16</v>
      </c>
      <c r="D157" s="42">
        <v>0</v>
      </c>
    </row>
    <row r="158" spans="1:4" x14ac:dyDescent="0.3">
      <c r="A158" s="40">
        <v>157</v>
      </c>
      <c r="B158" s="41" t="s">
        <v>59</v>
      </c>
      <c r="C158" s="42">
        <v>21</v>
      </c>
      <c r="D158" s="42">
        <v>2</v>
      </c>
    </row>
    <row r="159" spans="1:4" x14ac:dyDescent="0.3">
      <c r="A159" s="40">
        <v>158</v>
      </c>
      <c r="B159" s="41" t="s">
        <v>61</v>
      </c>
      <c r="C159" s="42">
        <v>35</v>
      </c>
      <c r="D159" s="42">
        <v>35</v>
      </c>
    </row>
    <row r="160" spans="1:4" x14ac:dyDescent="0.3">
      <c r="A160" s="40">
        <v>159</v>
      </c>
      <c r="B160" s="41" t="s">
        <v>60</v>
      </c>
      <c r="C160" s="42">
        <v>30</v>
      </c>
      <c r="D160" s="42">
        <v>17</v>
      </c>
    </row>
    <row r="161" spans="1:4" x14ac:dyDescent="0.3">
      <c r="A161" s="40">
        <v>160</v>
      </c>
      <c r="B161" s="41" t="s">
        <v>60</v>
      </c>
      <c r="C161" s="42">
        <v>31</v>
      </c>
      <c r="D161" s="42">
        <v>16</v>
      </c>
    </row>
    <row r="162" spans="1:4" x14ac:dyDescent="0.3">
      <c r="A162" s="40">
        <v>161</v>
      </c>
      <c r="B162" s="41" t="s">
        <v>60</v>
      </c>
      <c r="C162" s="42">
        <v>28</v>
      </c>
      <c r="D162" s="42">
        <v>6</v>
      </c>
    </row>
    <row r="163" spans="1:4" x14ac:dyDescent="0.3">
      <c r="A163" s="40">
        <v>162</v>
      </c>
      <c r="B163" s="41" t="s">
        <v>60</v>
      </c>
      <c r="C163" s="42">
        <v>19</v>
      </c>
      <c r="D163" s="42">
        <v>9</v>
      </c>
    </row>
    <row r="164" spans="1:4" x14ac:dyDescent="0.3">
      <c r="A164" s="40">
        <v>163</v>
      </c>
      <c r="B164" s="41" t="s">
        <v>61</v>
      </c>
      <c r="C164" s="42">
        <v>43</v>
      </c>
      <c r="D164" s="42">
        <v>24</v>
      </c>
    </row>
    <row r="165" spans="1:4" x14ac:dyDescent="0.3">
      <c r="A165" s="40">
        <v>164</v>
      </c>
      <c r="B165" s="41" t="s">
        <v>59</v>
      </c>
      <c r="C165" s="42">
        <v>17</v>
      </c>
      <c r="D165" s="42">
        <v>0</v>
      </c>
    </row>
    <row r="166" spans="1:4" x14ac:dyDescent="0.3">
      <c r="A166" s="40">
        <v>165</v>
      </c>
      <c r="B166" s="41" t="s">
        <v>61</v>
      </c>
      <c r="C166" s="42">
        <v>27</v>
      </c>
      <c r="D166" s="42">
        <v>24</v>
      </c>
    </row>
    <row r="167" spans="1:4" x14ac:dyDescent="0.3">
      <c r="A167" s="40">
        <v>166</v>
      </c>
      <c r="B167" s="41" t="s">
        <v>61</v>
      </c>
      <c r="C167" s="42">
        <v>32</v>
      </c>
      <c r="D167" s="42">
        <v>40</v>
      </c>
    </row>
    <row r="168" spans="1:4" x14ac:dyDescent="0.3">
      <c r="A168" s="40">
        <v>167</v>
      </c>
      <c r="B168" s="41" t="s">
        <v>61</v>
      </c>
      <c r="C168" s="42">
        <v>36</v>
      </c>
      <c r="D168" s="42">
        <v>22</v>
      </c>
    </row>
    <row r="169" spans="1:4" x14ac:dyDescent="0.3">
      <c r="A169" s="40">
        <v>168</v>
      </c>
      <c r="B169" s="41" t="s">
        <v>60</v>
      </c>
      <c r="C169" s="42">
        <v>21</v>
      </c>
      <c r="D169" s="42">
        <v>12</v>
      </c>
    </row>
    <row r="170" spans="1:4" x14ac:dyDescent="0.3">
      <c r="A170" s="40">
        <v>169</v>
      </c>
      <c r="B170" s="41" t="s">
        <v>60</v>
      </c>
      <c r="C170" s="42">
        <v>11</v>
      </c>
      <c r="D170" s="42">
        <v>13</v>
      </c>
    </row>
    <row r="171" spans="1:4" x14ac:dyDescent="0.3">
      <c r="A171" s="40">
        <v>170</v>
      </c>
      <c r="B171" s="41" t="s">
        <v>61</v>
      </c>
      <c r="C171" s="42">
        <v>48</v>
      </c>
      <c r="D171" s="42">
        <v>19</v>
      </c>
    </row>
    <row r="172" spans="1:4" x14ac:dyDescent="0.3">
      <c r="A172" s="40">
        <v>171</v>
      </c>
      <c r="B172" s="41" t="s">
        <v>60</v>
      </c>
      <c r="C172" s="42">
        <v>13</v>
      </c>
      <c r="D172" s="42">
        <v>15</v>
      </c>
    </row>
    <row r="173" spans="1:4" x14ac:dyDescent="0.3">
      <c r="A173" s="40">
        <v>172</v>
      </c>
      <c r="B173" s="41" t="s">
        <v>59</v>
      </c>
      <c r="C173" s="42">
        <v>19</v>
      </c>
      <c r="D173" s="42">
        <v>0</v>
      </c>
    </row>
    <row r="174" spans="1:4" x14ac:dyDescent="0.3">
      <c r="A174" s="40">
        <v>173</v>
      </c>
      <c r="B174" s="41" t="s">
        <v>60</v>
      </c>
      <c r="C174" s="42">
        <v>35</v>
      </c>
      <c r="D174" s="42">
        <v>10</v>
      </c>
    </row>
    <row r="175" spans="1:4" x14ac:dyDescent="0.3">
      <c r="A175" s="40">
        <v>174</v>
      </c>
      <c r="B175" s="41" t="s">
        <v>60</v>
      </c>
      <c r="C175" s="42">
        <v>28</v>
      </c>
      <c r="D175" s="42">
        <v>15</v>
      </c>
    </row>
    <row r="176" spans="1:4" x14ac:dyDescent="0.3">
      <c r="A176" s="40">
        <v>175</v>
      </c>
      <c r="B176" s="41" t="s">
        <v>59</v>
      </c>
      <c r="C176" s="42">
        <v>13</v>
      </c>
      <c r="D176" s="42">
        <v>4</v>
      </c>
    </row>
    <row r="177" spans="1:4" x14ac:dyDescent="0.3">
      <c r="A177" s="40">
        <v>176</v>
      </c>
      <c r="B177" s="41" t="s">
        <v>60</v>
      </c>
      <c r="C177" s="42">
        <v>32</v>
      </c>
      <c r="D177" s="42">
        <v>15</v>
      </c>
    </row>
    <row r="178" spans="1:4" x14ac:dyDescent="0.3">
      <c r="A178" s="40">
        <v>177</v>
      </c>
      <c r="B178" s="41" t="s">
        <v>61</v>
      </c>
      <c r="C178" s="42">
        <v>27</v>
      </c>
      <c r="D178" s="42">
        <v>44</v>
      </c>
    </row>
    <row r="179" spans="1:4" x14ac:dyDescent="0.3">
      <c r="A179" s="40">
        <v>178</v>
      </c>
      <c r="B179" s="41" t="s">
        <v>60</v>
      </c>
      <c r="C179" s="42">
        <v>33</v>
      </c>
      <c r="D179" s="42">
        <v>10</v>
      </c>
    </row>
    <row r="180" spans="1:4" x14ac:dyDescent="0.3">
      <c r="A180" s="40">
        <v>179</v>
      </c>
      <c r="B180" s="41" t="s">
        <v>60</v>
      </c>
      <c r="C180" s="42">
        <v>37</v>
      </c>
      <c r="D180" s="42">
        <v>8</v>
      </c>
    </row>
    <row r="181" spans="1:4" x14ac:dyDescent="0.3">
      <c r="A181" s="40">
        <v>180</v>
      </c>
      <c r="B181" s="41" t="s">
        <v>60</v>
      </c>
      <c r="C181" s="42">
        <v>28</v>
      </c>
      <c r="D181" s="42">
        <v>9</v>
      </c>
    </row>
    <row r="182" spans="1:4" x14ac:dyDescent="0.3">
      <c r="A182" s="40">
        <v>181</v>
      </c>
      <c r="B182" s="41" t="s">
        <v>59</v>
      </c>
      <c r="C182" s="42">
        <v>24</v>
      </c>
      <c r="D182" s="42">
        <v>5</v>
      </c>
    </row>
    <row r="183" spans="1:4" x14ac:dyDescent="0.3">
      <c r="A183" s="40">
        <v>182</v>
      </c>
      <c r="B183" s="41" t="s">
        <v>59</v>
      </c>
      <c r="C183" s="42">
        <v>10</v>
      </c>
      <c r="D183" s="42">
        <v>3</v>
      </c>
    </row>
    <row r="184" spans="1:4" x14ac:dyDescent="0.3">
      <c r="A184" s="40">
        <v>183</v>
      </c>
      <c r="B184" s="41" t="s">
        <v>60</v>
      </c>
      <c r="C184" s="42">
        <v>36</v>
      </c>
      <c r="D184" s="42">
        <v>10</v>
      </c>
    </row>
    <row r="185" spans="1:4" x14ac:dyDescent="0.3">
      <c r="A185" s="40">
        <v>184</v>
      </c>
      <c r="B185" s="41" t="s">
        <v>60</v>
      </c>
      <c r="C185" s="42">
        <v>37</v>
      </c>
      <c r="D185" s="42">
        <v>9</v>
      </c>
    </row>
    <row r="186" spans="1:4" x14ac:dyDescent="0.3">
      <c r="A186" s="40">
        <v>185</v>
      </c>
      <c r="B186" s="41" t="s">
        <v>60</v>
      </c>
      <c r="C186" s="42">
        <v>25</v>
      </c>
      <c r="D186" s="42">
        <v>13</v>
      </c>
    </row>
    <row r="187" spans="1:4" x14ac:dyDescent="0.3">
      <c r="A187" s="40">
        <v>186</v>
      </c>
      <c r="B187" s="41" t="s">
        <v>60</v>
      </c>
      <c r="C187" s="42">
        <v>11</v>
      </c>
      <c r="D187" s="42">
        <v>12</v>
      </c>
    </row>
    <row r="188" spans="1:4" x14ac:dyDescent="0.3">
      <c r="A188" s="40">
        <v>187</v>
      </c>
      <c r="B188" s="41" t="s">
        <v>59</v>
      </c>
      <c r="C188" s="42">
        <v>11</v>
      </c>
      <c r="D188" s="42">
        <v>4</v>
      </c>
    </row>
    <row r="189" spans="1:4" x14ac:dyDescent="0.3">
      <c r="A189" s="40">
        <v>188</v>
      </c>
      <c r="B189" s="41" t="s">
        <v>60</v>
      </c>
      <c r="C189" s="42">
        <v>11</v>
      </c>
      <c r="D189" s="42">
        <v>18</v>
      </c>
    </row>
    <row r="190" spans="1:4" x14ac:dyDescent="0.3">
      <c r="A190" s="40">
        <v>189</v>
      </c>
      <c r="B190" s="41" t="s">
        <v>59</v>
      </c>
      <c r="C190" s="42">
        <v>10</v>
      </c>
      <c r="D190" s="42">
        <v>3</v>
      </c>
    </row>
    <row r="191" spans="1:4" x14ac:dyDescent="0.3">
      <c r="A191" s="40">
        <v>190</v>
      </c>
      <c r="B191" s="41" t="s">
        <v>59</v>
      </c>
      <c r="C191" s="42">
        <v>29</v>
      </c>
      <c r="D191" s="42">
        <v>2</v>
      </c>
    </row>
    <row r="192" spans="1:4" x14ac:dyDescent="0.3">
      <c r="A192" s="40">
        <v>191</v>
      </c>
      <c r="B192" s="41" t="s">
        <v>60</v>
      </c>
      <c r="C192" s="42">
        <v>14</v>
      </c>
      <c r="D192" s="42">
        <v>7</v>
      </c>
    </row>
    <row r="193" spans="1:4" x14ac:dyDescent="0.3">
      <c r="A193" s="40">
        <v>192</v>
      </c>
      <c r="B193" s="41" t="s">
        <v>60</v>
      </c>
      <c r="C193" s="42">
        <v>21</v>
      </c>
      <c r="D193" s="42">
        <v>18</v>
      </c>
    </row>
    <row r="194" spans="1:4" x14ac:dyDescent="0.3">
      <c r="A194" s="40">
        <v>193</v>
      </c>
      <c r="B194" s="41" t="s">
        <v>59</v>
      </c>
      <c r="C194" s="42">
        <v>28</v>
      </c>
      <c r="D194" s="42">
        <v>3</v>
      </c>
    </row>
    <row r="195" spans="1:4" x14ac:dyDescent="0.3">
      <c r="A195" s="40">
        <v>194</v>
      </c>
      <c r="B195" s="41" t="s">
        <v>60</v>
      </c>
      <c r="C195" s="42">
        <v>42</v>
      </c>
      <c r="D195" s="42">
        <v>15</v>
      </c>
    </row>
    <row r="196" spans="1:4" x14ac:dyDescent="0.3">
      <c r="A196" s="40">
        <v>195</v>
      </c>
      <c r="B196" s="41" t="s">
        <v>60</v>
      </c>
      <c r="C196" s="42">
        <v>30</v>
      </c>
      <c r="D196" s="42">
        <v>9</v>
      </c>
    </row>
    <row r="197" spans="1:4" x14ac:dyDescent="0.3">
      <c r="A197" s="40">
        <v>196</v>
      </c>
      <c r="B197" s="41" t="s">
        <v>61</v>
      </c>
      <c r="C197" s="42">
        <v>41</v>
      </c>
      <c r="D197" s="42">
        <v>45</v>
      </c>
    </row>
    <row r="198" spans="1:4" x14ac:dyDescent="0.3">
      <c r="A198" s="40">
        <v>197</v>
      </c>
      <c r="B198" s="41" t="s">
        <v>59</v>
      </c>
      <c r="C198" s="42">
        <v>22</v>
      </c>
      <c r="D198" s="42">
        <v>2</v>
      </c>
    </row>
    <row r="199" spans="1:4" x14ac:dyDescent="0.3">
      <c r="A199" s="40">
        <v>198</v>
      </c>
      <c r="B199" s="41" t="s">
        <v>59</v>
      </c>
      <c r="C199" s="42">
        <v>23</v>
      </c>
      <c r="D199" s="42">
        <v>2</v>
      </c>
    </row>
    <row r="200" spans="1:4" x14ac:dyDescent="0.3">
      <c r="A200" s="40">
        <v>199</v>
      </c>
      <c r="B200" s="41" t="s">
        <v>60</v>
      </c>
      <c r="C200" s="42">
        <v>27</v>
      </c>
      <c r="D200" s="42">
        <v>19</v>
      </c>
    </row>
    <row r="201" spans="1:4" x14ac:dyDescent="0.3">
      <c r="A201" s="40">
        <v>200</v>
      </c>
      <c r="B201" s="41" t="s">
        <v>60</v>
      </c>
      <c r="C201" s="42">
        <v>13</v>
      </c>
      <c r="D201" s="42">
        <v>19</v>
      </c>
    </row>
    <row r="202" spans="1:4" x14ac:dyDescent="0.3">
      <c r="A202" s="40">
        <v>201</v>
      </c>
      <c r="B202" s="41" t="s">
        <v>60</v>
      </c>
      <c r="C202" s="42">
        <v>28</v>
      </c>
      <c r="D202" s="42">
        <v>17</v>
      </c>
    </row>
    <row r="203" spans="1:4" x14ac:dyDescent="0.3">
      <c r="A203" s="40">
        <v>202</v>
      </c>
      <c r="B203" s="41" t="s">
        <v>59</v>
      </c>
      <c r="C203" s="42">
        <v>12</v>
      </c>
      <c r="D203" s="42">
        <v>5</v>
      </c>
    </row>
    <row r="204" spans="1:4" x14ac:dyDescent="0.3">
      <c r="A204" s="40">
        <v>203</v>
      </c>
      <c r="B204" s="41" t="s">
        <v>61</v>
      </c>
      <c r="C204" s="42">
        <v>23</v>
      </c>
      <c r="D204" s="42">
        <v>22</v>
      </c>
    </row>
    <row r="205" spans="1:4" x14ac:dyDescent="0.3">
      <c r="A205" s="40">
        <v>204</v>
      </c>
      <c r="B205" s="41" t="s">
        <v>60</v>
      </c>
      <c r="C205" s="42">
        <v>30</v>
      </c>
      <c r="D205" s="42">
        <v>12</v>
      </c>
    </row>
    <row r="206" spans="1:4" x14ac:dyDescent="0.3">
      <c r="A206" s="40">
        <v>205</v>
      </c>
      <c r="B206" s="41" t="s">
        <v>59</v>
      </c>
      <c r="C206" s="42">
        <v>17</v>
      </c>
      <c r="D206" s="42">
        <v>1</v>
      </c>
    </row>
    <row r="207" spans="1:4" x14ac:dyDescent="0.3">
      <c r="A207" s="40">
        <v>206</v>
      </c>
      <c r="B207" s="41" t="s">
        <v>59</v>
      </c>
      <c r="C207" s="42">
        <v>20</v>
      </c>
      <c r="D207" s="42">
        <v>0</v>
      </c>
    </row>
    <row r="208" spans="1:4" x14ac:dyDescent="0.3">
      <c r="A208" s="40">
        <v>207</v>
      </c>
      <c r="B208" s="41" t="s">
        <v>59</v>
      </c>
      <c r="C208" s="42">
        <v>20</v>
      </c>
      <c r="D208" s="42">
        <v>1</v>
      </c>
    </row>
    <row r="209" spans="1:4" x14ac:dyDescent="0.3">
      <c r="A209" s="40">
        <v>208</v>
      </c>
      <c r="B209" s="41" t="s">
        <v>59</v>
      </c>
      <c r="C209" s="42">
        <v>26</v>
      </c>
      <c r="D209" s="42">
        <v>3</v>
      </c>
    </row>
    <row r="210" spans="1:4" x14ac:dyDescent="0.3">
      <c r="A210" s="40">
        <v>209</v>
      </c>
      <c r="B210" s="41" t="s">
        <v>59</v>
      </c>
      <c r="C210" s="42">
        <v>18</v>
      </c>
      <c r="D210" s="42">
        <v>2</v>
      </c>
    </row>
    <row r="211" spans="1:4" x14ac:dyDescent="0.3">
      <c r="A211" s="40">
        <v>210</v>
      </c>
      <c r="B211" s="41" t="s">
        <v>60</v>
      </c>
      <c r="C211" s="42">
        <v>13</v>
      </c>
      <c r="D211" s="42">
        <v>18</v>
      </c>
    </row>
    <row r="212" spans="1:4" x14ac:dyDescent="0.3">
      <c r="A212" s="40">
        <v>211</v>
      </c>
      <c r="B212" s="41" t="s">
        <v>60</v>
      </c>
      <c r="C212" s="42">
        <v>25</v>
      </c>
      <c r="D212" s="42">
        <v>13</v>
      </c>
    </row>
    <row r="213" spans="1:4" x14ac:dyDescent="0.3">
      <c r="A213" s="40">
        <v>212</v>
      </c>
      <c r="B213" s="41" t="s">
        <v>60</v>
      </c>
      <c r="C213" s="42">
        <v>22</v>
      </c>
      <c r="D213" s="42">
        <v>15</v>
      </c>
    </row>
    <row r="214" spans="1:4" x14ac:dyDescent="0.3">
      <c r="A214" s="40">
        <v>213</v>
      </c>
      <c r="B214" s="41" t="s">
        <v>60</v>
      </c>
      <c r="C214" s="42">
        <v>27</v>
      </c>
      <c r="D214" s="42">
        <v>13</v>
      </c>
    </row>
    <row r="215" spans="1:4" x14ac:dyDescent="0.3">
      <c r="A215" s="40">
        <v>214</v>
      </c>
      <c r="B215" s="41" t="s">
        <v>60</v>
      </c>
      <c r="C215" s="42">
        <v>21</v>
      </c>
      <c r="D215" s="42">
        <v>18</v>
      </c>
    </row>
    <row r="216" spans="1:4" x14ac:dyDescent="0.3">
      <c r="A216" s="40">
        <v>215</v>
      </c>
      <c r="B216" s="41" t="s">
        <v>60</v>
      </c>
      <c r="C216" s="42">
        <v>32</v>
      </c>
      <c r="D216" s="42">
        <v>16</v>
      </c>
    </row>
    <row r="217" spans="1:4" x14ac:dyDescent="0.3">
      <c r="A217" s="40">
        <v>216</v>
      </c>
      <c r="B217" s="41" t="s">
        <v>60</v>
      </c>
      <c r="C217" s="42">
        <v>16</v>
      </c>
      <c r="D217" s="42">
        <v>12</v>
      </c>
    </row>
    <row r="218" spans="1:4" x14ac:dyDescent="0.3">
      <c r="A218" s="40">
        <v>217</v>
      </c>
      <c r="B218" s="41" t="s">
        <v>60</v>
      </c>
      <c r="C218" s="42">
        <v>20</v>
      </c>
      <c r="D218" s="42">
        <v>10</v>
      </c>
    </row>
    <row r="219" spans="1:4" x14ac:dyDescent="0.3">
      <c r="A219" s="40">
        <v>218</v>
      </c>
      <c r="B219" s="41" t="s">
        <v>59</v>
      </c>
      <c r="C219" s="42">
        <v>27</v>
      </c>
      <c r="D219" s="42">
        <v>1</v>
      </c>
    </row>
    <row r="220" spans="1:4" x14ac:dyDescent="0.3">
      <c r="A220" s="40">
        <v>219</v>
      </c>
      <c r="B220" s="41" t="s">
        <v>61</v>
      </c>
      <c r="C220" s="42">
        <v>44</v>
      </c>
      <c r="D220" s="42">
        <v>33</v>
      </c>
    </row>
    <row r="221" spans="1:4" x14ac:dyDescent="0.3">
      <c r="A221" s="40">
        <v>220</v>
      </c>
      <c r="B221" s="41" t="s">
        <v>60</v>
      </c>
      <c r="C221" s="42">
        <v>35</v>
      </c>
      <c r="D221" s="42">
        <v>11</v>
      </c>
    </row>
    <row r="222" spans="1:4" x14ac:dyDescent="0.3">
      <c r="A222" s="40">
        <v>221</v>
      </c>
      <c r="B222" s="41" t="s">
        <v>60</v>
      </c>
      <c r="C222" s="42">
        <v>21</v>
      </c>
      <c r="D222" s="42">
        <v>14</v>
      </c>
    </row>
    <row r="223" spans="1:4" x14ac:dyDescent="0.3">
      <c r="A223" s="40">
        <v>222</v>
      </c>
      <c r="B223" s="41" t="s">
        <v>60</v>
      </c>
      <c r="C223" s="42">
        <v>30</v>
      </c>
      <c r="D223" s="42">
        <v>17</v>
      </c>
    </row>
    <row r="224" spans="1:4" x14ac:dyDescent="0.3">
      <c r="A224" s="40">
        <v>223</v>
      </c>
      <c r="B224" s="41" t="s">
        <v>59</v>
      </c>
      <c r="C224" s="42">
        <v>23</v>
      </c>
      <c r="D224" s="42">
        <v>2</v>
      </c>
    </row>
    <row r="225" spans="1:4" x14ac:dyDescent="0.3">
      <c r="A225" s="40">
        <v>224</v>
      </c>
      <c r="B225" s="41" t="s">
        <v>59</v>
      </c>
      <c r="C225" s="42">
        <v>19</v>
      </c>
      <c r="D225" s="42">
        <v>5</v>
      </c>
    </row>
    <row r="226" spans="1:4" x14ac:dyDescent="0.3">
      <c r="A226" s="40">
        <v>225</v>
      </c>
      <c r="B226" s="41" t="s">
        <v>60</v>
      </c>
      <c r="C226" s="42">
        <v>18</v>
      </c>
      <c r="D226" s="42">
        <v>12</v>
      </c>
    </row>
    <row r="227" spans="1:4" x14ac:dyDescent="0.3">
      <c r="A227" s="40">
        <v>226</v>
      </c>
      <c r="B227" s="41" t="s">
        <v>61</v>
      </c>
      <c r="C227" s="42">
        <v>36</v>
      </c>
      <c r="D227" s="42">
        <v>31</v>
      </c>
    </row>
    <row r="228" spans="1:4" x14ac:dyDescent="0.3">
      <c r="A228" s="40">
        <v>227</v>
      </c>
      <c r="B228" s="41" t="s">
        <v>59</v>
      </c>
      <c r="C228" s="42">
        <v>29</v>
      </c>
      <c r="D228" s="42">
        <v>6</v>
      </c>
    </row>
    <row r="229" spans="1:4" x14ac:dyDescent="0.3">
      <c r="A229" s="40">
        <v>228</v>
      </c>
      <c r="B229" s="41" t="s">
        <v>60</v>
      </c>
      <c r="C229" s="42">
        <v>20</v>
      </c>
      <c r="D229" s="42">
        <v>8</v>
      </c>
    </row>
    <row r="230" spans="1:4" x14ac:dyDescent="0.3">
      <c r="A230" s="40">
        <v>229</v>
      </c>
      <c r="B230" s="41" t="s">
        <v>59</v>
      </c>
      <c r="C230" s="42">
        <v>17</v>
      </c>
      <c r="D230" s="42">
        <v>3</v>
      </c>
    </row>
    <row r="231" spans="1:4" x14ac:dyDescent="0.3">
      <c r="A231" s="40">
        <v>230</v>
      </c>
      <c r="B231" s="41" t="s">
        <v>60</v>
      </c>
      <c r="C231" s="42">
        <v>45</v>
      </c>
      <c r="D231" s="42">
        <v>7</v>
      </c>
    </row>
    <row r="232" spans="1:4" x14ac:dyDescent="0.3">
      <c r="A232" s="40">
        <v>231</v>
      </c>
      <c r="B232" s="41" t="s">
        <v>59</v>
      </c>
      <c r="C232" s="42">
        <v>20</v>
      </c>
      <c r="D232" s="42">
        <v>6</v>
      </c>
    </row>
    <row r="233" spans="1:4" x14ac:dyDescent="0.3">
      <c r="A233" s="40">
        <v>232</v>
      </c>
      <c r="B233" s="41" t="s">
        <v>61</v>
      </c>
      <c r="C233" s="42">
        <v>41</v>
      </c>
      <c r="D233" s="42">
        <v>46</v>
      </c>
    </row>
    <row r="234" spans="1:4" x14ac:dyDescent="0.3">
      <c r="A234" s="40">
        <v>233</v>
      </c>
      <c r="B234" s="41" t="s">
        <v>59</v>
      </c>
      <c r="C234" s="42">
        <v>26</v>
      </c>
      <c r="D234" s="42">
        <v>4</v>
      </c>
    </row>
    <row r="235" spans="1:4" x14ac:dyDescent="0.3">
      <c r="A235" s="40">
        <v>234</v>
      </c>
      <c r="B235" s="41" t="s">
        <v>59</v>
      </c>
      <c r="C235" s="42">
        <v>16</v>
      </c>
      <c r="D235" s="42">
        <v>2</v>
      </c>
    </row>
    <row r="236" spans="1:4" x14ac:dyDescent="0.3">
      <c r="A236" s="40">
        <v>235</v>
      </c>
      <c r="B236" s="41" t="s">
        <v>60</v>
      </c>
      <c r="C236" s="42">
        <v>23</v>
      </c>
      <c r="D236" s="42">
        <v>10</v>
      </c>
    </row>
    <row r="237" spans="1:4" x14ac:dyDescent="0.3">
      <c r="A237" s="40">
        <v>236</v>
      </c>
      <c r="B237" s="41" t="s">
        <v>61</v>
      </c>
      <c r="C237" s="42">
        <v>31</v>
      </c>
      <c r="D237" s="42">
        <v>18</v>
      </c>
    </row>
    <row r="238" spans="1:4" x14ac:dyDescent="0.3">
      <c r="A238" s="40">
        <v>237</v>
      </c>
      <c r="B238" s="41" t="s">
        <v>60</v>
      </c>
      <c r="C238" s="42">
        <v>23</v>
      </c>
      <c r="D238" s="42">
        <v>8</v>
      </c>
    </row>
    <row r="239" spans="1:4" x14ac:dyDescent="0.3">
      <c r="A239" s="40">
        <v>238</v>
      </c>
      <c r="B239" s="41" t="s">
        <v>60</v>
      </c>
      <c r="C239" s="42">
        <v>20</v>
      </c>
      <c r="D239" s="42">
        <v>17</v>
      </c>
    </row>
    <row r="240" spans="1:4" x14ac:dyDescent="0.3">
      <c r="A240" s="40">
        <v>239</v>
      </c>
      <c r="B240" s="41" t="s">
        <v>60</v>
      </c>
      <c r="C240" s="42">
        <v>38</v>
      </c>
      <c r="D240" s="42">
        <v>7</v>
      </c>
    </row>
    <row r="241" spans="1:4" x14ac:dyDescent="0.3">
      <c r="A241" s="40">
        <v>240</v>
      </c>
      <c r="B241" s="41" t="s">
        <v>59</v>
      </c>
      <c r="C241" s="42">
        <v>17</v>
      </c>
      <c r="D241" s="42">
        <v>1</v>
      </c>
    </row>
    <row r="242" spans="1:4" x14ac:dyDescent="0.3">
      <c r="A242" s="40">
        <v>241</v>
      </c>
      <c r="B242" s="41" t="s">
        <v>61</v>
      </c>
      <c r="C242" s="42">
        <v>46</v>
      </c>
      <c r="D242" s="42">
        <v>23</v>
      </c>
    </row>
    <row r="243" spans="1:4" x14ac:dyDescent="0.3">
      <c r="A243" s="40">
        <v>242</v>
      </c>
      <c r="B243" s="41" t="s">
        <v>60</v>
      </c>
      <c r="C243" s="42">
        <v>26</v>
      </c>
      <c r="D243" s="42">
        <v>13</v>
      </c>
    </row>
    <row r="244" spans="1:4" x14ac:dyDescent="0.3">
      <c r="A244" s="40">
        <v>243</v>
      </c>
      <c r="B244" s="41" t="s">
        <v>60</v>
      </c>
      <c r="C244" s="42">
        <v>24</v>
      </c>
      <c r="D244" s="42">
        <v>7</v>
      </c>
    </row>
    <row r="245" spans="1:4" x14ac:dyDescent="0.3">
      <c r="A245" s="40">
        <v>244</v>
      </c>
      <c r="B245" s="41" t="s">
        <v>60</v>
      </c>
      <c r="C245" s="42">
        <v>21</v>
      </c>
      <c r="D245" s="42">
        <v>10</v>
      </c>
    </row>
    <row r="246" spans="1:4" x14ac:dyDescent="0.3">
      <c r="A246" s="40">
        <v>245</v>
      </c>
      <c r="B246" s="41" t="s">
        <v>61</v>
      </c>
      <c r="C246" s="42">
        <v>30</v>
      </c>
      <c r="D246" s="42">
        <v>41</v>
      </c>
    </row>
    <row r="247" spans="1:4" x14ac:dyDescent="0.3">
      <c r="A247" s="40">
        <v>246</v>
      </c>
      <c r="B247" s="41" t="s">
        <v>61</v>
      </c>
      <c r="C247" s="42">
        <v>13</v>
      </c>
      <c r="D247" s="42">
        <v>15</v>
      </c>
    </row>
    <row r="248" spans="1:4" x14ac:dyDescent="0.3">
      <c r="A248" s="40">
        <v>247</v>
      </c>
      <c r="B248" s="41" t="s">
        <v>61</v>
      </c>
      <c r="C248" s="42">
        <v>23</v>
      </c>
      <c r="D248" s="42">
        <v>20</v>
      </c>
    </row>
    <row r="249" spans="1:4" x14ac:dyDescent="0.3">
      <c r="A249" s="40">
        <v>248</v>
      </c>
      <c r="B249" s="41" t="s">
        <v>60</v>
      </c>
      <c r="C249" s="42">
        <v>25</v>
      </c>
      <c r="D249" s="42">
        <v>8</v>
      </c>
    </row>
    <row r="250" spans="1:4" x14ac:dyDescent="0.3">
      <c r="A250" s="40">
        <v>249</v>
      </c>
      <c r="B250" s="41" t="s">
        <v>60</v>
      </c>
      <c r="C250" s="42">
        <v>28</v>
      </c>
      <c r="D250" s="42">
        <v>17</v>
      </c>
    </row>
    <row r="251" spans="1:4" x14ac:dyDescent="0.3">
      <c r="A251" s="40">
        <v>250</v>
      </c>
      <c r="B251" s="41" t="s">
        <v>60</v>
      </c>
      <c r="C251" s="42">
        <v>13</v>
      </c>
      <c r="D251" s="42">
        <v>13</v>
      </c>
    </row>
    <row r="252" spans="1:4" x14ac:dyDescent="0.3">
      <c r="A252" s="40">
        <v>251</v>
      </c>
      <c r="B252" s="41" t="s">
        <v>60</v>
      </c>
      <c r="C252" s="42">
        <v>27</v>
      </c>
      <c r="D252" s="42">
        <v>10</v>
      </c>
    </row>
    <row r="253" spans="1:4" x14ac:dyDescent="0.3">
      <c r="A253" s="40">
        <v>252</v>
      </c>
      <c r="B253" s="41" t="s">
        <v>60</v>
      </c>
      <c r="C253" s="42">
        <v>15</v>
      </c>
      <c r="D253" s="42">
        <v>15</v>
      </c>
    </row>
    <row r="254" spans="1:4" x14ac:dyDescent="0.3">
      <c r="A254" s="40">
        <v>253</v>
      </c>
      <c r="B254" s="41" t="s">
        <v>59</v>
      </c>
      <c r="C254" s="42">
        <v>11</v>
      </c>
      <c r="D254" s="42">
        <v>4</v>
      </c>
    </row>
    <row r="255" spans="1:4" x14ac:dyDescent="0.3">
      <c r="A255" s="40">
        <v>254</v>
      </c>
      <c r="B255" s="41" t="s">
        <v>61</v>
      </c>
      <c r="C255" s="42">
        <v>40</v>
      </c>
      <c r="D255" s="42">
        <v>23</v>
      </c>
    </row>
    <row r="256" spans="1:4" x14ac:dyDescent="0.3">
      <c r="A256" s="40">
        <v>255</v>
      </c>
      <c r="B256" s="41" t="s">
        <v>59</v>
      </c>
      <c r="C256" s="42">
        <v>28</v>
      </c>
      <c r="D256" s="42">
        <v>0</v>
      </c>
    </row>
    <row r="257" spans="1:4" x14ac:dyDescent="0.3">
      <c r="A257" s="40">
        <v>256</v>
      </c>
      <c r="B257" s="41" t="s">
        <v>61</v>
      </c>
      <c r="C257" s="42">
        <v>46</v>
      </c>
      <c r="D257" s="42">
        <v>42</v>
      </c>
    </row>
    <row r="258" spans="1:4" x14ac:dyDescent="0.3">
      <c r="A258" s="40">
        <v>257</v>
      </c>
      <c r="B258" s="41" t="s">
        <v>60</v>
      </c>
      <c r="C258" s="42">
        <v>32</v>
      </c>
      <c r="D258" s="42">
        <v>16</v>
      </c>
    </row>
    <row r="259" spans="1:4" x14ac:dyDescent="0.3">
      <c r="A259" s="40">
        <v>258</v>
      </c>
      <c r="B259" s="41" t="s">
        <v>59</v>
      </c>
      <c r="C259" s="42">
        <v>12</v>
      </c>
      <c r="D259" s="42">
        <v>2</v>
      </c>
    </row>
    <row r="260" spans="1:4" x14ac:dyDescent="0.3">
      <c r="A260" s="40">
        <v>259</v>
      </c>
      <c r="B260" s="41" t="s">
        <v>59</v>
      </c>
      <c r="C260" s="42">
        <v>37</v>
      </c>
      <c r="D260" s="42">
        <v>0</v>
      </c>
    </row>
    <row r="261" spans="1:4" x14ac:dyDescent="0.3">
      <c r="A261" s="40">
        <v>260</v>
      </c>
      <c r="B261" s="41" t="s">
        <v>61</v>
      </c>
      <c r="C261" s="42">
        <v>22</v>
      </c>
      <c r="D261" s="42">
        <v>29</v>
      </c>
    </row>
    <row r="262" spans="1:4" x14ac:dyDescent="0.3">
      <c r="A262" s="40">
        <v>261</v>
      </c>
      <c r="B262" s="41" t="s">
        <v>61</v>
      </c>
      <c r="C262" s="42">
        <v>42</v>
      </c>
      <c r="D262" s="42">
        <v>18</v>
      </c>
    </row>
    <row r="263" spans="1:4" x14ac:dyDescent="0.3">
      <c r="A263" s="40">
        <v>262</v>
      </c>
      <c r="B263" s="41" t="s">
        <v>60</v>
      </c>
      <c r="C263" s="42">
        <v>21</v>
      </c>
      <c r="D263" s="42">
        <v>18</v>
      </c>
    </row>
    <row r="264" spans="1:4" x14ac:dyDescent="0.3">
      <c r="A264" s="40">
        <v>263</v>
      </c>
      <c r="B264" s="41" t="s">
        <v>61</v>
      </c>
      <c r="C264" s="42">
        <v>32</v>
      </c>
      <c r="D264" s="42">
        <v>15</v>
      </c>
    </row>
    <row r="265" spans="1:4" x14ac:dyDescent="0.3">
      <c r="A265" s="40">
        <v>264</v>
      </c>
      <c r="B265" s="41" t="s">
        <v>61</v>
      </c>
      <c r="C265" s="42">
        <v>34</v>
      </c>
      <c r="D265" s="42">
        <v>30</v>
      </c>
    </row>
    <row r="266" spans="1:4" x14ac:dyDescent="0.3">
      <c r="A266" s="40">
        <v>265</v>
      </c>
      <c r="B266" s="41" t="s">
        <v>60</v>
      </c>
      <c r="C266" s="42">
        <v>37</v>
      </c>
      <c r="D266" s="42">
        <v>9</v>
      </c>
    </row>
    <row r="267" spans="1:4" x14ac:dyDescent="0.3">
      <c r="A267" s="40">
        <v>266</v>
      </c>
      <c r="B267" s="41" t="s">
        <v>61</v>
      </c>
      <c r="C267" s="42">
        <v>20</v>
      </c>
      <c r="D267" s="42">
        <v>33</v>
      </c>
    </row>
    <row r="268" spans="1:4" x14ac:dyDescent="0.3">
      <c r="A268" s="40">
        <v>267</v>
      </c>
      <c r="B268" s="41" t="s">
        <v>60</v>
      </c>
      <c r="C268" s="42">
        <v>21</v>
      </c>
      <c r="D268" s="42">
        <v>19</v>
      </c>
    </row>
    <row r="269" spans="1:4" x14ac:dyDescent="0.3">
      <c r="A269" s="40">
        <v>268</v>
      </c>
      <c r="B269" s="41" t="s">
        <v>60</v>
      </c>
      <c r="C269" s="42">
        <v>16</v>
      </c>
      <c r="D269" s="42">
        <v>16</v>
      </c>
    </row>
    <row r="270" spans="1:4" x14ac:dyDescent="0.3">
      <c r="A270" s="40">
        <v>269</v>
      </c>
      <c r="B270" s="41" t="s">
        <v>61</v>
      </c>
      <c r="C270" s="42">
        <v>47</v>
      </c>
      <c r="D270" s="42">
        <v>20</v>
      </c>
    </row>
    <row r="271" spans="1:4" x14ac:dyDescent="0.3">
      <c r="A271" s="40">
        <v>270</v>
      </c>
      <c r="B271" s="41" t="s">
        <v>60</v>
      </c>
      <c r="C271" s="42">
        <v>33</v>
      </c>
      <c r="D271" s="42">
        <v>15</v>
      </c>
    </row>
    <row r="272" spans="1:4" x14ac:dyDescent="0.3">
      <c r="A272" s="40">
        <v>271</v>
      </c>
      <c r="B272" s="41" t="s">
        <v>61</v>
      </c>
      <c r="C272" s="42">
        <v>48</v>
      </c>
      <c r="D272" s="42">
        <v>23</v>
      </c>
    </row>
    <row r="273" spans="1:4" x14ac:dyDescent="0.3">
      <c r="A273" s="40">
        <v>272</v>
      </c>
      <c r="B273" s="41" t="s">
        <v>60</v>
      </c>
      <c r="C273" s="42">
        <v>33</v>
      </c>
      <c r="D273" s="42">
        <v>6</v>
      </c>
    </row>
    <row r="274" spans="1:4" x14ac:dyDescent="0.3">
      <c r="A274" s="40">
        <v>273</v>
      </c>
      <c r="B274" s="41" t="s">
        <v>60</v>
      </c>
      <c r="C274" s="42">
        <v>25</v>
      </c>
      <c r="D274" s="42">
        <v>14</v>
      </c>
    </row>
    <row r="275" spans="1:4" x14ac:dyDescent="0.3">
      <c r="A275" s="40">
        <v>274</v>
      </c>
      <c r="B275" s="41" t="s">
        <v>60</v>
      </c>
      <c r="C275" s="42">
        <v>34</v>
      </c>
      <c r="D275" s="42">
        <v>6</v>
      </c>
    </row>
    <row r="276" spans="1:4" x14ac:dyDescent="0.3">
      <c r="A276" s="40">
        <v>275</v>
      </c>
      <c r="B276" s="41" t="s">
        <v>60</v>
      </c>
      <c r="C276" s="42">
        <v>20</v>
      </c>
      <c r="D276" s="42">
        <v>15</v>
      </c>
    </row>
    <row r="277" spans="1:4" x14ac:dyDescent="0.3">
      <c r="A277" s="40">
        <v>276</v>
      </c>
      <c r="B277" s="41" t="s">
        <v>61</v>
      </c>
      <c r="C277" s="42">
        <v>36</v>
      </c>
      <c r="D277" s="42">
        <v>21</v>
      </c>
    </row>
    <row r="278" spans="1:4" x14ac:dyDescent="0.3">
      <c r="A278" s="40">
        <v>277</v>
      </c>
      <c r="B278" s="41" t="s">
        <v>61</v>
      </c>
      <c r="C278" s="42">
        <v>40</v>
      </c>
      <c r="D278" s="42">
        <v>31</v>
      </c>
    </row>
    <row r="279" spans="1:4" x14ac:dyDescent="0.3">
      <c r="A279" s="40">
        <v>278</v>
      </c>
      <c r="B279" s="41" t="s">
        <v>59</v>
      </c>
      <c r="C279" s="42">
        <v>13</v>
      </c>
      <c r="D279" s="42">
        <v>4</v>
      </c>
    </row>
    <row r="280" spans="1:4" x14ac:dyDescent="0.3">
      <c r="A280" s="40">
        <v>279</v>
      </c>
      <c r="B280" s="41" t="s">
        <v>60</v>
      </c>
      <c r="C280" s="42">
        <v>12</v>
      </c>
      <c r="D280" s="42">
        <v>10</v>
      </c>
    </row>
    <row r="281" spans="1:4" x14ac:dyDescent="0.3">
      <c r="A281" s="40">
        <v>280</v>
      </c>
      <c r="B281" s="41" t="s">
        <v>60</v>
      </c>
      <c r="C281" s="42">
        <v>27</v>
      </c>
      <c r="D281" s="42">
        <v>14</v>
      </c>
    </row>
    <row r="282" spans="1:4" x14ac:dyDescent="0.3">
      <c r="A282" s="40">
        <v>281</v>
      </c>
      <c r="B282" s="41" t="s">
        <v>60</v>
      </c>
      <c r="C282" s="42">
        <v>20</v>
      </c>
      <c r="D282" s="42">
        <v>11</v>
      </c>
    </row>
    <row r="283" spans="1:4" x14ac:dyDescent="0.3">
      <c r="A283" s="40">
        <v>282</v>
      </c>
      <c r="B283" s="41" t="s">
        <v>61</v>
      </c>
      <c r="C283" s="42">
        <v>30</v>
      </c>
      <c r="D283" s="42">
        <v>21</v>
      </c>
    </row>
    <row r="284" spans="1:4" x14ac:dyDescent="0.3">
      <c r="A284" s="40">
        <v>283</v>
      </c>
      <c r="B284" s="41" t="s">
        <v>59</v>
      </c>
      <c r="C284" s="42">
        <v>29</v>
      </c>
      <c r="D284" s="42">
        <v>0</v>
      </c>
    </row>
    <row r="285" spans="1:4" x14ac:dyDescent="0.3">
      <c r="A285" s="40">
        <v>284</v>
      </c>
      <c r="B285" s="41" t="s">
        <v>60</v>
      </c>
      <c r="C285" s="42">
        <v>22</v>
      </c>
      <c r="D285" s="42">
        <v>10</v>
      </c>
    </row>
    <row r="286" spans="1:4" x14ac:dyDescent="0.3">
      <c r="A286" s="40">
        <v>285</v>
      </c>
      <c r="B286" s="41" t="s">
        <v>59</v>
      </c>
      <c r="C286" s="42">
        <v>27</v>
      </c>
      <c r="D286" s="42">
        <v>0</v>
      </c>
    </row>
    <row r="287" spans="1:4" x14ac:dyDescent="0.3">
      <c r="A287" s="40">
        <v>286</v>
      </c>
      <c r="B287" s="41" t="s">
        <v>60</v>
      </c>
      <c r="C287" s="42">
        <v>20</v>
      </c>
      <c r="D287" s="42">
        <v>18</v>
      </c>
    </row>
    <row r="288" spans="1:4" x14ac:dyDescent="0.3">
      <c r="A288" s="40">
        <v>287</v>
      </c>
      <c r="B288" s="41" t="s">
        <v>61</v>
      </c>
      <c r="C288" s="42">
        <v>37</v>
      </c>
      <c r="D288" s="42">
        <v>35</v>
      </c>
    </row>
    <row r="289" spans="1:4" x14ac:dyDescent="0.3">
      <c r="A289" s="40">
        <v>288</v>
      </c>
      <c r="B289" s="41" t="s">
        <v>60</v>
      </c>
      <c r="C289" s="42">
        <v>27</v>
      </c>
      <c r="D289" s="42">
        <v>9</v>
      </c>
    </row>
    <row r="290" spans="1:4" x14ac:dyDescent="0.3">
      <c r="A290" s="40">
        <v>289</v>
      </c>
      <c r="B290" s="41" t="s">
        <v>59</v>
      </c>
      <c r="C290" s="42">
        <v>23</v>
      </c>
      <c r="D290" s="42">
        <v>3</v>
      </c>
    </row>
    <row r="291" spans="1:4" x14ac:dyDescent="0.3">
      <c r="A291" s="40">
        <v>290</v>
      </c>
      <c r="B291" s="41" t="s">
        <v>59</v>
      </c>
      <c r="C291" s="42">
        <v>16</v>
      </c>
      <c r="D291" s="42">
        <v>4</v>
      </c>
    </row>
    <row r="292" spans="1:4" x14ac:dyDescent="0.3">
      <c r="A292" s="40">
        <v>291</v>
      </c>
      <c r="B292" s="41" t="s">
        <v>60</v>
      </c>
      <c r="C292" s="42">
        <v>23</v>
      </c>
      <c r="D292" s="42">
        <v>10</v>
      </c>
    </row>
    <row r="293" spans="1:4" x14ac:dyDescent="0.3">
      <c r="A293" s="40">
        <v>292</v>
      </c>
      <c r="B293" s="41" t="s">
        <v>60</v>
      </c>
      <c r="C293" s="42">
        <v>24</v>
      </c>
      <c r="D293" s="42">
        <v>13</v>
      </c>
    </row>
    <row r="294" spans="1:4" x14ac:dyDescent="0.3">
      <c r="A294" s="40">
        <v>293</v>
      </c>
      <c r="B294" s="41" t="s">
        <v>61</v>
      </c>
      <c r="C294" s="42">
        <v>45</v>
      </c>
      <c r="D294" s="42">
        <v>32</v>
      </c>
    </row>
    <row r="295" spans="1:4" x14ac:dyDescent="0.3">
      <c r="A295" s="40">
        <v>294</v>
      </c>
      <c r="B295" s="41" t="s">
        <v>59</v>
      </c>
      <c r="C295" s="42">
        <v>14</v>
      </c>
      <c r="D295" s="42">
        <v>3</v>
      </c>
    </row>
    <row r="296" spans="1:4" x14ac:dyDescent="0.3">
      <c r="A296" s="40">
        <v>295</v>
      </c>
      <c r="B296" s="41" t="s">
        <v>59</v>
      </c>
      <c r="C296" s="42">
        <v>18</v>
      </c>
      <c r="D296" s="42">
        <v>3</v>
      </c>
    </row>
    <row r="297" spans="1:4" x14ac:dyDescent="0.3">
      <c r="A297" s="40">
        <v>296</v>
      </c>
      <c r="B297" s="41" t="s">
        <v>59</v>
      </c>
      <c r="C297" s="42">
        <v>17</v>
      </c>
      <c r="D297" s="42">
        <v>5</v>
      </c>
    </row>
    <row r="298" spans="1:4" x14ac:dyDescent="0.3">
      <c r="A298" s="40">
        <v>297</v>
      </c>
      <c r="B298" s="41" t="s">
        <v>59</v>
      </c>
      <c r="C298" s="42">
        <v>16</v>
      </c>
      <c r="D298" s="42">
        <v>2</v>
      </c>
    </row>
    <row r="299" spans="1:4" x14ac:dyDescent="0.3">
      <c r="A299" s="40">
        <v>298</v>
      </c>
      <c r="B299" s="41" t="s">
        <v>59</v>
      </c>
      <c r="C299" s="42">
        <v>15</v>
      </c>
      <c r="D299" s="42">
        <v>1</v>
      </c>
    </row>
    <row r="300" spans="1:4" x14ac:dyDescent="0.3">
      <c r="A300" s="40">
        <v>299</v>
      </c>
      <c r="B300" s="41" t="s">
        <v>60</v>
      </c>
      <c r="C300" s="42">
        <v>38</v>
      </c>
      <c r="D300" s="42">
        <v>10</v>
      </c>
    </row>
    <row r="301" spans="1:4" x14ac:dyDescent="0.3">
      <c r="A301" s="40">
        <v>300</v>
      </c>
      <c r="B301" s="41" t="s">
        <v>60</v>
      </c>
      <c r="C301" s="42">
        <v>31</v>
      </c>
      <c r="D301" s="42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5D9D-F571-4CEB-8C48-E8093CADA676}">
  <dimension ref="A1:R301"/>
  <sheetViews>
    <sheetView zoomScaleNormal="100" workbookViewId="0">
      <selection activeCell="N18" sqref="N18"/>
    </sheetView>
  </sheetViews>
  <sheetFormatPr defaultRowHeight="15.6" x14ac:dyDescent="0.3"/>
  <cols>
    <col min="1" max="1" width="11.19921875" style="40" customWidth="1"/>
    <col min="2" max="2" width="18.09765625" style="39" customWidth="1"/>
    <col min="3" max="3" width="13.59765625" style="39" customWidth="1"/>
    <col min="4" max="4" width="15.5" style="40" customWidth="1"/>
    <col min="5" max="5" width="12.69921875" style="39" customWidth="1"/>
    <col min="6" max="6" width="12.5" style="39" customWidth="1"/>
    <col min="7" max="7" width="16" style="39" customWidth="1"/>
    <col min="8" max="8" width="7.59765625" style="39" customWidth="1"/>
    <col min="9" max="9" width="11.8984375" style="39" customWidth="1"/>
    <col min="10" max="10" width="10.8984375" style="39" customWidth="1"/>
    <col min="11" max="11" width="20.09765625" style="79" customWidth="1"/>
    <col min="12" max="12" width="14.8984375" style="79" customWidth="1"/>
    <col min="13" max="13" width="8.796875" style="79"/>
    <col min="14" max="16384" width="8.796875" style="39"/>
  </cols>
  <sheetData>
    <row r="1" spans="1:13" ht="17.399999999999999" customHeight="1" x14ac:dyDescent="0.3">
      <c r="A1" s="37" t="s">
        <v>55</v>
      </c>
      <c r="B1" s="38" t="s">
        <v>56</v>
      </c>
      <c r="C1" s="38" t="s">
        <v>57</v>
      </c>
      <c r="D1" s="38" t="s">
        <v>58</v>
      </c>
      <c r="F1" s="38"/>
      <c r="G1" s="118" t="s">
        <v>58</v>
      </c>
      <c r="H1" s="118"/>
      <c r="I1" s="79"/>
      <c r="J1" s="79"/>
      <c r="K1" s="80" t="s">
        <v>62</v>
      </c>
    </row>
    <row r="2" spans="1:13" x14ac:dyDescent="0.3">
      <c r="A2" s="40">
        <v>1</v>
      </c>
      <c r="B2" s="41" t="s">
        <v>59</v>
      </c>
      <c r="C2" s="42">
        <v>18</v>
      </c>
      <c r="D2" s="42">
        <v>5</v>
      </c>
      <c r="G2" s="100" t="s">
        <v>20</v>
      </c>
      <c r="H2" s="101">
        <f>AVERAGE(D2:D301)</f>
        <v>13.916666666666666</v>
      </c>
      <c r="I2" s="79"/>
      <c r="J2" s="79"/>
      <c r="K2" s="81">
        <f>STANDARDIZE(D2,$H$2,$H$7)</f>
        <v>-0.6945423578358475</v>
      </c>
      <c r="L2" s="104" t="s">
        <v>63</v>
      </c>
      <c r="M2" s="102">
        <v>15</v>
      </c>
    </row>
    <row r="3" spans="1:13" x14ac:dyDescent="0.3">
      <c r="A3" s="40">
        <v>2</v>
      </c>
      <c r="B3" s="41" t="s">
        <v>60</v>
      </c>
      <c r="C3" s="42">
        <v>22</v>
      </c>
      <c r="D3" s="42">
        <v>6</v>
      </c>
      <c r="G3" s="100" t="s">
        <v>21</v>
      </c>
      <c r="H3" s="102">
        <f>MEDIAN(D2:D301)</f>
        <v>12</v>
      </c>
      <c r="I3" s="79"/>
      <c r="J3" s="79"/>
      <c r="K3" s="81">
        <f t="shared" ref="K3:K66" si="0">STANDARDIZE(D3,$H$2,$H$7)</f>
        <v>-0.61664975695706081</v>
      </c>
      <c r="L3" s="104" t="s">
        <v>64</v>
      </c>
      <c r="M3" s="101">
        <f>(H5-H4)/M2</f>
        <v>6.2666666666666666</v>
      </c>
    </row>
    <row r="4" spans="1:13" x14ac:dyDescent="0.3">
      <c r="A4" s="40">
        <v>3</v>
      </c>
      <c r="B4" s="41" t="s">
        <v>59</v>
      </c>
      <c r="C4" s="42">
        <v>28</v>
      </c>
      <c r="D4" s="42">
        <v>1</v>
      </c>
      <c r="G4" s="100" t="s">
        <v>25</v>
      </c>
      <c r="H4" s="102">
        <f>MIN(D2:D301)</f>
        <v>0</v>
      </c>
      <c r="I4" s="79"/>
      <c r="J4" s="79"/>
      <c r="K4" s="81">
        <f t="shared" si="0"/>
        <v>-1.0061127613509939</v>
      </c>
      <c r="L4" s="104" t="s">
        <v>65</v>
      </c>
      <c r="M4" s="102">
        <v>7</v>
      </c>
    </row>
    <row r="5" spans="1:13" x14ac:dyDescent="0.3">
      <c r="A5" s="40">
        <v>4</v>
      </c>
      <c r="B5" s="41" t="s">
        <v>61</v>
      </c>
      <c r="C5" s="42">
        <v>38</v>
      </c>
      <c r="D5" s="42">
        <v>74</v>
      </c>
      <c r="G5" s="100" t="s">
        <v>24</v>
      </c>
      <c r="H5" s="102">
        <f>MAX(D2:D301)</f>
        <v>94</v>
      </c>
      <c r="I5" s="79"/>
      <c r="J5" s="79"/>
      <c r="K5" s="82">
        <f t="shared" si="0"/>
        <v>4.6800471028004305</v>
      </c>
      <c r="M5" s="105" t="s">
        <v>66</v>
      </c>
    </row>
    <row r="6" spans="1:13" x14ac:dyDescent="0.3">
      <c r="A6" s="40">
        <v>5</v>
      </c>
      <c r="B6" s="41" t="s">
        <v>60</v>
      </c>
      <c r="C6" s="42">
        <v>33</v>
      </c>
      <c r="D6" s="42">
        <v>6</v>
      </c>
      <c r="G6" s="100" t="s">
        <v>22</v>
      </c>
      <c r="H6" s="102">
        <f>MODE(D2:D301)</f>
        <v>10</v>
      </c>
      <c r="I6" s="79"/>
      <c r="J6" s="79"/>
      <c r="K6" s="81">
        <f t="shared" si="0"/>
        <v>-0.61664975695706081</v>
      </c>
      <c r="M6" s="102">
        <v>7</v>
      </c>
    </row>
    <row r="7" spans="1:13" x14ac:dyDescent="0.3">
      <c r="A7" s="40">
        <v>6</v>
      </c>
      <c r="B7" s="41" t="s">
        <v>59</v>
      </c>
      <c r="C7" s="42">
        <v>28</v>
      </c>
      <c r="D7" s="42">
        <v>5</v>
      </c>
      <c r="G7" s="100" t="s">
        <v>47</v>
      </c>
      <c r="H7" s="101">
        <f>STDEV(D2:D301)</f>
        <v>12.838189875777292</v>
      </c>
      <c r="I7" s="79"/>
      <c r="J7" s="79"/>
      <c r="K7" s="81">
        <f t="shared" si="0"/>
        <v>-0.6945423578358475</v>
      </c>
      <c r="L7" s="83"/>
      <c r="M7" s="102">
        <v>14</v>
      </c>
    </row>
    <row r="8" spans="1:13" x14ac:dyDescent="0.3">
      <c r="A8" s="40">
        <v>7</v>
      </c>
      <c r="B8" s="41" t="s">
        <v>60</v>
      </c>
      <c r="C8" s="42">
        <v>19</v>
      </c>
      <c r="D8" s="42">
        <v>11</v>
      </c>
      <c r="G8" s="79"/>
      <c r="H8" s="79"/>
      <c r="I8" s="79"/>
      <c r="J8" s="79"/>
      <c r="K8" s="81">
        <f t="shared" si="0"/>
        <v>-0.22718675256312765</v>
      </c>
      <c r="L8" s="84"/>
      <c r="M8" s="102">
        <v>21</v>
      </c>
    </row>
    <row r="9" spans="1:13" x14ac:dyDescent="0.3">
      <c r="A9" s="40">
        <v>8</v>
      </c>
      <c r="B9" s="41" t="s">
        <v>60</v>
      </c>
      <c r="C9" s="42">
        <v>11</v>
      </c>
      <c r="D9" s="42">
        <v>9</v>
      </c>
      <c r="G9" s="79"/>
      <c r="H9" s="79"/>
      <c r="I9" s="79"/>
      <c r="J9" s="79"/>
      <c r="K9" s="81">
        <f t="shared" si="0"/>
        <v>-0.38297195432070091</v>
      </c>
      <c r="M9" s="102">
        <v>28</v>
      </c>
    </row>
    <row r="10" spans="1:13" x14ac:dyDescent="0.3">
      <c r="A10" s="40">
        <v>9</v>
      </c>
      <c r="B10" s="41" t="s">
        <v>60</v>
      </c>
      <c r="C10" s="42">
        <v>23</v>
      </c>
      <c r="D10" s="42">
        <v>13</v>
      </c>
      <c r="G10" s="100" t="s">
        <v>67</v>
      </c>
      <c r="H10" s="102">
        <f>_xlfn.QUARTILE.EXC($D$2:$D$301,1)</f>
        <v>5</v>
      </c>
      <c r="I10" s="79"/>
      <c r="J10" s="79"/>
      <c r="K10" s="81">
        <f t="shared" si="0"/>
        <v>-7.1401550805554367E-2</v>
      </c>
      <c r="M10" s="102">
        <v>35</v>
      </c>
    </row>
    <row r="11" spans="1:13" x14ac:dyDescent="0.3">
      <c r="A11" s="40">
        <v>10</v>
      </c>
      <c r="B11" s="41" t="s">
        <v>59</v>
      </c>
      <c r="C11" s="42">
        <v>13</v>
      </c>
      <c r="D11" s="42">
        <v>1</v>
      </c>
      <c r="G11" s="100" t="s">
        <v>68</v>
      </c>
      <c r="H11" s="102">
        <f>_xlfn.QUARTILE.EXC($D$2:$D$301,2)</f>
        <v>12</v>
      </c>
      <c r="I11" s="79"/>
      <c r="J11" s="79"/>
      <c r="K11" s="81">
        <f t="shared" si="0"/>
        <v>-1.0061127613509939</v>
      </c>
      <c r="M11" s="102">
        <v>42</v>
      </c>
    </row>
    <row r="12" spans="1:13" x14ac:dyDescent="0.3">
      <c r="A12" s="40">
        <v>11</v>
      </c>
      <c r="B12" s="41" t="s">
        <v>60</v>
      </c>
      <c r="C12" s="42">
        <v>33</v>
      </c>
      <c r="D12" s="42">
        <v>18</v>
      </c>
      <c r="G12" s="100" t="s">
        <v>69</v>
      </c>
      <c r="H12" s="102">
        <f>_xlfn.QUARTILE.EXC($D$2:$D$301,3)</f>
        <v>18</v>
      </c>
      <c r="I12" s="79"/>
      <c r="J12" s="79"/>
      <c r="K12" s="81">
        <f t="shared" si="0"/>
        <v>0.31806145358837878</v>
      </c>
      <c r="M12" s="102">
        <v>49</v>
      </c>
    </row>
    <row r="13" spans="1:13" x14ac:dyDescent="0.3">
      <c r="A13" s="40">
        <v>12</v>
      </c>
      <c r="B13" s="41" t="s">
        <v>60</v>
      </c>
      <c r="C13" s="42">
        <v>44</v>
      </c>
      <c r="D13" s="42">
        <v>7</v>
      </c>
      <c r="G13" s="79"/>
      <c r="H13" s="79"/>
      <c r="I13" s="79"/>
      <c r="J13" s="79"/>
      <c r="K13" s="81">
        <f t="shared" si="0"/>
        <v>-0.53875715607827412</v>
      </c>
      <c r="M13" s="102">
        <v>56</v>
      </c>
    </row>
    <row r="14" spans="1:13" x14ac:dyDescent="0.3">
      <c r="A14" s="40">
        <v>13</v>
      </c>
      <c r="B14" s="41" t="s">
        <v>61</v>
      </c>
      <c r="C14" s="42">
        <v>42</v>
      </c>
      <c r="D14" s="42">
        <v>18</v>
      </c>
      <c r="G14" s="100" t="s">
        <v>70</v>
      </c>
      <c r="H14" s="102">
        <f>H12-H10</f>
        <v>13</v>
      </c>
      <c r="I14" s="102"/>
      <c r="J14" s="103" t="s">
        <v>71</v>
      </c>
      <c r="K14" s="81">
        <f t="shared" si="0"/>
        <v>0.31806145358837878</v>
      </c>
      <c r="M14" s="102">
        <v>63</v>
      </c>
    </row>
    <row r="15" spans="1:13" x14ac:dyDescent="0.3">
      <c r="A15" s="40">
        <v>14</v>
      </c>
      <c r="B15" s="41" t="s">
        <v>61</v>
      </c>
      <c r="C15" s="42">
        <v>34</v>
      </c>
      <c r="D15" s="42">
        <v>46</v>
      </c>
      <c r="G15" s="100" t="s">
        <v>72</v>
      </c>
      <c r="H15" s="102">
        <f>H10-1.5*H14</f>
        <v>-14.5</v>
      </c>
      <c r="I15" s="100" t="s">
        <v>73</v>
      </c>
      <c r="J15" s="102">
        <f>COUNTIF(D2:D301,"&lt;"&amp;H15)</f>
        <v>0</v>
      </c>
      <c r="K15" s="81">
        <f t="shared" si="0"/>
        <v>2.4990542781944045</v>
      </c>
      <c r="M15" s="102">
        <v>70</v>
      </c>
    </row>
    <row r="16" spans="1:13" x14ac:dyDescent="0.3">
      <c r="A16" s="40">
        <v>15</v>
      </c>
      <c r="B16" s="41" t="s">
        <v>59</v>
      </c>
      <c r="C16" s="42">
        <v>25</v>
      </c>
      <c r="D16" s="42">
        <v>0</v>
      </c>
      <c r="G16" s="100" t="s">
        <v>74</v>
      </c>
      <c r="H16" s="102">
        <f>H12+1.5*H14</f>
        <v>37.5</v>
      </c>
      <c r="I16" s="104" t="s">
        <v>75</v>
      </c>
      <c r="J16" s="105">
        <f>COUNTIF(D2:D301,"&gt;"&amp;H16)</f>
        <v>19</v>
      </c>
      <c r="K16" s="81">
        <f t="shared" si="0"/>
        <v>-1.0840053622297807</v>
      </c>
      <c r="M16" s="102">
        <v>77</v>
      </c>
    </row>
    <row r="17" spans="1:17" x14ac:dyDescent="0.3">
      <c r="A17" s="40">
        <v>16</v>
      </c>
      <c r="B17" s="41" t="s">
        <v>59</v>
      </c>
      <c r="C17" s="42">
        <v>22</v>
      </c>
      <c r="D17" s="42">
        <v>3</v>
      </c>
      <c r="G17" s="79"/>
      <c r="H17" s="79"/>
      <c r="I17" s="79"/>
      <c r="J17" s="79"/>
      <c r="K17" s="81">
        <f t="shared" si="0"/>
        <v>-0.85032755959342077</v>
      </c>
      <c r="M17" s="102">
        <v>84</v>
      </c>
    </row>
    <row r="18" spans="1:17" x14ac:dyDescent="0.3">
      <c r="A18" s="40">
        <v>17</v>
      </c>
      <c r="B18" s="41" t="s">
        <v>59</v>
      </c>
      <c r="C18" s="42">
        <v>26</v>
      </c>
      <c r="D18" s="42">
        <v>3</v>
      </c>
      <c r="G18" s="104" t="s">
        <v>76</v>
      </c>
      <c r="H18" s="102"/>
      <c r="I18" s="102"/>
      <c r="J18" s="103" t="s">
        <v>71</v>
      </c>
      <c r="K18" s="81">
        <f t="shared" si="0"/>
        <v>-0.85032755959342077</v>
      </c>
      <c r="M18" s="102">
        <v>91</v>
      </c>
    </row>
    <row r="19" spans="1:17" x14ac:dyDescent="0.3">
      <c r="A19" s="40">
        <v>18</v>
      </c>
      <c r="B19" s="41" t="s">
        <v>61</v>
      </c>
      <c r="C19" s="42">
        <v>17</v>
      </c>
      <c r="D19" s="42">
        <v>36</v>
      </c>
      <c r="G19" s="100" t="s">
        <v>77</v>
      </c>
      <c r="H19" s="101">
        <f>H2-3*H7</f>
        <v>-24.597902960665216</v>
      </c>
      <c r="I19" s="100" t="s">
        <v>73</v>
      </c>
      <c r="J19" s="102">
        <f>COUNTIF(D2:D301,"&lt;"&amp;H19)</f>
        <v>0</v>
      </c>
      <c r="K19" s="81">
        <f t="shared" si="0"/>
        <v>1.7201282694065383</v>
      </c>
      <c r="M19" s="102">
        <v>98</v>
      </c>
    </row>
    <row r="20" spans="1:17" x14ac:dyDescent="0.3">
      <c r="A20" s="40">
        <v>19</v>
      </c>
      <c r="B20" s="41" t="s">
        <v>60</v>
      </c>
      <c r="C20" s="42">
        <v>30</v>
      </c>
      <c r="D20" s="42">
        <v>7</v>
      </c>
      <c r="G20" s="100" t="s">
        <v>78</v>
      </c>
      <c r="H20" s="101">
        <f>H2+3*H7</f>
        <v>52.431236293998545</v>
      </c>
      <c r="I20" s="104" t="s">
        <v>75</v>
      </c>
      <c r="J20" s="105">
        <f>COUNTIF(D2:D301,"&gt;"&amp;H20)</f>
        <v>3</v>
      </c>
      <c r="K20" s="81">
        <f t="shared" si="0"/>
        <v>-0.53875715607827412</v>
      </c>
    </row>
    <row r="21" spans="1:17" x14ac:dyDescent="0.3">
      <c r="A21" s="40">
        <v>20</v>
      </c>
      <c r="B21" s="41" t="s">
        <v>59</v>
      </c>
      <c r="C21" s="42">
        <v>19</v>
      </c>
      <c r="D21" s="42">
        <v>3</v>
      </c>
      <c r="K21" s="81">
        <f t="shared" si="0"/>
        <v>-0.85032755959342077</v>
      </c>
    </row>
    <row r="22" spans="1:17" x14ac:dyDescent="0.3">
      <c r="A22" s="40">
        <v>21</v>
      </c>
      <c r="B22" s="41" t="s">
        <v>60</v>
      </c>
      <c r="C22" s="42">
        <v>33</v>
      </c>
      <c r="D22" s="42">
        <v>10</v>
      </c>
      <c r="K22" s="81">
        <f t="shared" si="0"/>
        <v>-0.30507935344191428</v>
      </c>
    </row>
    <row r="23" spans="1:17" x14ac:dyDescent="0.3">
      <c r="A23" s="40">
        <v>22</v>
      </c>
      <c r="B23" s="41" t="s">
        <v>60</v>
      </c>
      <c r="C23" s="42">
        <v>22</v>
      </c>
      <c r="D23" s="42">
        <v>14</v>
      </c>
      <c r="K23" s="81">
        <f t="shared" si="0"/>
        <v>6.4910500732322657E-3</v>
      </c>
      <c r="M23" s="85"/>
    </row>
    <row r="24" spans="1:17" x14ac:dyDescent="0.3">
      <c r="A24" s="40">
        <v>23</v>
      </c>
      <c r="B24" s="41" t="s">
        <v>61</v>
      </c>
      <c r="C24" s="42">
        <v>32</v>
      </c>
      <c r="D24" s="42">
        <v>27</v>
      </c>
      <c r="K24" s="81">
        <f t="shared" si="0"/>
        <v>1.0190948614974584</v>
      </c>
    </row>
    <row r="25" spans="1:17" x14ac:dyDescent="0.3">
      <c r="A25" s="40">
        <v>24</v>
      </c>
      <c r="B25" s="41" t="s">
        <v>61</v>
      </c>
      <c r="C25" s="42">
        <v>33</v>
      </c>
      <c r="D25" s="42">
        <v>80</v>
      </c>
      <c r="K25" s="82">
        <f t="shared" si="0"/>
        <v>5.1474027080731499</v>
      </c>
    </row>
    <row r="26" spans="1:17" x14ac:dyDescent="0.3">
      <c r="A26" s="40">
        <v>25</v>
      </c>
      <c r="B26" s="41" t="s">
        <v>60</v>
      </c>
      <c r="C26" s="42">
        <v>34</v>
      </c>
      <c r="D26" s="42">
        <v>9</v>
      </c>
      <c r="K26" s="81">
        <f t="shared" si="0"/>
        <v>-0.38297195432070091</v>
      </c>
      <c r="M26" s="85"/>
    </row>
    <row r="27" spans="1:17" x14ac:dyDescent="0.3">
      <c r="A27" s="40">
        <v>26</v>
      </c>
      <c r="B27" s="41" t="s">
        <v>60</v>
      </c>
      <c r="C27" s="42">
        <v>38</v>
      </c>
      <c r="D27" s="42">
        <v>13</v>
      </c>
      <c r="K27" s="81">
        <f t="shared" si="0"/>
        <v>-7.1401550805554367E-2</v>
      </c>
    </row>
    <row r="28" spans="1:17" ht="16.2" thickBot="1" x14ac:dyDescent="0.35">
      <c r="A28" s="40">
        <v>27</v>
      </c>
      <c r="B28" s="41" t="s">
        <v>59</v>
      </c>
      <c r="C28" s="42">
        <v>27</v>
      </c>
      <c r="D28" s="42">
        <v>1</v>
      </c>
      <c r="K28" s="81">
        <f t="shared" si="0"/>
        <v>-1.0061127613509939</v>
      </c>
    </row>
    <row r="29" spans="1:17" x14ac:dyDescent="0.3">
      <c r="A29" s="40">
        <v>28</v>
      </c>
      <c r="B29" s="41" t="s">
        <v>59</v>
      </c>
      <c r="C29" s="42">
        <v>27</v>
      </c>
      <c r="D29" s="42">
        <v>3</v>
      </c>
      <c r="K29" s="81">
        <f t="shared" si="0"/>
        <v>-0.85032755959342077</v>
      </c>
      <c r="M29" s="85"/>
      <c r="P29" s="44" t="s">
        <v>79</v>
      </c>
      <c r="Q29" s="44" t="s">
        <v>46</v>
      </c>
    </row>
    <row r="30" spans="1:17" x14ac:dyDescent="0.3">
      <c r="A30" s="40">
        <v>29</v>
      </c>
      <c r="B30" s="41" t="s">
        <v>60</v>
      </c>
      <c r="C30" s="42">
        <v>26</v>
      </c>
      <c r="D30" s="42">
        <v>7</v>
      </c>
      <c r="K30" s="81">
        <f t="shared" si="0"/>
        <v>-0.53875715607827412</v>
      </c>
      <c r="P30" s="39">
        <v>7</v>
      </c>
      <c r="Q30" s="39">
        <v>101</v>
      </c>
    </row>
    <row r="31" spans="1:17" x14ac:dyDescent="0.3">
      <c r="A31" s="40">
        <v>30</v>
      </c>
      <c r="B31" s="41" t="s">
        <v>60</v>
      </c>
      <c r="C31" s="42">
        <v>34</v>
      </c>
      <c r="D31" s="42">
        <v>9</v>
      </c>
      <c r="K31" s="81">
        <f t="shared" si="0"/>
        <v>-0.38297195432070091</v>
      </c>
      <c r="P31" s="39">
        <v>14</v>
      </c>
      <c r="Q31" s="39">
        <v>89</v>
      </c>
    </row>
    <row r="32" spans="1:17" x14ac:dyDescent="0.3">
      <c r="A32" s="40">
        <v>31</v>
      </c>
      <c r="B32" s="41" t="s">
        <v>60</v>
      </c>
      <c r="C32" s="42">
        <v>35</v>
      </c>
      <c r="D32" s="42">
        <v>14</v>
      </c>
      <c r="K32" s="81">
        <f t="shared" si="0"/>
        <v>6.4910500732322657E-3</v>
      </c>
      <c r="M32" s="85"/>
      <c r="P32" s="39">
        <v>21</v>
      </c>
      <c r="Q32" s="39">
        <v>60</v>
      </c>
    </row>
    <row r="33" spans="1:18" x14ac:dyDescent="0.3">
      <c r="A33" s="40">
        <v>32</v>
      </c>
      <c r="B33" s="41" t="s">
        <v>59</v>
      </c>
      <c r="C33" s="42">
        <v>25</v>
      </c>
      <c r="D33" s="42">
        <v>2</v>
      </c>
      <c r="K33" s="81">
        <f t="shared" si="0"/>
        <v>-0.92822016047220735</v>
      </c>
      <c r="P33" s="39">
        <v>28</v>
      </c>
      <c r="Q33" s="39">
        <v>11</v>
      </c>
    </row>
    <row r="34" spans="1:18" x14ac:dyDescent="0.3">
      <c r="A34" s="40">
        <v>33</v>
      </c>
      <c r="B34" s="41" t="s">
        <v>61</v>
      </c>
      <c r="C34" s="42">
        <v>44</v>
      </c>
      <c r="D34" s="42">
        <v>34</v>
      </c>
      <c r="K34" s="81">
        <f t="shared" si="0"/>
        <v>1.5643430676489651</v>
      </c>
      <c r="P34" s="39">
        <v>35</v>
      </c>
      <c r="Q34" s="39">
        <v>17</v>
      </c>
    </row>
    <row r="35" spans="1:18" x14ac:dyDescent="0.3">
      <c r="A35" s="40">
        <v>34</v>
      </c>
      <c r="B35" s="41" t="s">
        <v>59</v>
      </c>
      <c r="C35" s="42">
        <v>26</v>
      </c>
      <c r="D35" s="42">
        <v>1</v>
      </c>
      <c r="K35" s="81">
        <f t="shared" si="0"/>
        <v>-1.0061127613509939</v>
      </c>
      <c r="M35" s="85"/>
      <c r="P35" s="39">
        <v>42</v>
      </c>
      <c r="Q35" s="39">
        <v>13</v>
      </c>
    </row>
    <row r="36" spans="1:18" x14ac:dyDescent="0.3">
      <c r="A36" s="40">
        <v>35</v>
      </c>
      <c r="B36" s="41" t="s">
        <v>61</v>
      </c>
      <c r="C36" s="42">
        <v>47</v>
      </c>
      <c r="D36" s="42">
        <v>29</v>
      </c>
      <c r="K36" s="81">
        <f t="shared" si="0"/>
        <v>1.1748800632550318</v>
      </c>
      <c r="P36" s="39">
        <v>49</v>
      </c>
      <c r="Q36" s="39">
        <v>6</v>
      </c>
    </row>
    <row r="37" spans="1:18" x14ac:dyDescent="0.3">
      <c r="A37" s="40">
        <v>36</v>
      </c>
      <c r="B37" s="41" t="s">
        <v>59</v>
      </c>
      <c r="C37" s="42">
        <v>10</v>
      </c>
      <c r="D37" s="42">
        <v>1</v>
      </c>
      <c r="K37" s="81">
        <f t="shared" si="0"/>
        <v>-1.0061127613509939</v>
      </c>
      <c r="P37" s="39">
        <v>56</v>
      </c>
      <c r="Q37" s="39">
        <v>0</v>
      </c>
    </row>
    <row r="38" spans="1:18" x14ac:dyDescent="0.3">
      <c r="A38" s="40">
        <v>37</v>
      </c>
      <c r="B38" s="41" t="s">
        <v>61</v>
      </c>
      <c r="C38" s="42">
        <v>35</v>
      </c>
      <c r="D38" s="42">
        <v>41</v>
      </c>
      <c r="K38" s="81">
        <f t="shared" si="0"/>
        <v>2.1095912738004716</v>
      </c>
      <c r="M38" s="85"/>
      <c r="P38" s="39">
        <v>63</v>
      </c>
      <c r="Q38" s="39">
        <v>0</v>
      </c>
    </row>
    <row r="39" spans="1:18" x14ac:dyDescent="0.3">
      <c r="A39" s="40">
        <v>38</v>
      </c>
      <c r="B39" s="41" t="s">
        <v>59</v>
      </c>
      <c r="C39" s="42">
        <v>12</v>
      </c>
      <c r="D39" s="42">
        <v>4</v>
      </c>
      <c r="K39" s="81">
        <f t="shared" si="0"/>
        <v>-0.77243495871463408</v>
      </c>
      <c r="P39" s="39">
        <v>70</v>
      </c>
      <c r="Q39" s="39">
        <v>0</v>
      </c>
    </row>
    <row r="40" spans="1:18" x14ac:dyDescent="0.3">
      <c r="A40" s="40">
        <v>39</v>
      </c>
      <c r="B40" s="41" t="s">
        <v>59</v>
      </c>
      <c r="C40" s="42">
        <v>15</v>
      </c>
      <c r="D40" s="42">
        <v>3</v>
      </c>
      <c r="K40" s="81">
        <f t="shared" si="0"/>
        <v>-0.85032755959342077</v>
      </c>
      <c r="P40" s="39">
        <v>77</v>
      </c>
      <c r="Q40" s="39">
        <v>1</v>
      </c>
    </row>
    <row r="41" spans="1:18" x14ac:dyDescent="0.3">
      <c r="A41" s="40">
        <v>40</v>
      </c>
      <c r="B41" s="41" t="s">
        <v>61</v>
      </c>
      <c r="C41" s="42">
        <v>27</v>
      </c>
      <c r="D41" s="42">
        <v>21</v>
      </c>
      <c r="K41" s="81">
        <f t="shared" si="0"/>
        <v>0.55173925622473874</v>
      </c>
      <c r="M41" s="85"/>
      <c r="P41" s="39">
        <v>84</v>
      </c>
      <c r="Q41" s="39">
        <v>1</v>
      </c>
    </row>
    <row r="42" spans="1:18" x14ac:dyDescent="0.3">
      <c r="A42" s="40">
        <v>41</v>
      </c>
      <c r="B42" s="41" t="s">
        <v>59</v>
      </c>
      <c r="C42" s="42">
        <v>19</v>
      </c>
      <c r="D42" s="42">
        <v>0</v>
      </c>
      <c r="K42" s="81">
        <f t="shared" si="0"/>
        <v>-1.0840053622297807</v>
      </c>
      <c r="P42" s="39">
        <v>91</v>
      </c>
      <c r="Q42" s="39">
        <v>0</v>
      </c>
    </row>
    <row r="43" spans="1:18" x14ac:dyDescent="0.3">
      <c r="A43" s="40">
        <v>42</v>
      </c>
      <c r="B43" s="41" t="s">
        <v>61</v>
      </c>
      <c r="C43" s="42">
        <v>45</v>
      </c>
      <c r="D43" s="42">
        <v>24</v>
      </c>
      <c r="K43" s="81">
        <f t="shared" si="0"/>
        <v>0.78541705886109858</v>
      </c>
      <c r="P43" s="39">
        <v>98</v>
      </c>
      <c r="Q43" s="39">
        <v>1</v>
      </c>
    </row>
    <row r="44" spans="1:18" ht="16.2" thickBot="1" x14ac:dyDescent="0.35">
      <c r="A44" s="40">
        <v>43</v>
      </c>
      <c r="B44" s="41" t="s">
        <v>60</v>
      </c>
      <c r="C44" s="42">
        <v>32</v>
      </c>
      <c r="D44" s="42">
        <v>15</v>
      </c>
      <c r="K44" s="81">
        <f t="shared" si="0"/>
        <v>8.4383650952018899E-2</v>
      </c>
      <c r="P44" s="45"/>
      <c r="Q44" s="45"/>
    </row>
    <row r="45" spans="1:18" x14ac:dyDescent="0.3">
      <c r="A45" s="40">
        <v>44</v>
      </c>
      <c r="B45" s="41" t="s">
        <v>60</v>
      </c>
      <c r="C45" s="42">
        <v>14</v>
      </c>
      <c r="D45" s="42">
        <v>11</v>
      </c>
      <c r="K45" s="81">
        <f t="shared" si="0"/>
        <v>-0.22718675256312765</v>
      </c>
    </row>
    <row r="46" spans="1:18" x14ac:dyDescent="0.3">
      <c r="A46" s="40">
        <v>45</v>
      </c>
      <c r="B46" s="41" t="s">
        <v>61</v>
      </c>
      <c r="C46" s="42">
        <v>40</v>
      </c>
      <c r="D46" s="42">
        <v>29</v>
      </c>
      <c r="K46" s="81">
        <f t="shared" si="0"/>
        <v>1.1748800632550318</v>
      </c>
      <c r="O46" s="86"/>
      <c r="P46" s="86"/>
      <c r="Q46" s="86"/>
      <c r="R46" s="86"/>
    </row>
    <row r="47" spans="1:18" x14ac:dyDescent="0.3">
      <c r="A47" s="40">
        <v>46</v>
      </c>
      <c r="B47" s="41" t="s">
        <v>61</v>
      </c>
      <c r="C47" s="42">
        <v>31</v>
      </c>
      <c r="D47" s="42">
        <v>39</v>
      </c>
      <c r="K47" s="81">
        <f t="shared" si="0"/>
        <v>1.9538060720428982</v>
      </c>
      <c r="O47" s="86"/>
      <c r="P47" s="86"/>
      <c r="Q47" s="86"/>
      <c r="R47" s="86"/>
    </row>
    <row r="48" spans="1:18" x14ac:dyDescent="0.3">
      <c r="A48" s="40">
        <v>47</v>
      </c>
      <c r="B48" s="41" t="s">
        <v>60</v>
      </c>
      <c r="C48" s="42">
        <v>17</v>
      </c>
      <c r="D48" s="42">
        <v>10</v>
      </c>
      <c r="K48" s="81">
        <f t="shared" si="0"/>
        <v>-0.30507935344191428</v>
      </c>
      <c r="O48" s="86"/>
      <c r="P48" s="87"/>
      <c r="Q48" s="87"/>
      <c r="R48" s="86"/>
    </row>
    <row r="49" spans="1:18" x14ac:dyDescent="0.3">
      <c r="A49" s="40">
        <v>48</v>
      </c>
      <c r="B49" s="41" t="s">
        <v>60</v>
      </c>
      <c r="C49" s="42">
        <v>20</v>
      </c>
      <c r="D49" s="42">
        <v>16</v>
      </c>
      <c r="K49" s="81">
        <f t="shared" si="0"/>
        <v>0.16227625183080555</v>
      </c>
      <c r="O49" s="86"/>
      <c r="P49" s="88"/>
      <c r="Q49" s="86"/>
      <c r="R49" s="86"/>
    </row>
    <row r="50" spans="1:18" x14ac:dyDescent="0.3">
      <c r="A50" s="40">
        <v>49</v>
      </c>
      <c r="B50" s="41" t="s">
        <v>61</v>
      </c>
      <c r="C50" s="42">
        <v>36</v>
      </c>
      <c r="D50" s="42">
        <v>40</v>
      </c>
      <c r="K50" s="81">
        <f t="shared" si="0"/>
        <v>2.031698672921685</v>
      </c>
      <c r="O50" s="86"/>
      <c r="P50" s="88"/>
      <c r="Q50" s="86"/>
      <c r="R50" s="86"/>
    </row>
    <row r="51" spans="1:18" x14ac:dyDescent="0.3">
      <c r="A51" s="40">
        <v>50</v>
      </c>
      <c r="B51" s="41" t="s">
        <v>61</v>
      </c>
      <c r="C51" s="42">
        <v>24</v>
      </c>
      <c r="D51" s="42">
        <v>20</v>
      </c>
      <c r="K51" s="81">
        <f t="shared" si="0"/>
        <v>0.47384665534595205</v>
      </c>
      <c r="O51" s="86"/>
      <c r="P51" s="88"/>
      <c r="Q51" s="86"/>
      <c r="R51" s="86"/>
    </row>
    <row r="52" spans="1:18" x14ac:dyDescent="0.3">
      <c r="A52" s="40">
        <v>51</v>
      </c>
      <c r="B52" s="41" t="s">
        <v>60</v>
      </c>
      <c r="C52" s="42">
        <v>38</v>
      </c>
      <c r="D52" s="42">
        <v>19</v>
      </c>
      <c r="K52" s="81">
        <f t="shared" si="0"/>
        <v>0.39595405446716542</v>
      </c>
      <c r="P52" s="43"/>
    </row>
    <row r="53" spans="1:18" x14ac:dyDescent="0.3">
      <c r="A53" s="40">
        <v>52</v>
      </c>
      <c r="B53" s="41" t="s">
        <v>59</v>
      </c>
      <c r="C53" s="42">
        <v>10</v>
      </c>
      <c r="D53" s="42">
        <v>3</v>
      </c>
      <c r="K53" s="81">
        <f t="shared" si="0"/>
        <v>-0.85032755959342077</v>
      </c>
      <c r="P53" s="43"/>
    </row>
    <row r="54" spans="1:18" x14ac:dyDescent="0.3">
      <c r="A54" s="40">
        <v>53</v>
      </c>
      <c r="B54" s="41" t="s">
        <v>60</v>
      </c>
      <c r="C54" s="42">
        <v>10</v>
      </c>
      <c r="D54" s="42">
        <v>12</v>
      </c>
      <c r="K54" s="81">
        <f t="shared" si="0"/>
        <v>-0.14929415168434101</v>
      </c>
      <c r="P54" s="43"/>
    </row>
    <row r="55" spans="1:18" x14ac:dyDescent="0.3">
      <c r="A55" s="40">
        <v>54</v>
      </c>
      <c r="B55" s="41" t="s">
        <v>61</v>
      </c>
      <c r="C55" s="42">
        <v>21</v>
      </c>
      <c r="D55" s="42">
        <v>28</v>
      </c>
      <c r="K55" s="81">
        <f t="shared" si="0"/>
        <v>1.0969874623762452</v>
      </c>
      <c r="P55" s="43"/>
    </row>
    <row r="56" spans="1:18" x14ac:dyDescent="0.3">
      <c r="A56" s="40">
        <v>55</v>
      </c>
      <c r="B56" s="41" t="s">
        <v>60</v>
      </c>
      <c r="C56" s="42">
        <v>34</v>
      </c>
      <c r="D56" s="42">
        <v>15</v>
      </c>
      <c r="K56" s="81">
        <f t="shared" si="0"/>
        <v>8.4383650952018899E-2</v>
      </c>
      <c r="P56" s="43"/>
    </row>
    <row r="57" spans="1:18" x14ac:dyDescent="0.3">
      <c r="A57" s="40">
        <v>56</v>
      </c>
      <c r="B57" s="41" t="s">
        <v>60</v>
      </c>
      <c r="C57" s="42">
        <v>31</v>
      </c>
      <c r="D57" s="42">
        <v>14</v>
      </c>
      <c r="K57" s="81">
        <f t="shared" si="0"/>
        <v>6.4910500732322657E-3</v>
      </c>
      <c r="P57" s="43"/>
    </row>
    <row r="58" spans="1:18" x14ac:dyDescent="0.3">
      <c r="A58" s="40">
        <v>57</v>
      </c>
      <c r="B58" s="41" t="s">
        <v>61</v>
      </c>
      <c r="C58" s="42">
        <v>25</v>
      </c>
      <c r="D58" s="42">
        <v>40</v>
      </c>
      <c r="K58" s="81">
        <f t="shared" si="0"/>
        <v>2.031698672921685</v>
      </c>
      <c r="P58" s="43"/>
    </row>
    <row r="59" spans="1:18" x14ac:dyDescent="0.3">
      <c r="A59" s="40">
        <v>58</v>
      </c>
      <c r="B59" s="41" t="s">
        <v>59</v>
      </c>
      <c r="C59" s="42">
        <v>22</v>
      </c>
      <c r="D59" s="42">
        <v>2</v>
      </c>
      <c r="K59" s="81">
        <f t="shared" si="0"/>
        <v>-0.92822016047220735</v>
      </c>
      <c r="P59" s="43"/>
    </row>
    <row r="60" spans="1:18" x14ac:dyDescent="0.3">
      <c r="A60" s="40">
        <v>59</v>
      </c>
      <c r="B60" s="41" t="s">
        <v>60</v>
      </c>
      <c r="C60" s="42">
        <v>28</v>
      </c>
      <c r="D60" s="42">
        <v>11</v>
      </c>
      <c r="K60" s="81">
        <f t="shared" si="0"/>
        <v>-0.22718675256312765</v>
      </c>
      <c r="P60" s="43"/>
    </row>
    <row r="61" spans="1:18" x14ac:dyDescent="0.3">
      <c r="A61" s="40">
        <v>60</v>
      </c>
      <c r="B61" s="41" t="s">
        <v>59</v>
      </c>
      <c r="C61" s="42">
        <v>10</v>
      </c>
      <c r="D61" s="42">
        <v>4</v>
      </c>
      <c r="K61" s="81">
        <f t="shared" si="0"/>
        <v>-0.77243495871463408</v>
      </c>
      <c r="P61" s="43"/>
    </row>
    <row r="62" spans="1:18" x14ac:dyDescent="0.3">
      <c r="A62" s="40">
        <v>61</v>
      </c>
      <c r="B62" s="41" t="s">
        <v>60</v>
      </c>
      <c r="C62" s="42">
        <v>27</v>
      </c>
      <c r="D62" s="42">
        <v>14</v>
      </c>
      <c r="K62" s="81">
        <f t="shared" si="0"/>
        <v>6.4910500732322657E-3</v>
      </c>
      <c r="P62" s="43"/>
    </row>
    <row r="63" spans="1:18" x14ac:dyDescent="0.3">
      <c r="A63" s="40">
        <v>62</v>
      </c>
      <c r="B63" s="41" t="s">
        <v>61</v>
      </c>
      <c r="C63" s="42">
        <v>41</v>
      </c>
      <c r="D63" s="42">
        <v>30</v>
      </c>
      <c r="K63" s="81">
        <f t="shared" si="0"/>
        <v>1.2527726641338186</v>
      </c>
      <c r="P63" s="43"/>
    </row>
    <row r="64" spans="1:18" x14ac:dyDescent="0.3">
      <c r="A64" s="40">
        <v>63</v>
      </c>
      <c r="B64" s="41" t="s">
        <v>60</v>
      </c>
      <c r="C64" s="42">
        <v>35</v>
      </c>
      <c r="D64" s="42">
        <v>13</v>
      </c>
      <c r="K64" s="81">
        <f t="shared" si="0"/>
        <v>-7.1401550805554367E-2</v>
      </c>
      <c r="P64" s="43"/>
    </row>
    <row r="65" spans="1:18" x14ac:dyDescent="0.3">
      <c r="A65" s="40">
        <v>64</v>
      </c>
      <c r="B65" s="41" t="s">
        <v>59</v>
      </c>
      <c r="C65" s="42">
        <v>11</v>
      </c>
      <c r="D65" s="42">
        <v>0</v>
      </c>
      <c r="K65" s="81">
        <f t="shared" si="0"/>
        <v>-1.0840053622297807</v>
      </c>
      <c r="P65" s="43"/>
    </row>
    <row r="66" spans="1:18" x14ac:dyDescent="0.3">
      <c r="A66" s="40">
        <v>65</v>
      </c>
      <c r="B66" s="41" t="s">
        <v>59</v>
      </c>
      <c r="C66" s="42">
        <v>18</v>
      </c>
      <c r="D66" s="42">
        <v>1</v>
      </c>
      <c r="K66" s="81">
        <f t="shared" si="0"/>
        <v>-1.0061127613509939</v>
      </c>
      <c r="P66" s="43"/>
    </row>
    <row r="67" spans="1:18" x14ac:dyDescent="0.3">
      <c r="A67" s="40">
        <v>66</v>
      </c>
      <c r="B67" s="41" t="s">
        <v>61</v>
      </c>
      <c r="C67" s="42">
        <v>40</v>
      </c>
      <c r="D67" s="42">
        <v>36</v>
      </c>
      <c r="K67" s="81">
        <f t="shared" ref="K67:K130" si="1">STANDARDIZE(D67,$H$2,$H$7)</f>
        <v>1.7201282694065383</v>
      </c>
      <c r="O67" s="86"/>
      <c r="P67" s="88"/>
      <c r="Q67" s="86"/>
      <c r="R67" s="86"/>
    </row>
    <row r="68" spans="1:18" x14ac:dyDescent="0.3">
      <c r="A68" s="40">
        <v>67</v>
      </c>
      <c r="B68" s="41" t="s">
        <v>60</v>
      </c>
      <c r="C68" s="42">
        <v>48</v>
      </c>
      <c r="D68" s="42">
        <v>10</v>
      </c>
      <c r="K68" s="81">
        <f t="shared" si="1"/>
        <v>-0.30507935344191428</v>
      </c>
      <c r="O68" s="86"/>
      <c r="P68" s="86"/>
      <c r="Q68" s="86"/>
      <c r="R68" s="86"/>
    </row>
    <row r="69" spans="1:18" x14ac:dyDescent="0.3">
      <c r="A69" s="40">
        <v>68</v>
      </c>
      <c r="B69" s="41" t="s">
        <v>61</v>
      </c>
      <c r="C69" s="42">
        <v>26</v>
      </c>
      <c r="D69" s="42">
        <v>33</v>
      </c>
      <c r="K69" s="81">
        <f t="shared" si="1"/>
        <v>1.4864504667701786</v>
      </c>
      <c r="O69" s="86"/>
      <c r="P69" s="86"/>
      <c r="Q69" s="86"/>
      <c r="R69" s="86"/>
    </row>
    <row r="70" spans="1:18" x14ac:dyDescent="0.3">
      <c r="A70" s="40">
        <v>69</v>
      </c>
      <c r="B70" s="41" t="s">
        <v>60</v>
      </c>
      <c r="C70" s="42">
        <v>12</v>
      </c>
      <c r="D70" s="42">
        <v>19</v>
      </c>
      <c r="K70" s="81">
        <f t="shared" si="1"/>
        <v>0.39595405446716542</v>
      </c>
      <c r="O70" s="86"/>
      <c r="P70" s="86"/>
      <c r="Q70" s="86"/>
      <c r="R70" s="86"/>
    </row>
    <row r="71" spans="1:18" x14ac:dyDescent="0.3">
      <c r="A71" s="40">
        <v>70</v>
      </c>
      <c r="B71" s="41" t="s">
        <v>59</v>
      </c>
      <c r="C71" s="42">
        <v>20</v>
      </c>
      <c r="D71" s="42">
        <v>4</v>
      </c>
      <c r="K71" s="81">
        <f t="shared" si="1"/>
        <v>-0.77243495871463408</v>
      </c>
      <c r="O71" s="86"/>
      <c r="P71" s="86"/>
      <c r="Q71" s="86"/>
      <c r="R71" s="86"/>
    </row>
    <row r="72" spans="1:18" x14ac:dyDescent="0.3">
      <c r="A72" s="40">
        <v>71</v>
      </c>
      <c r="B72" s="41" t="s">
        <v>60</v>
      </c>
      <c r="C72" s="42">
        <v>38</v>
      </c>
      <c r="D72" s="42">
        <v>12</v>
      </c>
      <c r="K72" s="81">
        <f t="shared" si="1"/>
        <v>-0.14929415168434101</v>
      </c>
      <c r="O72" s="86"/>
      <c r="P72" s="86"/>
      <c r="Q72" s="86"/>
      <c r="R72" s="86"/>
    </row>
    <row r="73" spans="1:18" x14ac:dyDescent="0.3">
      <c r="A73" s="40">
        <v>72</v>
      </c>
      <c r="B73" s="41" t="s">
        <v>60</v>
      </c>
      <c r="C73" s="42">
        <v>36</v>
      </c>
      <c r="D73" s="42">
        <v>13</v>
      </c>
      <c r="K73" s="81">
        <f t="shared" si="1"/>
        <v>-7.1401550805554367E-2</v>
      </c>
      <c r="O73" s="86"/>
      <c r="P73" s="86"/>
      <c r="Q73" s="86"/>
      <c r="R73" s="86"/>
    </row>
    <row r="74" spans="1:18" x14ac:dyDescent="0.3">
      <c r="A74" s="40">
        <v>73</v>
      </c>
      <c r="B74" s="41" t="s">
        <v>60</v>
      </c>
      <c r="C74" s="42">
        <v>37</v>
      </c>
      <c r="D74" s="42">
        <v>11</v>
      </c>
      <c r="K74" s="81">
        <f t="shared" si="1"/>
        <v>-0.22718675256312765</v>
      </c>
      <c r="O74" s="86"/>
      <c r="P74" s="86"/>
      <c r="Q74" s="86"/>
      <c r="R74" s="86"/>
    </row>
    <row r="75" spans="1:18" x14ac:dyDescent="0.3">
      <c r="A75" s="40">
        <v>74</v>
      </c>
      <c r="B75" s="41" t="s">
        <v>60</v>
      </c>
      <c r="C75" s="42">
        <v>24</v>
      </c>
      <c r="D75" s="42">
        <v>15</v>
      </c>
      <c r="K75" s="81">
        <f t="shared" si="1"/>
        <v>8.4383650952018899E-2</v>
      </c>
      <c r="O75" s="86"/>
      <c r="P75" s="87"/>
      <c r="Q75" s="87"/>
      <c r="R75" s="86"/>
    </row>
    <row r="76" spans="1:18" x14ac:dyDescent="0.3">
      <c r="A76" s="40">
        <v>75</v>
      </c>
      <c r="B76" s="41" t="s">
        <v>60</v>
      </c>
      <c r="C76" s="42">
        <v>18</v>
      </c>
      <c r="D76" s="42">
        <v>10</v>
      </c>
      <c r="K76" s="81">
        <f t="shared" si="1"/>
        <v>-0.30507935344191428</v>
      </c>
      <c r="O76" s="86"/>
      <c r="P76" s="86"/>
      <c r="Q76" s="86"/>
      <c r="R76" s="86"/>
    </row>
    <row r="77" spans="1:18" x14ac:dyDescent="0.3">
      <c r="A77" s="40">
        <v>76</v>
      </c>
      <c r="B77" s="41" t="s">
        <v>60</v>
      </c>
      <c r="C77" s="42">
        <v>34</v>
      </c>
      <c r="D77" s="42">
        <v>13</v>
      </c>
      <c r="K77" s="81">
        <f t="shared" si="1"/>
        <v>-7.1401550805554367E-2</v>
      </c>
      <c r="O77" s="86"/>
      <c r="P77" s="86"/>
      <c r="Q77" s="86"/>
      <c r="R77" s="86"/>
    </row>
    <row r="78" spans="1:18" x14ac:dyDescent="0.3">
      <c r="A78" s="40">
        <v>77</v>
      </c>
      <c r="B78" s="41" t="s">
        <v>60</v>
      </c>
      <c r="C78" s="42">
        <v>28</v>
      </c>
      <c r="D78" s="42">
        <v>16</v>
      </c>
      <c r="K78" s="81">
        <f t="shared" si="1"/>
        <v>0.16227625183080555</v>
      </c>
    </row>
    <row r="79" spans="1:18" x14ac:dyDescent="0.3">
      <c r="A79" s="40">
        <v>78</v>
      </c>
      <c r="B79" s="41" t="s">
        <v>60</v>
      </c>
      <c r="C79" s="42">
        <v>25</v>
      </c>
      <c r="D79" s="42">
        <v>16</v>
      </c>
      <c r="K79" s="81">
        <f t="shared" si="1"/>
        <v>0.16227625183080555</v>
      </c>
    </row>
    <row r="80" spans="1:18" x14ac:dyDescent="0.3">
      <c r="A80" s="40">
        <v>79</v>
      </c>
      <c r="B80" s="41" t="s">
        <v>60</v>
      </c>
      <c r="C80" s="42">
        <v>25</v>
      </c>
      <c r="D80" s="42">
        <v>12</v>
      </c>
      <c r="K80" s="81">
        <f t="shared" si="1"/>
        <v>-0.14929415168434101</v>
      </c>
    </row>
    <row r="81" spans="1:11" x14ac:dyDescent="0.3">
      <c r="A81" s="40">
        <v>80</v>
      </c>
      <c r="B81" s="41" t="s">
        <v>60</v>
      </c>
      <c r="C81" s="42">
        <v>30</v>
      </c>
      <c r="D81" s="42">
        <v>6</v>
      </c>
      <c r="K81" s="81">
        <f t="shared" si="1"/>
        <v>-0.61664975695706081</v>
      </c>
    </row>
    <row r="82" spans="1:11" x14ac:dyDescent="0.3">
      <c r="A82" s="40">
        <v>81</v>
      </c>
      <c r="B82" s="41" t="s">
        <v>60</v>
      </c>
      <c r="C82" s="42">
        <v>21</v>
      </c>
      <c r="D82" s="42">
        <v>16</v>
      </c>
      <c r="K82" s="81">
        <f t="shared" si="1"/>
        <v>0.16227625183080555</v>
      </c>
    </row>
    <row r="83" spans="1:11" x14ac:dyDescent="0.3">
      <c r="A83" s="40">
        <v>82</v>
      </c>
      <c r="B83" s="41" t="s">
        <v>61</v>
      </c>
      <c r="C83" s="42">
        <v>28</v>
      </c>
      <c r="D83" s="42">
        <v>30</v>
      </c>
      <c r="K83" s="81">
        <f t="shared" si="1"/>
        <v>1.2527726641338186</v>
      </c>
    </row>
    <row r="84" spans="1:11" x14ac:dyDescent="0.3">
      <c r="A84" s="40">
        <v>83</v>
      </c>
      <c r="B84" s="41" t="s">
        <v>60</v>
      </c>
      <c r="C84" s="42">
        <v>16</v>
      </c>
      <c r="D84" s="42">
        <v>14</v>
      </c>
      <c r="K84" s="81">
        <f t="shared" si="1"/>
        <v>6.4910500732322657E-3</v>
      </c>
    </row>
    <row r="85" spans="1:11" x14ac:dyDescent="0.3">
      <c r="A85" s="40">
        <v>84</v>
      </c>
      <c r="B85" s="41" t="s">
        <v>59</v>
      </c>
      <c r="C85" s="42">
        <v>23</v>
      </c>
      <c r="D85" s="42">
        <v>2</v>
      </c>
      <c r="K85" s="81">
        <f t="shared" si="1"/>
        <v>-0.92822016047220735</v>
      </c>
    </row>
    <row r="86" spans="1:11" x14ac:dyDescent="0.3">
      <c r="A86" s="40">
        <v>85</v>
      </c>
      <c r="B86" s="41" t="s">
        <v>61</v>
      </c>
      <c r="C86" s="42">
        <v>46</v>
      </c>
      <c r="D86" s="42">
        <v>94</v>
      </c>
      <c r="K86" s="82">
        <f t="shared" si="1"/>
        <v>6.2378991203761629</v>
      </c>
    </row>
    <row r="87" spans="1:11" x14ac:dyDescent="0.3">
      <c r="A87" s="40">
        <v>86</v>
      </c>
      <c r="B87" s="41" t="s">
        <v>60</v>
      </c>
      <c r="C87" s="42">
        <v>14</v>
      </c>
      <c r="D87" s="42">
        <v>10</v>
      </c>
      <c r="K87" s="81">
        <f t="shared" si="1"/>
        <v>-0.30507935344191428</v>
      </c>
    </row>
    <row r="88" spans="1:11" x14ac:dyDescent="0.3">
      <c r="A88" s="40">
        <v>87</v>
      </c>
      <c r="B88" s="41" t="s">
        <v>59</v>
      </c>
      <c r="C88" s="42">
        <v>11</v>
      </c>
      <c r="D88" s="42">
        <v>2</v>
      </c>
      <c r="K88" s="81">
        <f t="shared" si="1"/>
        <v>-0.92822016047220735</v>
      </c>
    </row>
    <row r="89" spans="1:11" x14ac:dyDescent="0.3">
      <c r="A89" s="40">
        <v>88</v>
      </c>
      <c r="B89" s="41" t="s">
        <v>60</v>
      </c>
      <c r="C89" s="42">
        <v>20</v>
      </c>
      <c r="D89" s="42">
        <v>14</v>
      </c>
      <c r="K89" s="81">
        <f t="shared" si="1"/>
        <v>6.4910500732322657E-3</v>
      </c>
    </row>
    <row r="90" spans="1:11" x14ac:dyDescent="0.3">
      <c r="A90" s="40">
        <v>89</v>
      </c>
      <c r="B90" s="41" t="s">
        <v>60</v>
      </c>
      <c r="C90" s="42">
        <v>32</v>
      </c>
      <c r="D90" s="42">
        <v>15</v>
      </c>
      <c r="K90" s="81">
        <f t="shared" si="1"/>
        <v>8.4383650952018899E-2</v>
      </c>
    </row>
    <row r="91" spans="1:11" x14ac:dyDescent="0.3">
      <c r="A91" s="40">
        <v>90</v>
      </c>
      <c r="B91" s="41" t="s">
        <v>61</v>
      </c>
      <c r="C91" s="42">
        <v>20</v>
      </c>
      <c r="D91" s="42">
        <v>21</v>
      </c>
      <c r="K91" s="81">
        <f t="shared" si="1"/>
        <v>0.55173925622473874</v>
      </c>
    </row>
    <row r="92" spans="1:11" x14ac:dyDescent="0.3">
      <c r="A92" s="40">
        <v>91</v>
      </c>
      <c r="B92" s="41" t="s">
        <v>60</v>
      </c>
      <c r="C92" s="42">
        <v>24</v>
      </c>
      <c r="D92" s="42">
        <v>10</v>
      </c>
      <c r="K92" s="81">
        <f t="shared" si="1"/>
        <v>-0.30507935344191428</v>
      </c>
    </row>
    <row r="93" spans="1:11" x14ac:dyDescent="0.3">
      <c r="A93" s="40">
        <v>92</v>
      </c>
      <c r="B93" s="41" t="s">
        <v>60</v>
      </c>
      <c r="C93" s="42">
        <v>14</v>
      </c>
      <c r="D93" s="42">
        <v>15</v>
      </c>
      <c r="K93" s="81">
        <f t="shared" si="1"/>
        <v>8.4383650952018899E-2</v>
      </c>
    </row>
    <row r="94" spans="1:11" x14ac:dyDescent="0.3">
      <c r="A94" s="40">
        <v>93</v>
      </c>
      <c r="B94" s="41" t="s">
        <v>60</v>
      </c>
      <c r="C94" s="42">
        <v>24</v>
      </c>
      <c r="D94" s="42">
        <v>18</v>
      </c>
      <c r="K94" s="81">
        <f t="shared" si="1"/>
        <v>0.31806145358837878</v>
      </c>
    </row>
    <row r="95" spans="1:11" x14ac:dyDescent="0.3">
      <c r="A95" s="40">
        <v>94</v>
      </c>
      <c r="B95" s="41" t="s">
        <v>61</v>
      </c>
      <c r="C95" s="42">
        <v>33</v>
      </c>
      <c r="D95" s="42">
        <v>22</v>
      </c>
      <c r="K95" s="81">
        <f t="shared" si="1"/>
        <v>0.62963185710352532</v>
      </c>
    </row>
    <row r="96" spans="1:11" x14ac:dyDescent="0.3">
      <c r="A96" s="40">
        <v>95</v>
      </c>
      <c r="B96" s="41" t="s">
        <v>59</v>
      </c>
      <c r="C96" s="42">
        <v>23</v>
      </c>
      <c r="D96" s="42">
        <v>1</v>
      </c>
      <c r="K96" s="81">
        <f t="shared" si="1"/>
        <v>-1.0061127613509939</v>
      </c>
    </row>
    <row r="97" spans="1:11" x14ac:dyDescent="0.3">
      <c r="A97" s="40">
        <v>96</v>
      </c>
      <c r="B97" s="41" t="s">
        <v>60</v>
      </c>
      <c r="C97" s="42">
        <v>28</v>
      </c>
      <c r="D97" s="42">
        <v>10</v>
      </c>
      <c r="K97" s="81">
        <f t="shared" si="1"/>
        <v>-0.30507935344191428</v>
      </c>
    </row>
    <row r="98" spans="1:11" x14ac:dyDescent="0.3">
      <c r="A98" s="40">
        <v>97</v>
      </c>
      <c r="B98" s="41" t="s">
        <v>60</v>
      </c>
      <c r="C98" s="42">
        <v>17</v>
      </c>
      <c r="D98" s="42">
        <v>11</v>
      </c>
      <c r="K98" s="81">
        <f t="shared" si="1"/>
        <v>-0.22718675256312765</v>
      </c>
    </row>
    <row r="99" spans="1:11" x14ac:dyDescent="0.3">
      <c r="A99" s="40">
        <v>98</v>
      </c>
      <c r="B99" s="41" t="s">
        <v>61</v>
      </c>
      <c r="C99" s="42">
        <v>28</v>
      </c>
      <c r="D99" s="42">
        <v>42</v>
      </c>
      <c r="K99" s="81">
        <f t="shared" si="1"/>
        <v>2.1874838746792582</v>
      </c>
    </row>
    <row r="100" spans="1:11" x14ac:dyDescent="0.3">
      <c r="A100" s="40">
        <v>99</v>
      </c>
      <c r="B100" s="41" t="s">
        <v>60</v>
      </c>
      <c r="C100" s="42">
        <v>16</v>
      </c>
      <c r="D100" s="42">
        <v>15</v>
      </c>
      <c r="K100" s="81">
        <f t="shared" si="1"/>
        <v>8.4383650952018899E-2</v>
      </c>
    </row>
    <row r="101" spans="1:11" x14ac:dyDescent="0.3">
      <c r="A101" s="40">
        <v>100</v>
      </c>
      <c r="B101" s="41" t="s">
        <v>61</v>
      </c>
      <c r="C101" s="42">
        <v>31</v>
      </c>
      <c r="D101" s="42">
        <v>13</v>
      </c>
      <c r="K101" s="81">
        <f t="shared" si="1"/>
        <v>-7.1401550805554367E-2</v>
      </c>
    </row>
    <row r="102" spans="1:11" x14ac:dyDescent="0.3">
      <c r="A102" s="40">
        <v>101</v>
      </c>
      <c r="B102" s="41" t="s">
        <v>60</v>
      </c>
      <c r="C102" s="42">
        <v>27</v>
      </c>
      <c r="D102" s="42">
        <v>12</v>
      </c>
      <c r="K102" s="81">
        <f t="shared" si="1"/>
        <v>-0.14929415168434101</v>
      </c>
    </row>
    <row r="103" spans="1:11" x14ac:dyDescent="0.3">
      <c r="A103" s="40">
        <v>102</v>
      </c>
      <c r="B103" s="41" t="s">
        <v>61</v>
      </c>
      <c r="C103" s="42">
        <v>30</v>
      </c>
      <c r="D103" s="42">
        <v>14</v>
      </c>
      <c r="K103" s="81">
        <f t="shared" si="1"/>
        <v>6.4910500732322657E-3</v>
      </c>
    </row>
    <row r="104" spans="1:11" x14ac:dyDescent="0.3">
      <c r="A104" s="40">
        <v>103</v>
      </c>
      <c r="B104" s="41" t="s">
        <v>59</v>
      </c>
      <c r="C104" s="42">
        <v>33</v>
      </c>
      <c r="D104" s="42">
        <v>1</v>
      </c>
      <c r="K104" s="81">
        <f t="shared" si="1"/>
        <v>-1.0061127613509939</v>
      </c>
    </row>
    <row r="105" spans="1:11" x14ac:dyDescent="0.3">
      <c r="A105" s="40">
        <v>104</v>
      </c>
      <c r="B105" s="41" t="s">
        <v>61</v>
      </c>
      <c r="C105" s="42">
        <v>32</v>
      </c>
      <c r="D105" s="42">
        <v>42</v>
      </c>
      <c r="K105" s="81">
        <f t="shared" si="1"/>
        <v>2.1874838746792582</v>
      </c>
    </row>
    <row r="106" spans="1:11" x14ac:dyDescent="0.3">
      <c r="A106" s="40">
        <v>105</v>
      </c>
      <c r="B106" s="41" t="s">
        <v>59</v>
      </c>
      <c r="C106" s="42">
        <v>19</v>
      </c>
      <c r="D106" s="42">
        <v>5</v>
      </c>
      <c r="K106" s="81">
        <f t="shared" si="1"/>
        <v>-0.6945423578358475</v>
      </c>
    </row>
    <row r="107" spans="1:11" x14ac:dyDescent="0.3">
      <c r="A107" s="40">
        <v>106</v>
      </c>
      <c r="B107" s="41" t="s">
        <v>60</v>
      </c>
      <c r="C107" s="42">
        <v>25</v>
      </c>
      <c r="D107" s="42">
        <v>17</v>
      </c>
      <c r="K107" s="81">
        <f t="shared" si="1"/>
        <v>0.24016885270959218</v>
      </c>
    </row>
    <row r="108" spans="1:11" x14ac:dyDescent="0.3">
      <c r="A108" s="40">
        <v>107</v>
      </c>
      <c r="B108" s="41" t="s">
        <v>60</v>
      </c>
      <c r="C108" s="42">
        <v>25</v>
      </c>
      <c r="D108" s="42">
        <v>14</v>
      </c>
      <c r="K108" s="81">
        <f t="shared" si="1"/>
        <v>6.4910500732322657E-3</v>
      </c>
    </row>
    <row r="109" spans="1:11" x14ac:dyDescent="0.3">
      <c r="A109" s="40">
        <v>108</v>
      </c>
      <c r="B109" s="41" t="s">
        <v>59</v>
      </c>
      <c r="C109" s="42">
        <v>20</v>
      </c>
      <c r="D109" s="42">
        <v>0</v>
      </c>
      <c r="K109" s="81">
        <f t="shared" si="1"/>
        <v>-1.0840053622297807</v>
      </c>
    </row>
    <row r="110" spans="1:11" x14ac:dyDescent="0.3">
      <c r="A110" s="40">
        <v>109</v>
      </c>
      <c r="B110" s="41" t="s">
        <v>61</v>
      </c>
      <c r="C110" s="42">
        <v>37</v>
      </c>
      <c r="D110" s="42">
        <v>39</v>
      </c>
      <c r="K110" s="81">
        <f t="shared" si="1"/>
        <v>1.9538060720428982</v>
      </c>
    </row>
    <row r="111" spans="1:11" x14ac:dyDescent="0.3">
      <c r="A111" s="40">
        <v>110</v>
      </c>
      <c r="B111" s="41" t="s">
        <v>60</v>
      </c>
      <c r="C111" s="42">
        <v>27</v>
      </c>
      <c r="D111" s="42">
        <v>6</v>
      </c>
      <c r="K111" s="81">
        <f t="shared" si="1"/>
        <v>-0.61664975695706081</v>
      </c>
    </row>
    <row r="112" spans="1:11" x14ac:dyDescent="0.3">
      <c r="A112" s="40">
        <v>111</v>
      </c>
      <c r="B112" s="41" t="s">
        <v>60</v>
      </c>
      <c r="C112" s="42">
        <v>28</v>
      </c>
      <c r="D112" s="42">
        <v>8</v>
      </c>
      <c r="K112" s="81">
        <f t="shared" si="1"/>
        <v>-0.46086455519948755</v>
      </c>
    </row>
    <row r="113" spans="1:11" x14ac:dyDescent="0.3">
      <c r="A113" s="40">
        <v>112</v>
      </c>
      <c r="B113" s="41" t="s">
        <v>59</v>
      </c>
      <c r="C113" s="42">
        <v>20</v>
      </c>
      <c r="D113" s="42">
        <v>4</v>
      </c>
      <c r="K113" s="81">
        <f t="shared" si="1"/>
        <v>-0.77243495871463408</v>
      </c>
    </row>
    <row r="114" spans="1:11" x14ac:dyDescent="0.3">
      <c r="A114" s="40">
        <v>113</v>
      </c>
      <c r="B114" s="41" t="s">
        <v>60</v>
      </c>
      <c r="C114" s="42">
        <v>31</v>
      </c>
      <c r="D114" s="42">
        <v>6</v>
      </c>
      <c r="K114" s="81">
        <f t="shared" si="1"/>
        <v>-0.61664975695706081</v>
      </c>
    </row>
    <row r="115" spans="1:11" x14ac:dyDescent="0.3">
      <c r="A115" s="40">
        <v>114</v>
      </c>
      <c r="B115" s="41" t="s">
        <v>60</v>
      </c>
      <c r="C115" s="42">
        <v>26</v>
      </c>
      <c r="D115" s="42">
        <v>12</v>
      </c>
      <c r="K115" s="81">
        <f t="shared" si="1"/>
        <v>-0.14929415168434101</v>
      </c>
    </row>
    <row r="116" spans="1:11" x14ac:dyDescent="0.3">
      <c r="A116" s="40">
        <v>115</v>
      </c>
      <c r="B116" s="41" t="s">
        <v>60</v>
      </c>
      <c r="C116" s="42">
        <v>38</v>
      </c>
      <c r="D116" s="42">
        <v>8</v>
      </c>
      <c r="K116" s="81">
        <f t="shared" si="1"/>
        <v>-0.46086455519948755</v>
      </c>
    </row>
    <row r="117" spans="1:11" x14ac:dyDescent="0.3">
      <c r="A117" s="40">
        <v>116</v>
      </c>
      <c r="B117" s="41" t="s">
        <v>59</v>
      </c>
      <c r="C117" s="42">
        <v>15</v>
      </c>
      <c r="D117" s="42">
        <v>1</v>
      </c>
      <c r="K117" s="81">
        <f t="shared" si="1"/>
        <v>-1.0061127613509939</v>
      </c>
    </row>
    <row r="118" spans="1:11" x14ac:dyDescent="0.3">
      <c r="A118" s="40">
        <v>117</v>
      </c>
      <c r="B118" s="41" t="s">
        <v>59</v>
      </c>
      <c r="C118" s="42">
        <v>25</v>
      </c>
      <c r="D118" s="42">
        <v>5</v>
      </c>
      <c r="K118" s="81">
        <f t="shared" si="1"/>
        <v>-0.6945423578358475</v>
      </c>
    </row>
    <row r="119" spans="1:11" x14ac:dyDescent="0.3">
      <c r="A119" s="40">
        <v>118</v>
      </c>
      <c r="B119" s="41" t="s">
        <v>60</v>
      </c>
      <c r="C119" s="42">
        <v>40</v>
      </c>
      <c r="D119" s="42">
        <v>13</v>
      </c>
      <c r="K119" s="81">
        <f t="shared" si="1"/>
        <v>-7.1401550805554367E-2</v>
      </c>
    </row>
    <row r="120" spans="1:11" x14ac:dyDescent="0.3">
      <c r="A120" s="40">
        <v>119</v>
      </c>
      <c r="B120" s="41" t="s">
        <v>60</v>
      </c>
      <c r="C120" s="42">
        <v>35</v>
      </c>
      <c r="D120" s="42">
        <v>15</v>
      </c>
      <c r="K120" s="81">
        <f t="shared" si="1"/>
        <v>8.4383650952018899E-2</v>
      </c>
    </row>
    <row r="121" spans="1:11" x14ac:dyDescent="0.3">
      <c r="A121" s="40">
        <v>120</v>
      </c>
      <c r="B121" s="41" t="s">
        <v>59</v>
      </c>
      <c r="C121" s="42">
        <v>20</v>
      </c>
      <c r="D121" s="42">
        <v>1</v>
      </c>
      <c r="K121" s="81">
        <f t="shared" si="1"/>
        <v>-1.0061127613509939</v>
      </c>
    </row>
    <row r="122" spans="1:11" x14ac:dyDescent="0.3">
      <c r="A122" s="40">
        <v>121</v>
      </c>
      <c r="B122" s="41" t="s">
        <v>60</v>
      </c>
      <c r="C122" s="42">
        <v>23</v>
      </c>
      <c r="D122" s="42">
        <v>7</v>
      </c>
      <c r="K122" s="81">
        <f t="shared" si="1"/>
        <v>-0.53875715607827412</v>
      </c>
    </row>
    <row r="123" spans="1:11" x14ac:dyDescent="0.3">
      <c r="A123" s="40">
        <v>122</v>
      </c>
      <c r="B123" s="41" t="s">
        <v>60</v>
      </c>
      <c r="C123" s="42">
        <v>13</v>
      </c>
      <c r="D123" s="42">
        <v>12</v>
      </c>
      <c r="K123" s="81">
        <f t="shared" si="1"/>
        <v>-0.14929415168434101</v>
      </c>
    </row>
    <row r="124" spans="1:11" x14ac:dyDescent="0.3">
      <c r="A124" s="40">
        <v>123</v>
      </c>
      <c r="B124" s="41" t="s">
        <v>59</v>
      </c>
      <c r="C124" s="42">
        <v>20</v>
      </c>
      <c r="D124" s="42">
        <v>1</v>
      </c>
      <c r="K124" s="81">
        <f t="shared" si="1"/>
        <v>-1.0061127613509939</v>
      </c>
    </row>
    <row r="125" spans="1:11" x14ac:dyDescent="0.3">
      <c r="A125" s="40">
        <v>124</v>
      </c>
      <c r="B125" s="41" t="s">
        <v>59</v>
      </c>
      <c r="C125" s="42">
        <v>20</v>
      </c>
      <c r="D125" s="42">
        <v>5</v>
      </c>
      <c r="K125" s="81">
        <f t="shared" si="1"/>
        <v>-0.6945423578358475</v>
      </c>
    </row>
    <row r="126" spans="1:11" x14ac:dyDescent="0.3">
      <c r="A126" s="40">
        <v>125</v>
      </c>
      <c r="B126" s="41" t="s">
        <v>59</v>
      </c>
      <c r="C126" s="42">
        <v>10</v>
      </c>
      <c r="D126" s="42">
        <v>5</v>
      </c>
      <c r="K126" s="81">
        <f t="shared" si="1"/>
        <v>-0.6945423578358475</v>
      </c>
    </row>
    <row r="127" spans="1:11" x14ac:dyDescent="0.3">
      <c r="A127" s="40">
        <v>126</v>
      </c>
      <c r="B127" s="41" t="s">
        <v>60</v>
      </c>
      <c r="C127" s="42">
        <v>17</v>
      </c>
      <c r="D127" s="42">
        <v>11</v>
      </c>
      <c r="K127" s="81">
        <f t="shared" si="1"/>
        <v>-0.22718675256312765</v>
      </c>
    </row>
    <row r="128" spans="1:11" x14ac:dyDescent="0.3">
      <c r="A128" s="40">
        <v>127</v>
      </c>
      <c r="B128" s="41" t="s">
        <v>60</v>
      </c>
      <c r="C128" s="42">
        <v>20</v>
      </c>
      <c r="D128" s="42">
        <v>10</v>
      </c>
      <c r="K128" s="81">
        <f t="shared" si="1"/>
        <v>-0.30507935344191428</v>
      </c>
    </row>
    <row r="129" spans="1:11" x14ac:dyDescent="0.3">
      <c r="A129" s="40">
        <v>128</v>
      </c>
      <c r="B129" s="41" t="s">
        <v>60</v>
      </c>
      <c r="C129" s="42">
        <v>21</v>
      </c>
      <c r="D129" s="42">
        <v>11</v>
      </c>
      <c r="K129" s="81">
        <f t="shared" si="1"/>
        <v>-0.22718675256312765</v>
      </c>
    </row>
    <row r="130" spans="1:11" x14ac:dyDescent="0.3">
      <c r="A130" s="40">
        <v>129</v>
      </c>
      <c r="B130" s="41" t="s">
        <v>61</v>
      </c>
      <c r="C130" s="42">
        <v>35</v>
      </c>
      <c r="D130" s="42">
        <v>45</v>
      </c>
      <c r="K130" s="81">
        <f t="shared" si="1"/>
        <v>2.4211616773156179</v>
      </c>
    </row>
    <row r="131" spans="1:11" x14ac:dyDescent="0.3">
      <c r="A131" s="40">
        <v>130</v>
      </c>
      <c r="B131" s="41" t="s">
        <v>61</v>
      </c>
      <c r="C131" s="42">
        <v>41</v>
      </c>
      <c r="D131" s="42">
        <v>37</v>
      </c>
      <c r="K131" s="81">
        <f t="shared" ref="K131:K194" si="2">STANDARDIZE(D131,$H$2,$H$7)</f>
        <v>1.7980208702853251</v>
      </c>
    </row>
    <row r="132" spans="1:11" x14ac:dyDescent="0.3">
      <c r="A132" s="40">
        <v>131</v>
      </c>
      <c r="B132" s="41" t="s">
        <v>59</v>
      </c>
      <c r="C132" s="42">
        <v>28</v>
      </c>
      <c r="D132" s="42">
        <v>3</v>
      </c>
      <c r="K132" s="81">
        <f t="shared" si="2"/>
        <v>-0.85032755959342077</v>
      </c>
    </row>
    <row r="133" spans="1:11" x14ac:dyDescent="0.3">
      <c r="A133" s="40">
        <v>132</v>
      </c>
      <c r="B133" s="41" t="s">
        <v>61</v>
      </c>
      <c r="C133" s="42">
        <v>30</v>
      </c>
      <c r="D133" s="42">
        <v>14</v>
      </c>
      <c r="K133" s="81">
        <f t="shared" si="2"/>
        <v>6.4910500732322657E-3</v>
      </c>
    </row>
    <row r="134" spans="1:11" x14ac:dyDescent="0.3">
      <c r="A134" s="40">
        <v>133</v>
      </c>
      <c r="B134" s="41" t="s">
        <v>60</v>
      </c>
      <c r="C134" s="42">
        <v>31</v>
      </c>
      <c r="D134" s="42">
        <v>16</v>
      </c>
      <c r="K134" s="81">
        <f t="shared" si="2"/>
        <v>0.16227625183080555</v>
      </c>
    </row>
    <row r="135" spans="1:11" x14ac:dyDescent="0.3">
      <c r="A135" s="40">
        <v>134</v>
      </c>
      <c r="B135" s="41" t="s">
        <v>61</v>
      </c>
      <c r="C135" s="42">
        <v>33</v>
      </c>
      <c r="D135" s="42">
        <v>34</v>
      </c>
      <c r="K135" s="81">
        <f t="shared" si="2"/>
        <v>1.5643430676489651</v>
      </c>
    </row>
    <row r="136" spans="1:11" x14ac:dyDescent="0.3">
      <c r="A136" s="40">
        <v>135</v>
      </c>
      <c r="B136" s="41" t="s">
        <v>61</v>
      </c>
      <c r="C136" s="42">
        <v>32</v>
      </c>
      <c r="D136" s="42">
        <v>29</v>
      </c>
      <c r="K136" s="81">
        <f t="shared" si="2"/>
        <v>1.1748800632550318</v>
      </c>
    </row>
    <row r="137" spans="1:11" x14ac:dyDescent="0.3">
      <c r="A137" s="40">
        <v>136</v>
      </c>
      <c r="B137" s="41" t="s">
        <v>59</v>
      </c>
      <c r="C137" s="42">
        <v>18</v>
      </c>
      <c r="D137" s="42">
        <v>2</v>
      </c>
      <c r="K137" s="81">
        <f t="shared" si="2"/>
        <v>-0.92822016047220735</v>
      </c>
    </row>
    <row r="138" spans="1:11" x14ac:dyDescent="0.3">
      <c r="A138" s="40">
        <v>137</v>
      </c>
      <c r="B138" s="41" t="s">
        <v>59</v>
      </c>
      <c r="C138" s="42">
        <v>27</v>
      </c>
      <c r="D138" s="42">
        <v>4</v>
      </c>
      <c r="K138" s="81">
        <f t="shared" si="2"/>
        <v>-0.77243495871463408</v>
      </c>
    </row>
    <row r="139" spans="1:11" x14ac:dyDescent="0.3">
      <c r="A139" s="40">
        <v>138</v>
      </c>
      <c r="B139" s="41" t="s">
        <v>61</v>
      </c>
      <c r="C139" s="42">
        <v>38</v>
      </c>
      <c r="D139" s="42">
        <v>44</v>
      </c>
      <c r="K139" s="81">
        <f t="shared" si="2"/>
        <v>2.3432690764368314</v>
      </c>
    </row>
    <row r="140" spans="1:11" x14ac:dyDescent="0.3">
      <c r="A140" s="40">
        <v>139</v>
      </c>
      <c r="B140" s="41" t="s">
        <v>60</v>
      </c>
      <c r="C140" s="42">
        <v>23</v>
      </c>
      <c r="D140" s="42">
        <v>12</v>
      </c>
      <c r="K140" s="81">
        <f t="shared" si="2"/>
        <v>-0.14929415168434101</v>
      </c>
    </row>
    <row r="141" spans="1:11" x14ac:dyDescent="0.3">
      <c r="A141" s="40">
        <v>140</v>
      </c>
      <c r="B141" s="41" t="s">
        <v>60</v>
      </c>
      <c r="C141" s="42">
        <v>32</v>
      </c>
      <c r="D141" s="42">
        <v>15</v>
      </c>
      <c r="K141" s="81">
        <f t="shared" si="2"/>
        <v>8.4383650952018899E-2</v>
      </c>
    </row>
    <row r="142" spans="1:11" x14ac:dyDescent="0.3">
      <c r="A142" s="40">
        <v>141</v>
      </c>
      <c r="B142" s="41" t="s">
        <v>60</v>
      </c>
      <c r="C142" s="42">
        <v>25</v>
      </c>
      <c r="D142" s="42">
        <v>13</v>
      </c>
      <c r="K142" s="81">
        <f t="shared" si="2"/>
        <v>-7.1401550805554367E-2</v>
      </c>
    </row>
    <row r="143" spans="1:11" x14ac:dyDescent="0.3">
      <c r="A143" s="40">
        <v>142</v>
      </c>
      <c r="B143" s="41" t="s">
        <v>60</v>
      </c>
      <c r="C143" s="42">
        <v>28</v>
      </c>
      <c r="D143" s="42">
        <v>10</v>
      </c>
      <c r="K143" s="81">
        <f t="shared" si="2"/>
        <v>-0.30507935344191428</v>
      </c>
    </row>
    <row r="144" spans="1:11" x14ac:dyDescent="0.3">
      <c r="A144" s="40">
        <v>143</v>
      </c>
      <c r="B144" s="41" t="s">
        <v>59</v>
      </c>
      <c r="C144" s="42">
        <v>19</v>
      </c>
      <c r="D144" s="42">
        <v>2</v>
      </c>
      <c r="K144" s="81">
        <f t="shared" si="2"/>
        <v>-0.92822016047220735</v>
      </c>
    </row>
    <row r="145" spans="1:11" x14ac:dyDescent="0.3">
      <c r="A145" s="40">
        <v>144</v>
      </c>
      <c r="B145" s="41" t="s">
        <v>60</v>
      </c>
      <c r="C145" s="42">
        <v>14</v>
      </c>
      <c r="D145" s="42">
        <v>18</v>
      </c>
      <c r="K145" s="81">
        <f t="shared" si="2"/>
        <v>0.31806145358837878</v>
      </c>
    </row>
    <row r="146" spans="1:11" x14ac:dyDescent="0.3">
      <c r="A146" s="40">
        <v>145</v>
      </c>
      <c r="B146" s="41" t="s">
        <v>60</v>
      </c>
      <c r="C146" s="42">
        <v>19</v>
      </c>
      <c r="D146" s="42">
        <v>12</v>
      </c>
      <c r="K146" s="81">
        <f t="shared" si="2"/>
        <v>-0.14929415168434101</v>
      </c>
    </row>
    <row r="147" spans="1:11" x14ac:dyDescent="0.3">
      <c r="A147" s="40">
        <v>146</v>
      </c>
      <c r="B147" s="41" t="s">
        <v>60</v>
      </c>
      <c r="C147" s="42">
        <v>18</v>
      </c>
      <c r="D147" s="42">
        <v>7</v>
      </c>
      <c r="K147" s="81">
        <f t="shared" si="2"/>
        <v>-0.53875715607827412</v>
      </c>
    </row>
    <row r="148" spans="1:11" x14ac:dyDescent="0.3">
      <c r="A148" s="40">
        <v>147</v>
      </c>
      <c r="B148" s="41" t="s">
        <v>60</v>
      </c>
      <c r="C148" s="42">
        <v>16</v>
      </c>
      <c r="D148" s="42">
        <v>14</v>
      </c>
      <c r="K148" s="81">
        <f t="shared" si="2"/>
        <v>6.4910500732322657E-3</v>
      </c>
    </row>
    <row r="149" spans="1:11" x14ac:dyDescent="0.3">
      <c r="A149" s="40">
        <v>148</v>
      </c>
      <c r="B149" s="41" t="s">
        <v>60</v>
      </c>
      <c r="C149" s="42">
        <v>42</v>
      </c>
      <c r="D149" s="42">
        <v>8</v>
      </c>
      <c r="K149" s="81">
        <f t="shared" si="2"/>
        <v>-0.46086455519948755</v>
      </c>
    </row>
    <row r="150" spans="1:11" x14ac:dyDescent="0.3">
      <c r="A150" s="40">
        <v>149</v>
      </c>
      <c r="B150" s="41" t="s">
        <v>60</v>
      </c>
      <c r="C150" s="42">
        <v>12</v>
      </c>
      <c r="D150" s="42">
        <v>12</v>
      </c>
      <c r="K150" s="81">
        <f t="shared" si="2"/>
        <v>-0.14929415168434101</v>
      </c>
    </row>
    <row r="151" spans="1:11" x14ac:dyDescent="0.3">
      <c r="A151" s="40">
        <v>150</v>
      </c>
      <c r="B151" s="41" t="s">
        <v>59</v>
      </c>
      <c r="C151" s="42">
        <v>14</v>
      </c>
      <c r="D151" s="42">
        <v>0</v>
      </c>
      <c r="K151" s="81">
        <f t="shared" si="2"/>
        <v>-1.0840053622297807</v>
      </c>
    </row>
    <row r="152" spans="1:11" x14ac:dyDescent="0.3">
      <c r="A152" s="40">
        <v>151</v>
      </c>
      <c r="B152" s="41" t="s">
        <v>60</v>
      </c>
      <c r="C152" s="42">
        <v>26</v>
      </c>
      <c r="D152" s="42">
        <v>13</v>
      </c>
      <c r="K152" s="81">
        <f t="shared" si="2"/>
        <v>-7.1401550805554367E-2</v>
      </c>
    </row>
    <row r="153" spans="1:11" x14ac:dyDescent="0.3">
      <c r="A153" s="40">
        <v>152</v>
      </c>
      <c r="B153" s="41" t="s">
        <v>59</v>
      </c>
      <c r="C153" s="42">
        <v>15</v>
      </c>
      <c r="D153" s="42">
        <v>5</v>
      </c>
      <c r="K153" s="81">
        <f t="shared" si="2"/>
        <v>-0.6945423578358475</v>
      </c>
    </row>
    <row r="154" spans="1:11" x14ac:dyDescent="0.3">
      <c r="A154" s="40">
        <v>153</v>
      </c>
      <c r="B154" s="41" t="s">
        <v>60</v>
      </c>
      <c r="C154" s="42">
        <v>14</v>
      </c>
      <c r="D154" s="42">
        <v>8</v>
      </c>
      <c r="K154" s="81">
        <f t="shared" si="2"/>
        <v>-0.46086455519948755</v>
      </c>
    </row>
    <row r="155" spans="1:11" x14ac:dyDescent="0.3">
      <c r="A155" s="40">
        <v>154</v>
      </c>
      <c r="B155" s="41" t="s">
        <v>59</v>
      </c>
      <c r="C155" s="42">
        <v>20</v>
      </c>
      <c r="D155" s="42">
        <v>5</v>
      </c>
      <c r="K155" s="81">
        <f t="shared" si="2"/>
        <v>-0.6945423578358475</v>
      </c>
    </row>
    <row r="156" spans="1:11" x14ac:dyDescent="0.3">
      <c r="A156" s="40">
        <v>155</v>
      </c>
      <c r="B156" s="41" t="s">
        <v>60</v>
      </c>
      <c r="C156" s="42">
        <v>30</v>
      </c>
      <c r="D156" s="42">
        <v>18</v>
      </c>
      <c r="K156" s="81">
        <f t="shared" si="2"/>
        <v>0.31806145358837878</v>
      </c>
    </row>
    <row r="157" spans="1:11" x14ac:dyDescent="0.3">
      <c r="A157" s="40">
        <v>156</v>
      </c>
      <c r="B157" s="41" t="s">
        <v>59</v>
      </c>
      <c r="C157" s="42">
        <v>16</v>
      </c>
      <c r="D157" s="42">
        <v>0</v>
      </c>
      <c r="K157" s="81">
        <f t="shared" si="2"/>
        <v>-1.0840053622297807</v>
      </c>
    </row>
    <row r="158" spans="1:11" x14ac:dyDescent="0.3">
      <c r="A158" s="40">
        <v>157</v>
      </c>
      <c r="B158" s="41" t="s">
        <v>59</v>
      </c>
      <c r="C158" s="42">
        <v>21</v>
      </c>
      <c r="D158" s="42">
        <v>2</v>
      </c>
      <c r="K158" s="81">
        <f t="shared" si="2"/>
        <v>-0.92822016047220735</v>
      </c>
    </row>
    <row r="159" spans="1:11" x14ac:dyDescent="0.3">
      <c r="A159" s="40">
        <v>158</v>
      </c>
      <c r="B159" s="41" t="s">
        <v>61</v>
      </c>
      <c r="C159" s="42">
        <v>35</v>
      </c>
      <c r="D159" s="42">
        <v>35</v>
      </c>
      <c r="K159" s="81">
        <f t="shared" si="2"/>
        <v>1.6422356685277517</v>
      </c>
    </row>
    <row r="160" spans="1:11" x14ac:dyDescent="0.3">
      <c r="A160" s="40">
        <v>159</v>
      </c>
      <c r="B160" s="41" t="s">
        <v>60</v>
      </c>
      <c r="C160" s="42">
        <v>30</v>
      </c>
      <c r="D160" s="42">
        <v>17</v>
      </c>
      <c r="K160" s="81">
        <f t="shared" si="2"/>
        <v>0.24016885270959218</v>
      </c>
    </row>
    <row r="161" spans="1:18" x14ac:dyDescent="0.3">
      <c r="A161" s="40">
        <v>160</v>
      </c>
      <c r="B161" s="41" t="s">
        <v>60</v>
      </c>
      <c r="C161" s="42">
        <v>31</v>
      </c>
      <c r="D161" s="42">
        <v>16</v>
      </c>
      <c r="K161" s="81">
        <f t="shared" si="2"/>
        <v>0.16227625183080555</v>
      </c>
    </row>
    <row r="162" spans="1:18" x14ac:dyDescent="0.3">
      <c r="A162" s="40">
        <v>161</v>
      </c>
      <c r="B162" s="41" t="s">
        <v>60</v>
      </c>
      <c r="C162" s="42">
        <v>28</v>
      </c>
      <c r="D162" s="42">
        <v>6</v>
      </c>
      <c r="K162" s="81">
        <f t="shared" si="2"/>
        <v>-0.61664975695706081</v>
      </c>
    </row>
    <row r="163" spans="1:18" x14ac:dyDescent="0.3">
      <c r="A163" s="40">
        <v>162</v>
      </c>
      <c r="B163" s="41" t="s">
        <v>60</v>
      </c>
      <c r="C163" s="42">
        <v>19</v>
      </c>
      <c r="D163" s="42">
        <v>9</v>
      </c>
      <c r="K163" s="81">
        <f t="shared" si="2"/>
        <v>-0.38297195432070091</v>
      </c>
    </row>
    <row r="164" spans="1:18" x14ac:dyDescent="0.3">
      <c r="A164" s="40">
        <v>163</v>
      </c>
      <c r="B164" s="41" t="s">
        <v>61</v>
      </c>
      <c r="C164" s="42">
        <v>43</v>
      </c>
      <c r="D164" s="42">
        <v>24</v>
      </c>
      <c r="K164" s="81">
        <f t="shared" si="2"/>
        <v>0.78541705886109858</v>
      </c>
    </row>
    <row r="165" spans="1:18" x14ac:dyDescent="0.3">
      <c r="A165" s="40">
        <v>164</v>
      </c>
      <c r="B165" s="41" t="s">
        <v>59</v>
      </c>
      <c r="C165" s="42">
        <v>17</v>
      </c>
      <c r="D165" s="42">
        <v>0</v>
      </c>
      <c r="K165" s="81">
        <f t="shared" si="2"/>
        <v>-1.0840053622297807</v>
      </c>
    </row>
    <row r="166" spans="1:18" x14ac:dyDescent="0.3">
      <c r="A166" s="40">
        <v>165</v>
      </c>
      <c r="B166" s="41" t="s">
        <v>61</v>
      </c>
      <c r="C166" s="42">
        <v>27</v>
      </c>
      <c r="D166" s="42">
        <v>24</v>
      </c>
      <c r="K166" s="81">
        <f t="shared" si="2"/>
        <v>0.78541705886109858</v>
      </c>
    </row>
    <row r="167" spans="1:18" x14ac:dyDescent="0.3">
      <c r="A167" s="40">
        <v>166</v>
      </c>
      <c r="B167" s="41" t="s">
        <v>61</v>
      </c>
      <c r="C167" s="42">
        <v>32</v>
      </c>
      <c r="D167" s="42">
        <v>40</v>
      </c>
      <c r="K167" s="81">
        <f t="shared" si="2"/>
        <v>2.031698672921685</v>
      </c>
    </row>
    <row r="168" spans="1:18" x14ac:dyDescent="0.3">
      <c r="A168" s="40">
        <v>167</v>
      </c>
      <c r="B168" s="41" t="s">
        <v>61</v>
      </c>
      <c r="C168" s="42">
        <v>36</v>
      </c>
      <c r="D168" s="42">
        <v>22</v>
      </c>
      <c r="K168" s="81">
        <f t="shared" si="2"/>
        <v>0.62963185710352532</v>
      </c>
    </row>
    <row r="169" spans="1:18" x14ac:dyDescent="0.3">
      <c r="A169" s="40">
        <v>168</v>
      </c>
      <c r="B169" s="41" t="s">
        <v>60</v>
      </c>
      <c r="C169" s="42">
        <v>21</v>
      </c>
      <c r="D169" s="42">
        <v>12</v>
      </c>
      <c r="K169" s="81">
        <f t="shared" si="2"/>
        <v>-0.14929415168434101</v>
      </c>
      <c r="O169" s="86"/>
      <c r="P169" s="86"/>
      <c r="Q169" s="86"/>
      <c r="R169" s="86"/>
    </row>
    <row r="170" spans="1:18" x14ac:dyDescent="0.3">
      <c r="A170" s="40">
        <v>169</v>
      </c>
      <c r="B170" s="41" t="s">
        <v>60</v>
      </c>
      <c r="C170" s="42">
        <v>11</v>
      </c>
      <c r="D170" s="42">
        <v>13</v>
      </c>
      <c r="K170" s="81">
        <f t="shared" si="2"/>
        <v>-7.1401550805554367E-2</v>
      </c>
      <c r="O170" s="86"/>
      <c r="P170" s="86"/>
      <c r="Q170" s="86"/>
      <c r="R170" s="86"/>
    </row>
    <row r="171" spans="1:18" x14ac:dyDescent="0.3">
      <c r="A171" s="40">
        <v>170</v>
      </c>
      <c r="B171" s="41" t="s">
        <v>61</v>
      </c>
      <c r="C171" s="42">
        <v>48</v>
      </c>
      <c r="D171" s="42">
        <v>19</v>
      </c>
      <c r="K171" s="81">
        <f t="shared" si="2"/>
        <v>0.39595405446716542</v>
      </c>
      <c r="O171" s="86"/>
      <c r="P171" s="86"/>
      <c r="Q171" s="86"/>
      <c r="R171" s="86"/>
    </row>
    <row r="172" spans="1:18" x14ac:dyDescent="0.3">
      <c r="A172" s="40">
        <v>171</v>
      </c>
      <c r="B172" s="41" t="s">
        <v>60</v>
      </c>
      <c r="C172" s="42">
        <v>13</v>
      </c>
      <c r="D172" s="42">
        <v>15</v>
      </c>
      <c r="K172" s="81">
        <f t="shared" si="2"/>
        <v>8.4383650952018899E-2</v>
      </c>
      <c r="O172" s="86"/>
      <c r="P172" s="86"/>
      <c r="Q172" s="86"/>
      <c r="R172" s="86"/>
    </row>
    <row r="173" spans="1:18" x14ac:dyDescent="0.3">
      <c r="A173" s="40">
        <v>172</v>
      </c>
      <c r="B173" s="41" t="s">
        <v>59</v>
      </c>
      <c r="C173" s="42">
        <v>19</v>
      </c>
      <c r="D173" s="42">
        <v>0</v>
      </c>
      <c r="K173" s="81">
        <f t="shared" si="2"/>
        <v>-1.0840053622297807</v>
      </c>
    </row>
    <row r="174" spans="1:18" x14ac:dyDescent="0.3">
      <c r="A174" s="40">
        <v>173</v>
      </c>
      <c r="B174" s="41" t="s">
        <v>60</v>
      </c>
      <c r="C174" s="42">
        <v>35</v>
      </c>
      <c r="D174" s="42">
        <v>10</v>
      </c>
      <c r="K174" s="81">
        <f t="shared" si="2"/>
        <v>-0.30507935344191428</v>
      </c>
    </row>
    <row r="175" spans="1:18" x14ac:dyDescent="0.3">
      <c r="A175" s="40">
        <v>174</v>
      </c>
      <c r="B175" s="41" t="s">
        <v>60</v>
      </c>
      <c r="C175" s="42">
        <v>28</v>
      </c>
      <c r="D175" s="42">
        <v>15</v>
      </c>
      <c r="K175" s="81">
        <f t="shared" si="2"/>
        <v>8.4383650952018899E-2</v>
      </c>
    </row>
    <row r="176" spans="1:18" x14ac:dyDescent="0.3">
      <c r="A176" s="40">
        <v>175</v>
      </c>
      <c r="B176" s="41" t="s">
        <v>59</v>
      </c>
      <c r="C176" s="42">
        <v>13</v>
      </c>
      <c r="D176" s="42">
        <v>4</v>
      </c>
      <c r="K176" s="81">
        <f t="shared" si="2"/>
        <v>-0.77243495871463408</v>
      </c>
    </row>
    <row r="177" spans="1:11" x14ac:dyDescent="0.3">
      <c r="A177" s="40">
        <v>176</v>
      </c>
      <c r="B177" s="41" t="s">
        <v>60</v>
      </c>
      <c r="C177" s="42">
        <v>32</v>
      </c>
      <c r="D177" s="42">
        <v>15</v>
      </c>
      <c r="K177" s="81">
        <f t="shared" si="2"/>
        <v>8.4383650952018899E-2</v>
      </c>
    </row>
    <row r="178" spans="1:11" x14ac:dyDescent="0.3">
      <c r="A178" s="40">
        <v>177</v>
      </c>
      <c r="B178" s="41" t="s">
        <v>61</v>
      </c>
      <c r="C178" s="42">
        <v>27</v>
      </c>
      <c r="D178" s="42">
        <v>44</v>
      </c>
      <c r="K178" s="81">
        <f t="shared" si="2"/>
        <v>2.3432690764368314</v>
      </c>
    </row>
    <row r="179" spans="1:11" x14ac:dyDescent="0.3">
      <c r="A179" s="40">
        <v>178</v>
      </c>
      <c r="B179" s="41" t="s">
        <v>60</v>
      </c>
      <c r="C179" s="42">
        <v>33</v>
      </c>
      <c r="D179" s="42">
        <v>10</v>
      </c>
      <c r="K179" s="81">
        <f t="shared" si="2"/>
        <v>-0.30507935344191428</v>
      </c>
    </row>
    <row r="180" spans="1:11" x14ac:dyDescent="0.3">
      <c r="A180" s="40">
        <v>179</v>
      </c>
      <c r="B180" s="41" t="s">
        <v>60</v>
      </c>
      <c r="C180" s="42">
        <v>37</v>
      </c>
      <c r="D180" s="42">
        <v>8</v>
      </c>
      <c r="K180" s="81">
        <f t="shared" si="2"/>
        <v>-0.46086455519948755</v>
      </c>
    </row>
    <row r="181" spans="1:11" x14ac:dyDescent="0.3">
      <c r="A181" s="40">
        <v>180</v>
      </c>
      <c r="B181" s="41" t="s">
        <v>60</v>
      </c>
      <c r="C181" s="42">
        <v>28</v>
      </c>
      <c r="D181" s="42">
        <v>9</v>
      </c>
      <c r="K181" s="81">
        <f t="shared" si="2"/>
        <v>-0.38297195432070091</v>
      </c>
    </row>
    <row r="182" spans="1:11" x14ac:dyDescent="0.3">
      <c r="A182" s="40">
        <v>181</v>
      </c>
      <c r="B182" s="41" t="s">
        <v>59</v>
      </c>
      <c r="C182" s="42">
        <v>24</v>
      </c>
      <c r="D182" s="42">
        <v>5</v>
      </c>
      <c r="K182" s="81">
        <f t="shared" si="2"/>
        <v>-0.6945423578358475</v>
      </c>
    </row>
    <row r="183" spans="1:11" x14ac:dyDescent="0.3">
      <c r="A183" s="40">
        <v>182</v>
      </c>
      <c r="B183" s="41" t="s">
        <v>59</v>
      </c>
      <c r="C183" s="42">
        <v>10</v>
      </c>
      <c r="D183" s="42">
        <v>3</v>
      </c>
      <c r="K183" s="81">
        <f t="shared" si="2"/>
        <v>-0.85032755959342077</v>
      </c>
    </row>
    <row r="184" spans="1:11" x14ac:dyDescent="0.3">
      <c r="A184" s="40">
        <v>183</v>
      </c>
      <c r="B184" s="41" t="s">
        <v>60</v>
      </c>
      <c r="C184" s="42">
        <v>36</v>
      </c>
      <c r="D184" s="42">
        <v>10</v>
      </c>
      <c r="K184" s="81">
        <f t="shared" si="2"/>
        <v>-0.30507935344191428</v>
      </c>
    </row>
    <row r="185" spans="1:11" x14ac:dyDescent="0.3">
      <c r="A185" s="40">
        <v>184</v>
      </c>
      <c r="B185" s="41" t="s">
        <v>60</v>
      </c>
      <c r="C185" s="42">
        <v>37</v>
      </c>
      <c r="D185" s="42">
        <v>9</v>
      </c>
      <c r="K185" s="81">
        <f t="shared" si="2"/>
        <v>-0.38297195432070091</v>
      </c>
    </row>
    <row r="186" spans="1:11" x14ac:dyDescent="0.3">
      <c r="A186" s="40">
        <v>185</v>
      </c>
      <c r="B186" s="41" t="s">
        <v>60</v>
      </c>
      <c r="C186" s="42">
        <v>25</v>
      </c>
      <c r="D186" s="42">
        <v>13</v>
      </c>
      <c r="K186" s="81">
        <f t="shared" si="2"/>
        <v>-7.1401550805554367E-2</v>
      </c>
    </row>
    <row r="187" spans="1:11" x14ac:dyDescent="0.3">
      <c r="A187" s="40">
        <v>186</v>
      </c>
      <c r="B187" s="41" t="s">
        <v>60</v>
      </c>
      <c r="C187" s="42">
        <v>11</v>
      </c>
      <c r="D187" s="42">
        <v>12</v>
      </c>
      <c r="K187" s="81">
        <f t="shared" si="2"/>
        <v>-0.14929415168434101</v>
      </c>
    </row>
    <row r="188" spans="1:11" x14ac:dyDescent="0.3">
      <c r="A188" s="40">
        <v>187</v>
      </c>
      <c r="B188" s="41" t="s">
        <v>59</v>
      </c>
      <c r="C188" s="42">
        <v>11</v>
      </c>
      <c r="D188" s="42">
        <v>4</v>
      </c>
      <c r="K188" s="81">
        <f t="shared" si="2"/>
        <v>-0.77243495871463408</v>
      </c>
    </row>
    <row r="189" spans="1:11" x14ac:dyDescent="0.3">
      <c r="A189" s="40">
        <v>188</v>
      </c>
      <c r="B189" s="41" t="s">
        <v>60</v>
      </c>
      <c r="C189" s="42">
        <v>11</v>
      </c>
      <c r="D189" s="42">
        <v>18</v>
      </c>
      <c r="K189" s="81">
        <f t="shared" si="2"/>
        <v>0.31806145358837878</v>
      </c>
    </row>
    <row r="190" spans="1:11" x14ac:dyDescent="0.3">
      <c r="A190" s="40">
        <v>189</v>
      </c>
      <c r="B190" s="41" t="s">
        <v>59</v>
      </c>
      <c r="C190" s="42">
        <v>10</v>
      </c>
      <c r="D190" s="42">
        <v>3</v>
      </c>
      <c r="K190" s="81">
        <f t="shared" si="2"/>
        <v>-0.85032755959342077</v>
      </c>
    </row>
    <row r="191" spans="1:11" x14ac:dyDescent="0.3">
      <c r="A191" s="40">
        <v>190</v>
      </c>
      <c r="B191" s="41" t="s">
        <v>59</v>
      </c>
      <c r="C191" s="42">
        <v>29</v>
      </c>
      <c r="D191" s="42">
        <v>2</v>
      </c>
      <c r="K191" s="81">
        <f t="shared" si="2"/>
        <v>-0.92822016047220735</v>
      </c>
    </row>
    <row r="192" spans="1:11" x14ac:dyDescent="0.3">
      <c r="A192" s="40">
        <v>191</v>
      </c>
      <c r="B192" s="41" t="s">
        <v>60</v>
      </c>
      <c r="C192" s="42">
        <v>14</v>
      </c>
      <c r="D192" s="42">
        <v>7</v>
      </c>
      <c r="K192" s="81">
        <f t="shared" si="2"/>
        <v>-0.53875715607827412</v>
      </c>
    </row>
    <row r="193" spans="1:11" x14ac:dyDescent="0.3">
      <c r="A193" s="40">
        <v>192</v>
      </c>
      <c r="B193" s="41" t="s">
        <v>60</v>
      </c>
      <c r="C193" s="42">
        <v>21</v>
      </c>
      <c r="D193" s="42">
        <v>18</v>
      </c>
      <c r="K193" s="81">
        <f t="shared" si="2"/>
        <v>0.31806145358837878</v>
      </c>
    </row>
    <row r="194" spans="1:11" x14ac:dyDescent="0.3">
      <c r="A194" s="40">
        <v>193</v>
      </c>
      <c r="B194" s="41" t="s">
        <v>59</v>
      </c>
      <c r="C194" s="42">
        <v>28</v>
      </c>
      <c r="D194" s="42">
        <v>3</v>
      </c>
      <c r="K194" s="81">
        <f t="shared" si="2"/>
        <v>-0.85032755959342077</v>
      </c>
    </row>
    <row r="195" spans="1:11" x14ac:dyDescent="0.3">
      <c r="A195" s="40">
        <v>194</v>
      </c>
      <c r="B195" s="41" t="s">
        <v>60</v>
      </c>
      <c r="C195" s="42">
        <v>42</v>
      </c>
      <c r="D195" s="42">
        <v>15</v>
      </c>
      <c r="K195" s="81">
        <f t="shared" ref="K195:K258" si="3">STANDARDIZE(D195,$H$2,$H$7)</f>
        <v>8.4383650952018899E-2</v>
      </c>
    </row>
    <row r="196" spans="1:11" x14ac:dyDescent="0.3">
      <c r="A196" s="40">
        <v>195</v>
      </c>
      <c r="B196" s="41" t="s">
        <v>60</v>
      </c>
      <c r="C196" s="42">
        <v>30</v>
      </c>
      <c r="D196" s="42">
        <v>9</v>
      </c>
      <c r="K196" s="81">
        <f t="shared" si="3"/>
        <v>-0.38297195432070091</v>
      </c>
    </row>
    <row r="197" spans="1:11" x14ac:dyDescent="0.3">
      <c r="A197" s="40">
        <v>196</v>
      </c>
      <c r="B197" s="41" t="s">
        <v>61</v>
      </c>
      <c r="C197" s="42">
        <v>41</v>
      </c>
      <c r="D197" s="42">
        <v>45</v>
      </c>
      <c r="K197" s="81">
        <f t="shared" si="3"/>
        <v>2.4211616773156179</v>
      </c>
    </row>
    <row r="198" spans="1:11" x14ac:dyDescent="0.3">
      <c r="A198" s="40">
        <v>197</v>
      </c>
      <c r="B198" s="41" t="s">
        <v>59</v>
      </c>
      <c r="C198" s="42">
        <v>22</v>
      </c>
      <c r="D198" s="42">
        <v>2</v>
      </c>
      <c r="K198" s="81">
        <f t="shared" si="3"/>
        <v>-0.92822016047220735</v>
      </c>
    </row>
    <row r="199" spans="1:11" x14ac:dyDescent="0.3">
      <c r="A199" s="40">
        <v>198</v>
      </c>
      <c r="B199" s="41" t="s">
        <v>59</v>
      </c>
      <c r="C199" s="42">
        <v>23</v>
      </c>
      <c r="D199" s="42">
        <v>2</v>
      </c>
      <c r="K199" s="81">
        <f t="shared" si="3"/>
        <v>-0.92822016047220735</v>
      </c>
    </row>
    <row r="200" spans="1:11" x14ac:dyDescent="0.3">
      <c r="A200" s="40">
        <v>199</v>
      </c>
      <c r="B200" s="41" t="s">
        <v>60</v>
      </c>
      <c r="C200" s="42">
        <v>27</v>
      </c>
      <c r="D200" s="42">
        <v>19</v>
      </c>
      <c r="K200" s="81">
        <f t="shared" si="3"/>
        <v>0.39595405446716542</v>
      </c>
    </row>
    <row r="201" spans="1:11" x14ac:dyDescent="0.3">
      <c r="A201" s="40">
        <v>200</v>
      </c>
      <c r="B201" s="41" t="s">
        <v>60</v>
      </c>
      <c r="C201" s="42">
        <v>13</v>
      </c>
      <c r="D201" s="42">
        <v>19</v>
      </c>
      <c r="K201" s="81">
        <f t="shared" si="3"/>
        <v>0.39595405446716542</v>
      </c>
    </row>
    <row r="202" spans="1:11" x14ac:dyDescent="0.3">
      <c r="A202" s="40">
        <v>201</v>
      </c>
      <c r="B202" s="41" t="s">
        <v>60</v>
      </c>
      <c r="C202" s="42">
        <v>28</v>
      </c>
      <c r="D202" s="42">
        <v>17</v>
      </c>
      <c r="K202" s="81">
        <f t="shared" si="3"/>
        <v>0.24016885270959218</v>
      </c>
    </row>
    <row r="203" spans="1:11" x14ac:dyDescent="0.3">
      <c r="A203" s="40">
        <v>202</v>
      </c>
      <c r="B203" s="41" t="s">
        <v>59</v>
      </c>
      <c r="C203" s="42">
        <v>12</v>
      </c>
      <c r="D203" s="42">
        <v>5</v>
      </c>
      <c r="K203" s="81">
        <f t="shared" si="3"/>
        <v>-0.6945423578358475</v>
      </c>
    </row>
    <row r="204" spans="1:11" x14ac:dyDescent="0.3">
      <c r="A204" s="40">
        <v>203</v>
      </c>
      <c r="B204" s="41" t="s">
        <v>61</v>
      </c>
      <c r="C204" s="42">
        <v>23</v>
      </c>
      <c r="D204" s="42">
        <v>22</v>
      </c>
      <c r="K204" s="81">
        <f t="shared" si="3"/>
        <v>0.62963185710352532</v>
      </c>
    </row>
    <row r="205" spans="1:11" x14ac:dyDescent="0.3">
      <c r="A205" s="40">
        <v>204</v>
      </c>
      <c r="B205" s="41" t="s">
        <v>60</v>
      </c>
      <c r="C205" s="42">
        <v>30</v>
      </c>
      <c r="D205" s="42">
        <v>12</v>
      </c>
      <c r="K205" s="81">
        <f t="shared" si="3"/>
        <v>-0.14929415168434101</v>
      </c>
    </row>
    <row r="206" spans="1:11" x14ac:dyDescent="0.3">
      <c r="A206" s="40">
        <v>205</v>
      </c>
      <c r="B206" s="41" t="s">
        <v>59</v>
      </c>
      <c r="C206" s="42">
        <v>17</v>
      </c>
      <c r="D206" s="42">
        <v>1</v>
      </c>
      <c r="K206" s="81">
        <f t="shared" si="3"/>
        <v>-1.0061127613509939</v>
      </c>
    </row>
    <row r="207" spans="1:11" x14ac:dyDescent="0.3">
      <c r="A207" s="40">
        <v>206</v>
      </c>
      <c r="B207" s="41" t="s">
        <v>59</v>
      </c>
      <c r="C207" s="42">
        <v>20</v>
      </c>
      <c r="D207" s="42">
        <v>0</v>
      </c>
      <c r="K207" s="81">
        <f t="shared" si="3"/>
        <v>-1.0840053622297807</v>
      </c>
    </row>
    <row r="208" spans="1:11" x14ac:dyDescent="0.3">
      <c r="A208" s="40">
        <v>207</v>
      </c>
      <c r="B208" s="41" t="s">
        <v>59</v>
      </c>
      <c r="C208" s="42">
        <v>20</v>
      </c>
      <c r="D208" s="42">
        <v>1</v>
      </c>
      <c r="K208" s="81">
        <f t="shared" si="3"/>
        <v>-1.0061127613509939</v>
      </c>
    </row>
    <row r="209" spans="1:11" x14ac:dyDescent="0.3">
      <c r="A209" s="40">
        <v>208</v>
      </c>
      <c r="B209" s="41" t="s">
        <v>59</v>
      </c>
      <c r="C209" s="42">
        <v>26</v>
      </c>
      <c r="D209" s="42">
        <v>3</v>
      </c>
      <c r="K209" s="81">
        <f t="shared" si="3"/>
        <v>-0.85032755959342077</v>
      </c>
    </row>
    <row r="210" spans="1:11" x14ac:dyDescent="0.3">
      <c r="A210" s="40">
        <v>209</v>
      </c>
      <c r="B210" s="41" t="s">
        <v>59</v>
      </c>
      <c r="C210" s="42">
        <v>18</v>
      </c>
      <c r="D210" s="42">
        <v>2</v>
      </c>
      <c r="K210" s="81">
        <f t="shared" si="3"/>
        <v>-0.92822016047220735</v>
      </c>
    </row>
    <row r="211" spans="1:11" x14ac:dyDescent="0.3">
      <c r="A211" s="40">
        <v>210</v>
      </c>
      <c r="B211" s="41" t="s">
        <v>60</v>
      </c>
      <c r="C211" s="42">
        <v>13</v>
      </c>
      <c r="D211" s="42">
        <v>18</v>
      </c>
      <c r="K211" s="81">
        <f t="shared" si="3"/>
        <v>0.31806145358837878</v>
      </c>
    </row>
    <row r="212" spans="1:11" x14ac:dyDescent="0.3">
      <c r="A212" s="40">
        <v>211</v>
      </c>
      <c r="B212" s="41" t="s">
        <v>60</v>
      </c>
      <c r="C212" s="42">
        <v>25</v>
      </c>
      <c r="D212" s="42">
        <v>13</v>
      </c>
      <c r="K212" s="81">
        <f t="shared" si="3"/>
        <v>-7.1401550805554367E-2</v>
      </c>
    </row>
    <row r="213" spans="1:11" x14ac:dyDescent="0.3">
      <c r="A213" s="40">
        <v>212</v>
      </c>
      <c r="B213" s="41" t="s">
        <v>60</v>
      </c>
      <c r="C213" s="42">
        <v>22</v>
      </c>
      <c r="D213" s="42">
        <v>15</v>
      </c>
      <c r="K213" s="81">
        <f t="shared" si="3"/>
        <v>8.4383650952018899E-2</v>
      </c>
    </row>
    <row r="214" spans="1:11" x14ac:dyDescent="0.3">
      <c r="A214" s="40">
        <v>213</v>
      </c>
      <c r="B214" s="41" t="s">
        <v>60</v>
      </c>
      <c r="C214" s="42">
        <v>27</v>
      </c>
      <c r="D214" s="42">
        <v>13</v>
      </c>
      <c r="K214" s="81">
        <f t="shared" si="3"/>
        <v>-7.1401550805554367E-2</v>
      </c>
    </row>
    <row r="215" spans="1:11" x14ac:dyDescent="0.3">
      <c r="A215" s="40">
        <v>214</v>
      </c>
      <c r="B215" s="41" t="s">
        <v>60</v>
      </c>
      <c r="C215" s="42">
        <v>21</v>
      </c>
      <c r="D215" s="42">
        <v>18</v>
      </c>
      <c r="K215" s="81">
        <f t="shared" si="3"/>
        <v>0.31806145358837878</v>
      </c>
    </row>
    <row r="216" spans="1:11" x14ac:dyDescent="0.3">
      <c r="A216" s="40">
        <v>215</v>
      </c>
      <c r="B216" s="41" t="s">
        <v>60</v>
      </c>
      <c r="C216" s="42">
        <v>32</v>
      </c>
      <c r="D216" s="42">
        <v>16</v>
      </c>
      <c r="K216" s="81">
        <f t="shared" si="3"/>
        <v>0.16227625183080555</v>
      </c>
    </row>
    <row r="217" spans="1:11" x14ac:dyDescent="0.3">
      <c r="A217" s="40">
        <v>216</v>
      </c>
      <c r="B217" s="41" t="s">
        <v>60</v>
      </c>
      <c r="C217" s="42">
        <v>16</v>
      </c>
      <c r="D217" s="42">
        <v>12</v>
      </c>
      <c r="K217" s="81">
        <f t="shared" si="3"/>
        <v>-0.14929415168434101</v>
      </c>
    </row>
    <row r="218" spans="1:11" x14ac:dyDescent="0.3">
      <c r="A218" s="40">
        <v>217</v>
      </c>
      <c r="B218" s="41" t="s">
        <v>60</v>
      </c>
      <c r="C218" s="42">
        <v>20</v>
      </c>
      <c r="D218" s="42">
        <v>10</v>
      </c>
      <c r="K218" s="81">
        <f t="shared" si="3"/>
        <v>-0.30507935344191428</v>
      </c>
    </row>
    <row r="219" spans="1:11" x14ac:dyDescent="0.3">
      <c r="A219" s="40">
        <v>218</v>
      </c>
      <c r="B219" s="41" t="s">
        <v>59</v>
      </c>
      <c r="C219" s="42">
        <v>27</v>
      </c>
      <c r="D219" s="42">
        <v>1</v>
      </c>
      <c r="K219" s="81">
        <f t="shared" si="3"/>
        <v>-1.0061127613509939</v>
      </c>
    </row>
    <row r="220" spans="1:11" x14ac:dyDescent="0.3">
      <c r="A220" s="40">
        <v>219</v>
      </c>
      <c r="B220" s="41" t="s">
        <v>61</v>
      </c>
      <c r="C220" s="42">
        <v>44</v>
      </c>
      <c r="D220" s="42">
        <v>33</v>
      </c>
      <c r="K220" s="81">
        <f t="shared" si="3"/>
        <v>1.4864504667701786</v>
      </c>
    </row>
    <row r="221" spans="1:11" x14ac:dyDescent="0.3">
      <c r="A221" s="40">
        <v>220</v>
      </c>
      <c r="B221" s="41" t="s">
        <v>60</v>
      </c>
      <c r="C221" s="42">
        <v>35</v>
      </c>
      <c r="D221" s="42">
        <v>11</v>
      </c>
      <c r="K221" s="81">
        <f t="shared" si="3"/>
        <v>-0.22718675256312765</v>
      </c>
    </row>
    <row r="222" spans="1:11" x14ac:dyDescent="0.3">
      <c r="A222" s="40">
        <v>221</v>
      </c>
      <c r="B222" s="41" t="s">
        <v>60</v>
      </c>
      <c r="C222" s="42">
        <v>21</v>
      </c>
      <c r="D222" s="42">
        <v>14</v>
      </c>
      <c r="K222" s="81">
        <f t="shared" si="3"/>
        <v>6.4910500732322657E-3</v>
      </c>
    </row>
    <row r="223" spans="1:11" x14ac:dyDescent="0.3">
      <c r="A223" s="40">
        <v>222</v>
      </c>
      <c r="B223" s="41" t="s">
        <v>60</v>
      </c>
      <c r="C223" s="42">
        <v>30</v>
      </c>
      <c r="D223" s="42">
        <v>17</v>
      </c>
      <c r="K223" s="81">
        <f t="shared" si="3"/>
        <v>0.24016885270959218</v>
      </c>
    </row>
    <row r="224" spans="1:11" x14ac:dyDescent="0.3">
      <c r="A224" s="40">
        <v>223</v>
      </c>
      <c r="B224" s="41" t="s">
        <v>59</v>
      </c>
      <c r="C224" s="42">
        <v>23</v>
      </c>
      <c r="D224" s="42">
        <v>2</v>
      </c>
      <c r="K224" s="81">
        <f t="shared" si="3"/>
        <v>-0.92822016047220735</v>
      </c>
    </row>
    <row r="225" spans="1:11" x14ac:dyDescent="0.3">
      <c r="A225" s="40">
        <v>224</v>
      </c>
      <c r="B225" s="41" t="s">
        <v>59</v>
      </c>
      <c r="C225" s="42">
        <v>19</v>
      </c>
      <c r="D225" s="42">
        <v>5</v>
      </c>
      <c r="K225" s="81">
        <f t="shared" si="3"/>
        <v>-0.6945423578358475</v>
      </c>
    </row>
    <row r="226" spans="1:11" x14ac:dyDescent="0.3">
      <c r="A226" s="40">
        <v>225</v>
      </c>
      <c r="B226" s="41" t="s">
        <v>60</v>
      </c>
      <c r="C226" s="42">
        <v>18</v>
      </c>
      <c r="D226" s="42">
        <v>12</v>
      </c>
      <c r="K226" s="81">
        <f t="shared" si="3"/>
        <v>-0.14929415168434101</v>
      </c>
    </row>
    <row r="227" spans="1:11" x14ac:dyDescent="0.3">
      <c r="A227" s="40">
        <v>226</v>
      </c>
      <c r="B227" s="41" t="s">
        <v>61</v>
      </c>
      <c r="C227" s="42">
        <v>36</v>
      </c>
      <c r="D227" s="42">
        <v>31</v>
      </c>
      <c r="K227" s="81">
        <f t="shared" si="3"/>
        <v>1.3306652650126052</v>
      </c>
    </row>
    <row r="228" spans="1:11" x14ac:dyDescent="0.3">
      <c r="A228" s="40">
        <v>227</v>
      </c>
      <c r="B228" s="41" t="s">
        <v>59</v>
      </c>
      <c r="C228" s="42">
        <v>29</v>
      </c>
      <c r="D228" s="42">
        <v>6</v>
      </c>
      <c r="K228" s="81">
        <f t="shared" si="3"/>
        <v>-0.61664975695706081</v>
      </c>
    </row>
    <row r="229" spans="1:11" x14ac:dyDescent="0.3">
      <c r="A229" s="40">
        <v>228</v>
      </c>
      <c r="B229" s="41" t="s">
        <v>60</v>
      </c>
      <c r="C229" s="42">
        <v>20</v>
      </c>
      <c r="D229" s="42">
        <v>8</v>
      </c>
      <c r="K229" s="81">
        <f t="shared" si="3"/>
        <v>-0.46086455519948755</v>
      </c>
    </row>
    <row r="230" spans="1:11" x14ac:dyDescent="0.3">
      <c r="A230" s="40">
        <v>229</v>
      </c>
      <c r="B230" s="41" t="s">
        <v>59</v>
      </c>
      <c r="C230" s="42">
        <v>17</v>
      </c>
      <c r="D230" s="42">
        <v>3</v>
      </c>
      <c r="K230" s="81">
        <f t="shared" si="3"/>
        <v>-0.85032755959342077</v>
      </c>
    </row>
    <row r="231" spans="1:11" x14ac:dyDescent="0.3">
      <c r="A231" s="40">
        <v>230</v>
      </c>
      <c r="B231" s="41" t="s">
        <v>60</v>
      </c>
      <c r="C231" s="42">
        <v>45</v>
      </c>
      <c r="D231" s="42">
        <v>7</v>
      </c>
      <c r="K231" s="81">
        <f t="shared" si="3"/>
        <v>-0.53875715607827412</v>
      </c>
    </row>
    <row r="232" spans="1:11" x14ac:dyDescent="0.3">
      <c r="A232" s="40">
        <v>231</v>
      </c>
      <c r="B232" s="41" t="s">
        <v>59</v>
      </c>
      <c r="C232" s="42">
        <v>20</v>
      </c>
      <c r="D232" s="42">
        <v>6</v>
      </c>
      <c r="K232" s="81">
        <f t="shared" si="3"/>
        <v>-0.61664975695706081</v>
      </c>
    </row>
    <row r="233" spans="1:11" x14ac:dyDescent="0.3">
      <c r="A233" s="40">
        <v>232</v>
      </c>
      <c r="B233" s="41" t="s">
        <v>61</v>
      </c>
      <c r="C233" s="42">
        <v>41</v>
      </c>
      <c r="D233" s="42">
        <v>46</v>
      </c>
      <c r="K233" s="81">
        <f t="shared" si="3"/>
        <v>2.4990542781944045</v>
      </c>
    </row>
    <row r="234" spans="1:11" x14ac:dyDescent="0.3">
      <c r="A234" s="40">
        <v>233</v>
      </c>
      <c r="B234" s="41" t="s">
        <v>59</v>
      </c>
      <c r="C234" s="42">
        <v>26</v>
      </c>
      <c r="D234" s="42">
        <v>4</v>
      </c>
      <c r="K234" s="81">
        <f t="shared" si="3"/>
        <v>-0.77243495871463408</v>
      </c>
    </row>
    <row r="235" spans="1:11" x14ac:dyDescent="0.3">
      <c r="A235" s="40">
        <v>234</v>
      </c>
      <c r="B235" s="41" t="s">
        <v>59</v>
      </c>
      <c r="C235" s="42">
        <v>16</v>
      </c>
      <c r="D235" s="42">
        <v>2</v>
      </c>
      <c r="K235" s="81">
        <f t="shared" si="3"/>
        <v>-0.92822016047220735</v>
      </c>
    </row>
    <row r="236" spans="1:11" x14ac:dyDescent="0.3">
      <c r="A236" s="40">
        <v>235</v>
      </c>
      <c r="B236" s="41" t="s">
        <v>60</v>
      </c>
      <c r="C236" s="42">
        <v>23</v>
      </c>
      <c r="D236" s="42">
        <v>10</v>
      </c>
      <c r="K236" s="81">
        <f t="shared" si="3"/>
        <v>-0.30507935344191428</v>
      </c>
    </row>
    <row r="237" spans="1:11" x14ac:dyDescent="0.3">
      <c r="A237" s="40">
        <v>236</v>
      </c>
      <c r="B237" s="41" t="s">
        <v>61</v>
      </c>
      <c r="C237" s="42">
        <v>31</v>
      </c>
      <c r="D237" s="42">
        <v>18</v>
      </c>
      <c r="K237" s="81">
        <f t="shared" si="3"/>
        <v>0.31806145358837878</v>
      </c>
    </row>
    <row r="238" spans="1:11" x14ac:dyDescent="0.3">
      <c r="A238" s="40">
        <v>237</v>
      </c>
      <c r="B238" s="41" t="s">
        <v>60</v>
      </c>
      <c r="C238" s="42">
        <v>23</v>
      </c>
      <c r="D238" s="42">
        <v>8</v>
      </c>
      <c r="K238" s="81">
        <f t="shared" si="3"/>
        <v>-0.46086455519948755</v>
      </c>
    </row>
    <row r="239" spans="1:11" x14ac:dyDescent="0.3">
      <c r="A239" s="40">
        <v>238</v>
      </c>
      <c r="B239" s="41" t="s">
        <v>60</v>
      </c>
      <c r="C239" s="42">
        <v>20</v>
      </c>
      <c r="D239" s="42">
        <v>17</v>
      </c>
      <c r="K239" s="81">
        <f t="shared" si="3"/>
        <v>0.24016885270959218</v>
      </c>
    </row>
    <row r="240" spans="1:11" x14ac:dyDescent="0.3">
      <c r="A240" s="40">
        <v>239</v>
      </c>
      <c r="B240" s="41" t="s">
        <v>60</v>
      </c>
      <c r="C240" s="42">
        <v>38</v>
      </c>
      <c r="D240" s="42">
        <v>7</v>
      </c>
      <c r="K240" s="81">
        <f t="shared" si="3"/>
        <v>-0.53875715607827412</v>
      </c>
    </row>
    <row r="241" spans="1:11" x14ac:dyDescent="0.3">
      <c r="A241" s="40">
        <v>240</v>
      </c>
      <c r="B241" s="41" t="s">
        <v>59</v>
      </c>
      <c r="C241" s="42">
        <v>17</v>
      </c>
      <c r="D241" s="42">
        <v>1</v>
      </c>
      <c r="K241" s="81">
        <f t="shared" si="3"/>
        <v>-1.0061127613509939</v>
      </c>
    </row>
    <row r="242" spans="1:11" x14ac:dyDescent="0.3">
      <c r="A242" s="40">
        <v>241</v>
      </c>
      <c r="B242" s="41" t="s">
        <v>61</v>
      </c>
      <c r="C242" s="42">
        <v>46</v>
      </c>
      <c r="D242" s="42">
        <v>23</v>
      </c>
      <c r="K242" s="81">
        <f t="shared" si="3"/>
        <v>0.70752445798231201</v>
      </c>
    </row>
    <row r="243" spans="1:11" x14ac:dyDescent="0.3">
      <c r="A243" s="40">
        <v>242</v>
      </c>
      <c r="B243" s="41" t="s">
        <v>60</v>
      </c>
      <c r="C243" s="42">
        <v>26</v>
      </c>
      <c r="D243" s="42">
        <v>13</v>
      </c>
      <c r="K243" s="81">
        <f t="shared" si="3"/>
        <v>-7.1401550805554367E-2</v>
      </c>
    </row>
    <row r="244" spans="1:11" x14ac:dyDescent="0.3">
      <c r="A244" s="40">
        <v>243</v>
      </c>
      <c r="B244" s="41" t="s">
        <v>60</v>
      </c>
      <c r="C244" s="42">
        <v>24</v>
      </c>
      <c r="D244" s="42">
        <v>7</v>
      </c>
      <c r="K244" s="81">
        <f t="shared" si="3"/>
        <v>-0.53875715607827412</v>
      </c>
    </row>
    <row r="245" spans="1:11" x14ac:dyDescent="0.3">
      <c r="A245" s="40">
        <v>244</v>
      </c>
      <c r="B245" s="41" t="s">
        <v>60</v>
      </c>
      <c r="C245" s="42">
        <v>21</v>
      </c>
      <c r="D245" s="42">
        <v>10</v>
      </c>
      <c r="K245" s="81">
        <f t="shared" si="3"/>
        <v>-0.30507935344191428</v>
      </c>
    </row>
    <row r="246" spans="1:11" x14ac:dyDescent="0.3">
      <c r="A246" s="40">
        <v>245</v>
      </c>
      <c r="B246" s="41" t="s">
        <v>61</v>
      </c>
      <c r="C246" s="42">
        <v>30</v>
      </c>
      <c r="D246" s="42">
        <v>41</v>
      </c>
      <c r="K246" s="81">
        <f t="shared" si="3"/>
        <v>2.1095912738004716</v>
      </c>
    </row>
    <row r="247" spans="1:11" x14ac:dyDescent="0.3">
      <c r="A247" s="40">
        <v>246</v>
      </c>
      <c r="B247" s="41" t="s">
        <v>61</v>
      </c>
      <c r="C247" s="42">
        <v>13</v>
      </c>
      <c r="D247" s="42">
        <v>15</v>
      </c>
      <c r="K247" s="81">
        <f t="shared" si="3"/>
        <v>8.4383650952018899E-2</v>
      </c>
    </row>
    <row r="248" spans="1:11" x14ac:dyDescent="0.3">
      <c r="A248" s="40">
        <v>247</v>
      </c>
      <c r="B248" s="41" t="s">
        <v>61</v>
      </c>
      <c r="C248" s="42">
        <v>23</v>
      </c>
      <c r="D248" s="42">
        <v>20</v>
      </c>
      <c r="K248" s="81">
        <f t="shared" si="3"/>
        <v>0.47384665534595205</v>
      </c>
    </row>
    <row r="249" spans="1:11" x14ac:dyDescent="0.3">
      <c r="A249" s="40">
        <v>248</v>
      </c>
      <c r="B249" s="41" t="s">
        <v>60</v>
      </c>
      <c r="C249" s="42">
        <v>25</v>
      </c>
      <c r="D249" s="42">
        <v>8</v>
      </c>
      <c r="K249" s="81">
        <f t="shared" si="3"/>
        <v>-0.46086455519948755</v>
      </c>
    </row>
    <row r="250" spans="1:11" x14ac:dyDescent="0.3">
      <c r="A250" s="40">
        <v>249</v>
      </c>
      <c r="B250" s="41" t="s">
        <v>60</v>
      </c>
      <c r="C250" s="42">
        <v>28</v>
      </c>
      <c r="D250" s="42">
        <v>17</v>
      </c>
      <c r="K250" s="81">
        <f t="shared" si="3"/>
        <v>0.24016885270959218</v>
      </c>
    </row>
    <row r="251" spans="1:11" x14ac:dyDescent="0.3">
      <c r="A251" s="40">
        <v>250</v>
      </c>
      <c r="B251" s="41" t="s">
        <v>60</v>
      </c>
      <c r="C251" s="42">
        <v>13</v>
      </c>
      <c r="D251" s="42">
        <v>13</v>
      </c>
      <c r="K251" s="81">
        <f t="shared" si="3"/>
        <v>-7.1401550805554367E-2</v>
      </c>
    </row>
    <row r="252" spans="1:11" x14ac:dyDescent="0.3">
      <c r="A252" s="40">
        <v>251</v>
      </c>
      <c r="B252" s="41" t="s">
        <v>60</v>
      </c>
      <c r="C252" s="42">
        <v>27</v>
      </c>
      <c r="D252" s="42">
        <v>10</v>
      </c>
      <c r="K252" s="81">
        <f t="shared" si="3"/>
        <v>-0.30507935344191428</v>
      </c>
    </row>
    <row r="253" spans="1:11" x14ac:dyDescent="0.3">
      <c r="A253" s="40">
        <v>252</v>
      </c>
      <c r="B253" s="41" t="s">
        <v>60</v>
      </c>
      <c r="C253" s="42">
        <v>15</v>
      </c>
      <c r="D253" s="42">
        <v>15</v>
      </c>
      <c r="K253" s="81">
        <f t="shared" si="3"/>
        <v>8.4383650952018899E-2</v>
      </c>
    </row>
    <row r="254" spans="1:11" x14ac:dyDescent="0.3">
      <c r="A254" s="40">
        <v>253</v>
      </c>
      <c r="B254" s="41" t="s">
        <v>59</v>
      </c>
      <c r="C254" s="42">
        <v>11</v>
      </c>
      <c r="D254" s="42">
        <v>4</v>
      </c>
      <c r="K254" s="81">
        <f t="shared" si="3"/>
        <v>-0.77243495871463408</v>
      </c>
    </row>
    <row r="255" spans="1:11" x14ac:dyDescent="0.3">
      <c r="A255" s="40">
        <v>254</v>
      </c>
      <c r="B255" s="41" t="s">
        <v>61</v>
      </c>
      <c r="C255" s="42">
        <v>40</v>
      </c>
      <c r="D255" s="42">
        <v>23</v>
      </c>
      <c r="K255" s="81">
        <f t="shared" si="3"/>
        <v>0.70752445798231201</v>
      </c>
    </row>
    <row r="256" spans="1:11" x14ac:dyDescent="0.3">
      <c r="A256" s="40">
        <v>255</v>
      </c>
      <c r="B256" s="41" t="s">
        <v>59</v>
      </c>
      <c r="C256" s="42">
        <v>28</v>
      </c>
      <c r="D256" s="42">
        <v>0</v>
      </c>
      <c r="K256" s="81">
        <f t="shared" si="3"/>
        <v>-1.0840053622297807</v>
      </c>
    </row>
    <row r="257" spans="1:11" x14ac:dyDescent="0.3">
      <c r="A257" s="40">
        <v>256</v>
      </c>
      <c r="B257" s="41" t="s">
        <v>61</v>
      </c>
      <c r="C257" s="42">
        <v>46</v>
      </c>
      <c r="D257" s="42">
        <v>42</v>
      </c>
      <c r="K257" s="81">
        <f t="shared" si="3"/>
        <v>2.1874838746792582</v>
      </c>
    </row>
    <row r="258" spans="1:11" x14ac:dyDescent="0.3">
      <c r="A258" s="40">
        <v>257</v>
      </c>
      <c r="B258" s="41" t="s">
        <v>60</v>
      </c>
      <c r="C258" s="42">
        <v>32</v>
      </c>
      <c r="D258" s="42">
        <v>16</v>
      </c>
      <c r="K258" s="81">
        <f t="shared" si="3"/>
        <v>0.16227625183080555</v>
      </c>
    </row>
    <row r="259" spans="1:11" x14ac:dyDescent="0.3">
      <c r="A259" s="40">
        <v>258</v>
      </c>
      <c r="B259" s="41" t="s">
        <v>59</v>
      </c>
      <c r="C259" s="42">
        <v>12</v>
      </c>
      <c r="D259" s="42">
        <v>2</v>
      </c>
      <c r="K259" s="81">
        <f t="shared" ref="K259:K301" si="4">STANDARDIZE(D259,$H$2,$H$7)</f>
        <v>-0.92822016047220735</v>
      </c>
    </row>
    <row r="260" spans="1:11" x14ac:dyDescent="0.3">
      <c r="A260" s="40">
        <v>259</v>
      </c>
      <c r="B260" s="41" t="s">
        <v>59</v>
      </c>
      <c r="C260" s="42">
        <v>37</v>
      </c>
      <c r="D260" s="42">
        <v>0</v>
      </c>
      <c r="K260" s="81">
        <f t="shared" si="4"/>
        <v>-1.0840053622297807</v>
      </c>
    </row>
    <row r="261" spans="1:11" x14ac:dyDescent="0.3">
      <c r="A261" s="40">
        <v>260</v>
      </c>
      <c r="B261" s="41" t="s">
        <v>61</v>
      </c>
      <c r="C261" s="42">
        <v>22</v>
      </c>
      <c r="D261" s="42">
        <v>29</v>
      </c>
      <c r="K261" s="81">
        <f t="shared" si="4"/>
        <v>1.1748800632550318</v>
      </c>
    </row>
    <row r="262" spans="1:11" x14ac:dyDescent="0.3">
      <c r="A262" s="40">
        <v>261</v>
      </c>
      <c r="B262" s="41" t="s">
        <v>61</v>
      </c>
      <c r="C262" s="42">
        <v>42</v>
      </c>
      <c r="D262" s="42">
        <v>18</v>
      </c>
      <c r="K262" s="81">
        <f t="shared" si="4"/>
        <v>0.31806145358837878</v>
      </c>
    </row>
    <row r="263" spans="1:11" x14ac:dyDescent="0.3">
      <c r="A263" s="40">
        <v>262</v>
      </c>
      <c r="B263" s="41" t="s">
        <v>60</v>
      </c>
      <c r="C263" s="42">
        <v>21</v>
      </c>
      <c r="D263" s="42">
        <v>18</v>
      </c>
      <c r="K263" s="81">
        <f t="shared" si="4"/>
        <v>0.31806145358837878</v>
      </c>
    </row>
    <row r="264" spans="1:11" x14ac:dyDescent="0.3">
      <c r="A264" s="40">
        <v>263</v>
      </c>
      <c r="B264" s="41" t="s">
        <v>61</v>
      </c>
      <c r="C264" s="42">
        <v>32</v>
      </c>
      <c r="D264" s="42">
        <v>15</v>
      </c>
      <c r="K264" s="81">
        <f t="shared" si="4"/>
        <v>8.4383650952018899E-2</v>
      </c>
    </row>
    <row r="265" spans="1:11" x14ac:dyDescent="0.3">
      <c r="A265" s="40">
        <v>264</v>
      </c>
      <c r="B265" s="41" t="s">
        <v>61</v>
      </c>
      <c r="C265" s="42">
        <v>34</v>
      </c>
      <c r="D265" s="42">
        <v>30</v>
      </c>
      <c r="K265" s="81">
        <f t="shared" si="4"/>
        <v>1.2527726641338186</v>
      </c>
    </row>
    <row r="266" spans="1:11" x14ac:dyDescent="0.3">
      <c r="A266" s="40">
        <v>265</v>
      </c>
      <c r="B266" s="41" t="s">
        <v>60</v>
      </c>
      <c r="C266" s="42">
        <v>37</v>
      </c>
      <c r="D266" s="42">
        <v>9</v>
      </c>
      <c r="K266" s="81">
        <f t="shared" si="4"/>
        <v>-0.38297195432070091</v>
      </c>
    </row>
    <row r="267" spans="1:11" x14ac:dyDescent="0.3">
      <c r="A267" s="40">
        <v>266</v>
      </c>
      <c r="B267" s="41" t="s">
        <v>61</v>
      </c>
      <c r="C267" s="42">
        <v>20</v>
      </c>
      <c r="D267" s="42">
        <v>33</v>
      </c>
      <c r="K267" s="81">
        <f t="shared" si="4"/>
        <v>1.4864504667701786</v>
      </c>
    </row>
    <row r="268" spans="1:11" x14ac:dyDescent="0.3">
      <c r="A268" s="40">
        <v>267</v>
      </c>
      <c r="B268" s="41" t="s">
        <v>60</v>
      </c>
      <c r="C268" s="42">
        <v>21</v>
      </c>
      <c r="D268" s="42">
        <v>19</v>
      </c>
      <c r="K268" s="81">
        <f t="shared" si="4"/>
        <v>0.39595405446716542</v>
      </c>
    </row>
    <row r="269" spans="1:11" x14ac:dyDescent="0.3">
      <c r="A269" s="40">
        <v>268</v>
      </c>
      <c r="B269" s="41" t="s">
        <v>60</v>
      </c>
      <c r="C269" s="42">
        <v>16</v>
      </c>
      <c r="D269" s="42">
        <v>16</v>
      </c>
      <c r="K269" s="81">
        <f t="shared" si="4"/>
        <v>0.16227625183080555</v>
      </c>
    </row>
    <row r="270" spans="1:11" x14ac:dyDescent="0.3">
      <c r="A270" s="40">
        <v>269</v>
      </c>
      <c r="B270" s="41" t="s">
        <v>61</v>
      </c>
      <c r="C270" s="42">
        <v>47</v>
      </c>
      <c r="D270" s="42">
        <v>20</v>
      </c>
      <c r="K270" s="81">
        <f t="shared" si="4"/>
        <v>0.47384665534595205</v>
      </c>
    </row>
    <row r="271" spans="1:11" x14ac:dyDescent="0.3">
      <c r="A271" s="40">
        <v>270</v>
      </c>
      <c r="B271" s="41" t="s">
        <v>60</v>
      </c>
      <c r="C271" s="42">
        <v>33</v>
      </c>
      <c r="D271" s="42">
        <v>15</v>
      </c>
      <c r="K271" s="81">
        <f t="shared" si="4"/>
        <v>8.4383650952018899E-2</v>
      </c>
    </row>
    <row r="272" spans="1:11" x14ac:dyDescent="0.3">
      <c r="A272" s="40">
        <v>271</v>
      </c>
      <c r="B272" s="41" t="s">
        <v>61</v>
      </c>
      <c r="C272" s="42">
        <v>48</v>
      </c>
      <c r="D272" s="42">
        <v>23</v>
      </c>
      <c r="K272" s="81">
        <f t="shared" si="4"/>
        <v>0.70752445798231201</v>
      </c>
    </row>
    <row r="273" spans="1:11" x14ac:dyDescent="0.3">
      <c r="A273" s="40">
        <v>272</v>
      </c>
      <c r="B273" s="41" t="s">
        <v>60</v>
      </c>
      <c r="C273" s="42">
        <v>33</v>
      </c>
      <c r="D273" s="42">
        <v>6</v>
      </c>
      <c r="K273" s="81">
        <f t="shared" si="4"/>
        <v>-0.61664975695706081</v>
      </c>
    </row>
    <row r="274" spans="1:11" x14ac:dyDescent="0.3">
      <c r="A274" s="40">
        <v>273</v>
      </c>
      <c r="B274" s="41" t="s">
        <v>60</v>
      </c>
      <c r="C274" s="42">
        <v>25</v>
      </c>
      <c r="D274" s="42">
        <v>14</v>
      </c>
      <c r="K274" s="81">
        <f t="shared" si="4"/>
        <v>6.4910500732322657E-3</v>
      </c>
    </row>
    <row r="275" spans="1:11" x14ac:dyDescent="0.3">
      <c r="A275" s="40">
        <v>274</v>
      </c>
      <c r="B275" s="41" t="s">
        <v>60</v>
      </c>
      <c r="C275" s="42">
        <v>34</v>
      </c>
      <c r="D275" s="42">
        <v>6</v>
      </c>
      <c r="K275" s="81">
        <f t="shared" si="4"/>
        <v>-0.61664975695706081</v>
      </c>
    </row>
    <row r="276" spans="1:11" x14ac:dyDescent="0.3">
      <c r="A276" s="40">
        <v>275</v>
      </c>
      <c r="B276" s="41" t="s">
        <v>60</v>
      </c>
      <c r="C276" s="42">
        <v>20</v>
      </c>
      <c r="D276" s="42">
        <v>15</v>
      </c>
      <c r="K276" s="81">
        <f t="shared" si="4"/>
        <v>8.4383650952018899E-2</v>
      </c>
    </row>
    <row r="277" spans="1:11" x14ac:dyDescent="0.3">
      <c r="A277" s="40">
        <v>276</v>
      </c>
      <c r="B277" s="41" t="s">
        <v>61</v>
      </c>
      <c r="C277" s="42">
        <v>36</v>
      </c>
      <c r="D277" s="42">
        <v>21</v>
      </c>
      <c r="K277" s="81">
        <f t="shared" si="4"/>
        <v>0.55173925622473874</v>
      </c>
    </row>
    <row r="278" spans="1:11" x14ac:dyDescent="0.3">
      <c r="A278" s="40">
        <v>277</v>
      </c>
      <c r="B278" s="41" t="s">
        <v>61</v>
      </c>
      <c r="C278" s="42">
        <v>40</v>
      </c>
      <c r="D278" s="42">
        <v>31</v>
      </c>
      <c r="K278" s="81">
        <f t="shared" si="4"/>
        <v>1.3306652650126052</v>
      </c>
    </row>
    <row r="279" spans="1:11" x14ac:dyDescent="0.3">
      <c r="A279" s="40">
        <v>278</v>
      </c>
      <c r="B279" s="41" t="s">
        <v>59</v>
      </c>
      <c r="C279" s="42">
        <v>13</v>
      </c>
      <c r="D279" s="42">
        <v>4</v>
      </c>
      <c r="K279" s="81">
        <f t="shared" si="4"/>
        <v>-0.77243495871463408</v>
      </c>
    </row>
    <row r="280" spans="1:11" x14ac:dyDescent="0.3">
      <c r="A280" s="40">
        <v>279</v>
      </c>
      <c r="B280" s="41" t="s">
        <v>60</v>
      </c>
      <c r="C280" s="42">
        <v>12</v>
      </c>
      <c r="D280" s="42">
        <v>10</v>
      </c>
      <c r="K280" s="81">
        <f t="shared" si="4"/>
        <v>-0.30507935344191428</v>
      </c>
    </row>
    <row r="281" spans="1:11" x14ac:dyDescent="0.3">
      <c r="A281" s="40">
        <v>280</v>
      </c>
      <c r="B281" s="41" t="s">
        <v>60</v>
      </c>
      <c r="C281" s="42">
        <v>27</v>
      </c>
      <c r="D281" s="42">
        <v>14</v>
      </c>
      <c r="K281" s="81">
        <f t="shared" si="4"/>
        <v>6.4910500732322657E-3</v>
      </c>
    </row>
    <row r="282" spans="1:11" x14ac:dyDescent="0.3">
      <c r="A282" s="40">
        <v>281</v>
      </c>
      <c r="B282" s="41" t="s">
        <v>60</v>
      </c>
      <c r="C282" s="42">
        <v>20</v>
      </c>
      <c r="D282" s="42">
        <v>11</v>
      </c>
      <c r="K282" s="81">
        <f t="shared" si="4"/>
        <v>-0.22718675256312765</v>
      </c>
    </row>
    <row r="283" spans="1:11" x14ac:dyDescent="0.3">
      <c r="A283" s="40">
        <v>282</v>
      </c>
      <c r="B283" s="41" t="s">
        <v>61</v>
      </c>
      <c r="C283" s="42">
        <v>30</v>
      </c>
      <c r="D283" s="42">
        <v>21</v>
      </c>
      <c r="K283" s="81">
        <f t="shared" si="4"/>
        <v>0.55173925622473874</v>
      </c>
    </row>
    <row r="284" spans="1:11" x14ac:dyDescent="0.3">
      <c r="A284" s="40">
        <v>283</v>
      </c>
      <c r="B284" s="41" t="s">
        <v>59</v>
      </c>
      <c r="C284" s="42">
        <v>29</v>
      </c>
      <c r="D284" s="42">
        <v>0</v>
      </c>
      <c r="K284" s="81">
        <f t="shared" si="4"/>
        <v>-1.0840053622297807</v>
      </c>
    </row>
    <row r="285" spans="1:11" x14ac:dyDescent="0.3">
      <c r="A285" s="40">
        <v>284</v>
      </c>
      <c r="B285" s="41" t="s">
        <v>60</v>
      </c>
      <c r="C285" s="42">
        <v>22</v>
      </c>
      <c r="D285" s="42">
        <v>10</v>
      </c>
      <c r="K285" s="81">
        <f t="shared" si="4"/>
        <v>-0.30507935344191428</v>
      </c>
    </row>
    <row r="286" spans="1:11" x14ac:dyDescent="0.3">
      <c r="A286" s="40">
        <v>285</v>
      </c>
      <c r="B286" s="41" t="s">
        <v>59</v>
      </c>
      <c r="C286" s="42">
        <v>27</v>
      </c>
      <c r="D286" s="42">
        <v>0</v>
      </c>
      <c r="K286" s="81">
        <f t="shared" si="4"/>
        <v>-1.0840053622297807</v>
      </c>
    </row>
    <row r="287" spans="1:11" x14ac:dyDescent="0.3">
      <c r="A287" s="40">
        <v>286</v>
      </c>
      <c r="B287" s="41" t="s">
        <v>60</v>
      </c>
      <c r="C287" s="42">
        <v>20</v>
      </c>
      <c r="D287" s="42">
        <v>18</v>
      </c>
      <c r="K287" s="81">
        <f t="shared" si="4"/>
        <v>0.31806145358837878</v>
      </c>
    </row>
    <row r="288" spans="1:11" x14ac:dyDescent="0.3">
      <c r="A288" s="40">
        <v>287</v>
      </c>
      <c r="B288" s="41" t="s">
        <v>61</v>
      </c>
      <c r="C288" s="42">
        <v>37</v>
      </c>
      <c r="D288" s="42">
        <v>35</v>
      </c>
      <c r="K288" s="81">
        <f t="shared" si="4"/>
        <v>1.6422356685277517</v>
      </c>
    </row>
    <row r="289" spans="1:11" x14ac:dyDescent="0.3">
      <c r="A289" s="40">
        <v>288</v>
      </c>
      <c r="B289" s="41" t="s">
        <v>60</v>
      </c>
      <c r="C289" s="42">
        <v>27</v>
      </c>
      <c r="D289" s="42">
        <v>9</v>
      </c>
      <c r="K289" s="81">
        <f t="shared" si="4"/>
        <v>-0.38297195432070091</v>
      </c>
    </row>
    <row r="290" spans="1:11" x14ac:dyDescent="0.3">
      <c r="A290" s="40">
        <v>289</v>
      </c>
      <c r="B290" s="41" t="s">
        <v>59</v>
      </c>
      <c r="C290" s="42">
        <v>23</v>
      </c>
      <c r="D290" s="42">
        <v>3</v>
      </c>
      <c r="K290" s="81">
        <f t="shared" si="4"/>
        <v>-0.85032755959342077</v>
      </c>
    </row>
    <row r="291" spans="1:11" x14ac:dyDescent="0.3">
      <c r="A291" s="40">
        <v>290</v>
      </c>
      <c r="B291" s="41" t="s">
        <v>59</v>
      </c>
      <c r="C291" s="42">
        <v>16</v>
      </c>
      <c r="D291" s="42">
        <v>4</v>
      </c>
      <c r="K291" s="81">
        <f t="shared" si="4"/>
        <v>-0.77243495871463408</v>
      </c>
    </row>
    <row r="292" spans="1:11" x14ac:dyDescent="0.3">
      <c r="A292" s="40">
        <v>291</v>
      </c>
      <c r="B292" s="41" t="s">
        <v>60</v>
      </c>
      <c r="C292" s="42">
        <v>23</v>
      </c>
      <c r="D292" s="42">
        <v>10</v>
      </c>
      <c r="K292" s="81">
        <f t="shared" si="4"/>
        <v>-0.30507935344191428</v>
      </c>
    </row>
    <row r="293" spans="1:11" x14ac:dyDescent="0.3">
      <c r="A293" s="40">
        <v>292</v>
      </c>
      <c r="B293" s="41" t="s">
        <v>60</v>
      </c>
      <c r="C293" s="42">
        <v>24</v>
      </c>
      <c r="D293" s="42">
        <v>13</v>
      </c>
      <c r="K293" s="81">
        <f t="shared" si="4"/>
        <v>-7.1401550805554367E-2</v>
      </c>
    </row>
    <row r="294" spans="1:11" x14ac:dyDescent="0.3">
      <c r="A294" s="40">
        <v>293</v>
      </c>
      <c r="B294" s="41" t="s">
        <v>61</v>
      </c>
      <c r="C294" s="42">
        <v>45</v>
      </c>
      <c r="D294" s="42">
        <v>32</v>
      </c>
      <c r="K294" s="81">
        <f t="shared" si="4"/>
        <v>1.4085578658913918</v>
      </c>
    </row>
    <row r="295" spans="1:11" x14ac:dyDescent="0.3">
      <c r="A295" s="40">
        <v>294</v>
      </c>
      <c r="B295" s="41" t="s">
        <v>59</v>
      </c>
      <c r="C295" s="42">
        <v>14</v>
      </c>
      <c r="D295" s="42">
        <v>3</v>
      </c>
      <c r="K295" s="81">
        <f t="shared" si="4"/>
        <v>-0.85032755959342077</v>
      </c>
    </row>
    <row r="296" spans="1:11" x14ac:dyDescent="0.3">
      <c r="A296" s="40">
        <v>295</v>
      </c>
      <c r="B296" s="41" t="s">
        <v>59</v>
      </c>
      <c r="C296" s="42">
        <v>18</v>
      </c>
      <c r="D296" s="42">
        <v>3</v>
      </c>
      <c r="K296" s="81">
        <f t="shared" si="4"/>
        <v>-0.85032755959342077</v>
      </c>
    </row>
    <row r="297" spans="1:11" x14ac:dyDescent="0.3">
      <c r="A297" s="40">
        <v>296</v>
      </c>
      <c r="B297" s="41" t="s">
        <v>59</v>
      </c>
      <c r="C297" s="42">
        <v>17</v>
      </c>
      <c r="D297" s="42">
        <v>5</v>
      </c>
      <c r="K297" s="81">
        <f t="shared" si="4"/>
        <v>-0.6945423578358475</v>
      </c>
    </row>
    <row r="298" spans="1:11" x14ac:dyDescent="0.3">
      <c r="A298" s="40">
        <v>297</v>
      </c>
      <c r="B298" s="41" t="s">
        <v>59</v>
      </c>
      <c r="C298" s="42">
        <v>16</v>
      </c>
      <c r="D298" s="42">
        <v>2</v>
      </c>
      <c r="K298" s="81">
        <f t="shared" si="4"/>
        <v>-0.92822016047220735</v>
      </c>
    </row>
    <row r="299" spans="1:11" x14ac:dyDescent="0.3">
      <c r="A299" s="40">
        <v>298</v>
      </c>
      <c r="B299" s="41" t="s">
        <v>59</v>
      </c>
      <c r="C299" s="42">
        <v>15</v>
      </c>
      <c r="D299" s="42">
        <v>1</v>
      </c>
      <c r="K299" s="81">
        <f t="shared" si="4"/>
        <v>-1.0061127613509939</v>
      </c>
    </row>
    <row r="300" spans="1:11" x14ac:dyDescent="0.3">
      <c r="A300" s="40">
        <v>299</v>
      </c>
      <c r="B300" s="41" t="s">
        <v>60</v>
      </c>
      <c r="C300" s="42">
        <v>38</v>
      </c>
      <c r="D300" s="42">
        <v>10</v>
      </c>
      <c r="K300" s="81">
        <f t="shared" si="4"/>
        <v>-0.30507935344191428</v>
      </c>
    </row>
    <row r="301" spans="1:11" x14ac:dyDescent="0.3">
      <c r="A301" s="40">
        <v>300</v>
      </c>
      <c r="B301" s="41" t="s">
        <v>60</v>
      </c>
      <c r="C301" s="42">
        <v>31</v>
      </c>
      <c r="D301" s="42">
        <v>15</v>
      </c>
      <c r="K301" s="81">
        <f t="shared" si="4"/>
        <v>8.4383650952018899E-2</v>
      </c>
    </row>
  </sheetData>
  <autoFilter ref="A1:D301" xr:uid="{FC043D74-ADB3-406D-8221-E49F8982A04F}">
    <sortState xmlns:xlrd2="http://schemas.microsoft.com/office/spreadsheetml/2017/richdata2" ref="A2:D301">
      <sortCondition ref="A1:A301"/>
    </sortState>
  </autoFilter>
  <mergeCells count="1">
    <mergeCell ref="G1:H1"/>
  </mergeCells>
  <conditionalFormatting sqref="K1">
    <cfRule type="cellIs" dxfId="3" priority="4" operator="greaterThan">
      <formula>3</formula>
    </cfRule>
  </conditionalFormatting>
  <conditionalFormatting sqref="K1:K1048576">
    <cfRule type="cellIs" dxfId="2" priority="2" operator="greaterThan">
      <formula>3</formula>
    </cfRule>
    <cfRule type="cellIs" dxfId="1" priority="3" operator="greaterThan">
      <formula>3</formula>
    </cfRule>
  </conditionalFormatting>
  <conditionalFormatting sqref="D1:D1048576">
    <cfRule type="cellIs" dxfId="0" priority="1" operator="greaterThan">
      <formula>37.5</formula>
    </cfRule>
  </conditionalFormatting>
  <printOptions headings="1" gridLines="1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EC83-09AE-4F7C-8095-466D4AA54403}">
  <dimension ref="A3:F8"/>
  <sheetViews>
    <sheetView workbookViewId="0">
      <selection activeCell="B4" sqref="B4"/>
    </sheetView>
  </sheetViews>
  <sheetFormatPr defaultRowHeight="15.6" x14ac:dyDescent="0.3"/>
  <cols>
    <col min="1" max="1" width="24.5" style="39" bestFit="1" customWidth="1"/>
    <col min="2" max="2" width="15.5" style="39" bestFit="1" customWidth="1"/>
    <col min="3" max="5" width="5.5" style="39" bestFit="1" customWidth="1"/>
    <col min="6" max="6" width="11" style="39" bestFit="1" customWidth="1"/>
    <col min="7" max="39" width="2.8984375" style="39" bestFit="1" customWidth="1"/>
    <col min="40" max="40" width="11" style="39" bestFit="1" customWidth="1"/>
    <col min="41" max="16384" width="8.796875" style="39"/>
  </cols>
  <sheetData>
    <row r="3" spans="1:6" x14ac:dyDescent="0.3">
      <c r="A3" s="39" t="s">
        <v>80</v>
      </c>
      <c r="B3" s="39" t="s">
        <v>81</v>
      </c>
    </row>
    <row r="4" spans="1:6" x14ac:dyDescent="0.3">
      <c r="A4" s="39" t="s">
        <v>82</v>
      </c>
      <c r="B4" s="39" t="s">
        <v>83</v>
      </c>
      <c r="C4" s="39" t="s">
        <v>84</v>
      </c>
      <c r="D4" s="39" t="s">
        <v>85</v>
      </c>
      <c r="E4" s="39" t="s">
        <v>86</v>
      </c>
      <c r="F4" s="39" t="s">
        <v>87</v>
      </c>
    </row>
    <row r="5" spans="1:6" x14ac:dyDescent="0.3">
      <c r="A5" s="41" t="s">
        <v>59</v>
      </c>
      <c r="B5" s="46">
        <v>2.5714285714285716</v>
      </c>
      <c r="C5" s="46">
        <v>2.4500000000000002</v>
      </c>
      <c r="D5" s="46">
        <v>0.5</v>
      </c>
      <c r="E5" s="46"/>
      <c r="F5" s="46">
        <v>2.4642857142857144</v>
      </c>
    </row>
    <row r="6" spans="1:6" x14ac:dyDescent="0.3">
      <c r="A6" s="41" t="s">
        <v>60</v>
      </c>
      <c r="B6" s="46">
        <v>12.647058823529411</v>
      </c>
      <c r="C6" s="46">
        <v>12.5625</v>
      </c>
      <c r="D6" s="46">
        <v>12.043478260869565</v>
      </c>
      <c r="E6" s="46">
        <v>10</v>
      </c>
      <c r="F6" s="46">
        <v>12.32</v>
      </c>
    </row>
    <row r="7" spans="1:6" x14ac:dyDescent="0.3">
      <c r="A7" s="41" t="s">
        <v>61</v>
      </c>
      <c r="B7" s="46">
        <v>25.5</v>
      </c>
      <c r="C7" s="46">
        <v>29.071428571428573</v>
      </c>
      <c r="D7" s="46">
        <v>34</v>
      </c>
      <c r="E7" s="46">
        <v>32.272727272727273</v>
      </c>
      <c r="F7" s="46">
        <v>32.121212121212125</v>
      </c>
    </row>
    <row r="8" spans="1:6" x14ac:dyDescent="0.3">
      <c r="A8" s="41" t="s">
        <v>87</v>
      </c>
      <c r="B8" s="46">
        <v>7.5512820512820511</v>
      </c>
      <c r="C8" s="46">
        <v>11.09322033898305</v>
      </c>
      <c r="D8" s="46">
        <v>19.828947368421051</v>
      </c>
      <c r="E8" s="46">
        <v>27.5</v>
      </c>
      <c r="F8" s="46">
        <v>13.916666666666666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HeavenlyChocolates</vt:lpstr>
      <vt:lpstr>HC Frequency</vt:lpstr>
      <vt:lpstr>HC Percentile</vt:lpstr>
      <vt:lpstr>Restaurant Data</vt:lpstr>
      <vt:lpstr>Restaurant_Outlier</vt:lpstr>
      <vt:lpstr>Restaurant Pivot</vt:lpstr>
      <vt:lpstr>Restaurant_Outlier!Print_Area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Luyi Yang</cp:lastModifiedBy>
  <dcterms:created xsi:type="dcterms:W3CDTF">2009-03-09T11:29:02Z</dcterms:created>
  <dcterms:modified xsi:type="dcterms:W3CDTF">2021-11-06T17:50:49Z</dcterms:modified>
</cp:coreProperties>
</file>