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NDC\TN-006Harmonic\Harmonic_OpenDSS\"/>
    </mc:Choice>
  </mc:AlternateContent>
  <xr:revisionPtr revIDLastSave="0" documentId="13_ncr:1_{5B44953E-5617-420F-960C-B623114ECB23}" xr6:coauthVersionLast="47" xr6:coauthVersionMax="47" xr10:uidLastSave="{00000000-0000-0000-0000-000000000000}"/>
  <bookViews>
    <workbookView xWindow="-19320" yWindow="690" windowWidth="19440" windowHeight="15000" xr2:uid="{B34353C0-2A4C-4364-8829-8249301E7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5" i="1"/>
  <c r="T5" i="1"/>
  <c r="S5" i="1"/>
  <c r="W5" i="1" s="1"/>
  <c r="X18" i="1"/>
  <c r="X34" i="1"/>
  <c r="T6" i="1"/>
  <c r="X6" i="1" s="1"/>
  <c r="T12" i="1"/>
  <c r="X12" i="1" s="1"/>
  <c r="AA6" i="1"/>
  <c r="AA7" i="1"/>
  <c r="AB7" i="1" s="1"/>
  <c r="AA8" i="1"/>
  <c r="AA9" i="1"/>
  <c r="AA10" i="1"/>
  <c r="AA5" i="1"/>
  <c r="AB5" i="1" s="1"/>
  <c r="T7" i="1"/>
  <c r="X7" i="1" s="1"/>
  <c r="T8" i="1"/>
  <c r="X8" i="1" s="1"/>
  <c r="T9" i="1"/>
  <c r="X9" i="1" s="1"/>
  <c r="T10" i="1"/>
  <c r="X10" i="1" s="1"/>
  <c r="T11" i="1"/>
  <c r="X11" i="1" s="1"/>
  <c r="T13" i="1"/>
  <c r="X13" i="1" s="1"/>
  <c r="T14" i="1"/>
  <c r="X14" i="1" s="1"/>
  <c r="T15" i="1"/>
  <c r="X15" i="1" s="1"/>
  <c r="T16" i="1"/>
  <c r="X16" i="1" s="1"/>
  <c r="T17" i="1"/>
  <c r="X17" i="1" s="1"/>
  <c r="T18" i="1"/>
  <c r="T19" i="1"/>
  <c r="X19" i="1" s="1"/>
  <c r="T20" i="1"/>
  <c r="X20" i="1" s="1"/>
  <c r="T21" i="1"/>
  <c r="X21" i="1" s="1"/>
  <c r="T22" i="1"/>
  <c r="X22" i="1" s="1"/>
  <c r="T23" i="1"/>
  <c r="X23" i="1" s="1"/>
  <c r="T24" i="1"/>
  <c r="X24" i="1" s="1"/>
  <c r="T25" i="1"/>
  <c r="X25" i="1" s="1"/>
  <c r="T26" i="1"/>
  <c r="X26" i="1" s="1"/>
  <c r="T27" i="1"/>
  <c r="X27" i="1" s="1"/>
  <c r="T28" i="1"/>
  <c r="X28" i="1" s="1"/>
  <c r="T29" i="1"/>
  <c r="X29" i="1" s="1"/>
  <c r="T30" i="1"/>
  <c r="X30" i="1" s="1"/>
  <c r="T31" i="1"/>
  <c r="X31" i="1" s="1"/>
  <c r="T32" i="1"/>
  <c r="X32" i="1" s="1"/>
  <c r="T33" i="1"/>
  <c r="X33" i="1" s="1"/>
  <c r="T34" i="1"/>
  <c r="S6" i="1"/>
  <c r="V6" i="1" s="1"/>
  <c r="S7" i="1"/>
  <c r="V7" i="1" s="1"/>
  <c r="S8" i="1"/>
  <c r="S9" i="1"/>
  <c r="S10" i="1"/>
  <c r="V10" i="1" s="1"/>
  <c r="S11" i="1"/>
  <c r="V11" i="1" s="1"/>
  <c r="S12" i="1"/>
  <c r="V12" i="1" s="1"/>
  <c r="S13" i="1"/>
  <c r="S14" i="1"/>
  <c r="S15" i="1"/>
  <c r="S16" i="1"/>
  <c r="V16" i="1" s="1"/>
  <c r="S17" i="1"/>
  <c r="S18" i="1"/>
  <c r="S19" i="1"/>
  <c r="S20" i="1"/>
  <c r="V20" i="1" s="1"/>
  <c r="S21" i="1"/>
  <c r="S22" i="1"/>
  <c r="S23" i="1"/>
  <c r="S24" i="1"/>
  <c r="V24" i="1" s="1"/>
  <c r="S25" i="1"/>
  <c r="S26" i="1"/>
  <c r="S27" i="1"/>
  <c r="S28" i="1"/>
  <c r="V28" i="1" s="1"/>
  <c r="S29" i="1"/>
  <c r="S30" i="1"/>
  <c r="S31" i="1"/>
  <c r="S32" i="1"/>
  <c r="V32" i="1" s="1"/>
  <c r="S33" i="1"/>
  <c r="S34" i="1"/>
  <c r="J5" i="1"/>
  <c r="AE5" i="1" s="1"/>
  <c r="F12" i="1"/>
  <c r="G12" i="1" s="1"/>
  <c r="J6" i="1"/>
  <c r="L6" i="1" s="1"/>
  <c r="F6" i="1"/>
  <c r="G6" i="1" s="1"/>
  <c r="F5" i="1"/>
  <c r="G5" i="1" s="1"/>
  <c r="E6" i="1"/>
  <c r="J14" i="1"/>
  <c r="L14" i="1" s="1"/>
  <c r="F11" i="1"/>
  <c r="G11" i="1" s="1"/>
  <c r="F9" i="1"/>
  <c r="G9" i="1" s="1"/>
  <c r="F8" i="1"/>
  <c r="G8" i="1" s="1"/>
  <c r="F7" i="1"/>
  <c r="J12" i="1"/>
  <c r="N12" i="1" s="1"/>
  <c r="T3" i="1"/>
  <c r="Q7" i="1" s="1"/>
  <c r="J7" i="1"/>
  <c r="N7" i="1" s="1"/>
  <c r="J8" i="1"/>
  <c r="N8" i="1" s="1"/>
  <c r="J9" i="1"/>
  <c r="J10" i="1"/>
  <c r="L10" i="1" s="1"/>
  <c r="J11" i="1"/>
  <c r="N11" i="1" s="1"/>
  <c r="J13" i="1"/>
  <c r="J15" i="1"/>
  <c r="N15" i="1" s="1"/>
  <c r="J16" i="1"/>
  <c r="N16" i="1" s="1"/>
  <c r="J17" i="1"/>
  <c r="J18" i="1"/>
  <c r="J19" i="1"/>
  <c r="N19" i="1" s="1"/>
  <c r="J20" i="1"/>
  <c r="N20" i="1" s="1"/>
  <c r="J21" i="1"/>
  <c r="J22" i="1"/>
  <c r="J23" i="1"/>
  <c r="N23" i="1" s="1"/>
  <c r="J24" i="1"/>
  <c r="N24" i="1" s="1"/>
  <c r="J25" i="1"/>
  <c r="J26" i="1"/>
  <c r="J27" i="1"/>
  <c r="N27" i="1" s="1"/>
  <c r="J28" i="1"/>
  <c r="N28" i="1" s="1"/>
  <c r="J29" i="1"/>
  <c r="J30" i="1"/>
  <c r="J31" i="1"/>
  <c r="N31" i="1" s="1"/>
  <c r="J32" i="1"/>
  <c r="N32" i="1" s="1"/>
  <c r="J33" i="1"/>
  <c r="J34" i="1"/>
  <c r="G7" i="1"/>
  <c r="F10" i="1"/>
  <c r="G10" i="1" s="1"/>
  <c r="F13" i="1"/>
  <c r="G13" i="1" s="1"/>
  <c r="F14" i="1"/>
  <c r="G14" i="1" s="1"/>
  <c r="E7" i="1"/>
  <c r="E8" i="1"/>
  <c r="E9" i="1"/>
  <c r="E10" i="1"/>
  <c r="E11" i="1"/>
  <c r="E12" i="1"/>
  <c r="E13" i="1"/>
  <c r="E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AB10" i="1" l="1"/>
  <c r="AB9" i="1"/>
  <c r="W6" i="1"/>
  <c r="AC6" i="1" s="1"/>
  <c r="X5" i="1"/>
  <c r="Y5" i="1" s="1"/>
  <c r="Y32" i="1"/>
  <c r="Y31" i="1"/>
  <c r="Y15" i="1"/>
  <c r="Y26" i="1"/>
  <c r="R21" i="1"/>
  <c r="P9" i="1"/>
  <c r="P33" i="1"/>
  <c r="Q31" i="1"/>
  <c r="H12" i="1"/>
  <c r="AA12" i="1" s="1"/>
  <c r="AB12" i="1" s="1"/>
  <c r="R15" i="1"/>
  <c r="Q6" i="1"/>
  <c r="P25" i="1"/>
  <c r="Q23" i="1"/>
  <c r="AE16" i="1"/>
  <c r="AB8" i="1"/>
  <c r="R31" i="1"/>
  <c r="P17" i="1"/>
  <c r="Q14" i="1"/>
  <c r="V34" i="1"/>
  <c r="V30" i="1"/>
  <c r="V26" i="1"/>
  <c r="V22" i="1"/>
  <c r="V18" i="1"/>
  <c r="V14" i="1"/>
  <c r="P32" i="1"/>
  <c r="P24" i="1"/>
  <c r="P16" i="1"/>
  <c r="P8" i="1"/>
  <c r="Q30" i="1"/>
  <c r="Q22" i="1"/>
  <c r="Q13" i="1"/>
  <c r="Q5" i="1"/>
  <c r="V9" i="1"/>
  <c r="R28" i="1"/>
  <c r="R7" i="1"/>
  <c r="P29" i="1"/>
  <c r="P21" i="1"/>
  <c r="P13" i="1"/>
  <c r="P5" i="1"/>
  <c r="Q27" i="1"/>
  <c r="Q19" i="1"/>
  <c r="Q10" i="1"/>
  <c r="R16" i="1"/>
  <c r="V33" i="1"/>
  <c r="V29" i="1"/>
  <c r="V25" i="1"/>
  <c r="V21" i="1"/>
  <c r="V17" i="1"/>
  <c r="V13" i="1"/>
  <c r="V8" i="1"/>
  <c r="R23" i="1"/>
  <c r="AE32" i="1"/>
  <c r="P28" i="1"/>
  <c r="P20" i="1"/>
  <c r="P12" i="1"/>
  <c r="Q34" i="1"/>
  <c r="Q26" i="1"/>
  <c r="Q17" i="1"/>
  <c r="Q9" i="1"/>
  <c r="V31" i="1"/>
  <c r="V27" i="1"/>
  <c r="V23" i="1"/>
  <c r="V19" i="1"/>
  <c r="V15" i="1"/>
  <c r="R20" i="1"/>
  <c r="AE24" i="1"/>
  <c r="AB6" i="1"/>
  <c r="N29" i="1"/>
  <c r="R29" i="1"/>
  <c r="R13" i="1"/>
  <c r="N13" i="1"/>
  <c r="W34" i="1"/>
  <c r="W26" i="1"/>
  <c r="W18" i="1"/>
  <c r="W10" i="1"/>
  <c r="AC10" i="1" s="1"/>
  <c r="W31" i="1"/>
  <c r="W23" i="1"/>
  <c r="W15" i="1"/>
  <c r="W7" i="1"/>
  <c r="AC7" i="1" s="1"/>
  <c r="R12" i="1"/>
  <c r="AE29" i="1"/>
  <c r="AE21" i="1"/>
  <c r="AE13" i="1"/>
  <c r="AE8" i="1"/>
  <c r="AE14" i="1"/>
  <c r="W33" i="1"/>
  <c r="W29" i="1"/>
  <c r="W25" i="1"/>
  <c r="W21" i="1"/>
  <c r="W17" i="1"/>
  <c r="W13" i="1"/>
  <c r="W9" i="1"/>
  <c r="AC9" i="1" s="1"/>
  <c r="W30" i="1"/>
  <c r="W22" i="1"/>
  <c r="W14" i="1"/>
  <c r="R5" i="1"/>
  <c r="R27" i="1"/>
  <c r="R19" i="1"/>
  <c r="R11" i="1"/>
  <c r="AE28" i="1"/>
  <c r="AE20" i="1"/>
  <c r="AE12" i="1"/>
  <c r="L33" i="1"/>
  <c r="R33" i="1"/>
  <c r="N25" i="1"/>
  <c r="R25" i="1"/>
  <c r="L17" i="1"/>
  <c r="R17" i="1"/>
  <c r="N21" i="1"/>
  <c r="L34" i="1"/>
  <c r="AE34" i="1"/>
  <c r="R34" i="1"/>
  <c r="L30" i="1"/>
  <c r="AE30" i="1"/>
  <c r="R30" i="1"/>
  <c r="L26" i="1"/>
  <c r="AE26" i="1"/>
  <c r="R26" i="1"/>
  <c r="L22" i="1"/>
  <c r="AE22" i="1"/>
  <c r="R22" i="1"/>
  <c r="L18" i="1"/>
  <c r="AE18" i="1"/>
  <c r="R18" i="1"/>
  <c r="N9" i="1"/>
  <c r="R9" i="1"/>
  <c r="N33" i="1"/>
  <c r="W32" i="1"/>
  <c r="W28" i="1"/>
  <c r="W24" i="1"/>
  <c r="W20" i="1"/>
  <c r="W16" i="1"/>
  <c r="W12" i="1"/>
  <c r="AC12" i="1" s="1"/>
  <c r="W8" i="1"/>
  <c r="AC8" i="1" s="1"/>
  <c r="AC5" i="1"/>
  <c r="W27" i="1"/>
  <c r="W19" i="1"/>
  <c r="W11" i="1"/>
  <c r="R32" i="1"/>
  <c r="R24" i="1"/>
  <c r="R8" i="1"/>
  <c r="AE33" i="1"/>
  <c r="AE25" i="1"/>
  <c r="AE17" i="1"/>
  <c r="AE9" i="1"/>
  <c r="P31" i="1"/>
  <c r="P27" i="1"/>
  <c r="P23" i="1"/>
  <c r="P19" i="1"/>
  <c r="P15" i="1"/>
  <c r="P11" i="1"/>
  <c r="P7" i="1"/>
  <c r="Q33" i="1"/>
  <c r="Q29" i="1"/>
  <c r="Q25" i="1"/>
  <c r="Q21" i="1"/>
  <c r="Q16" i="1"/>
  <c r="Q12" i="1"/>
  <c r="Q8" i="1"/>
  <c r="Q18" i="1"/>
  <c r="R14" i="1"/>
  <c r="R10" i="1"/>
  <c r="R6" i="1"/>
  <c r="AE31" i="1"/>
  <c r="AE27" i="1"/>
  <c r="AE23" i="1"/>
  <c r="AE19" i="1"/>
  <c r="AE15" i="1"/>
  <c r="AE11" i="1"/>
  <c r="AE6" i="1"/>
  <c r="P34" i="1"/>
  <c r="P30" i="1"/>
  <c r="P26" i="1"/>
  <c r="P22" i="1"/>
  <c r="P18" i="1"/>
  <c r="P14" i="1"/>
  <c r="P10" i="1"/>
  <c r="P6" i="1"/>
  <c r="Q32" i="1"/>
  <c r="Q28" i="1"/>
  <c r="Q24" i="1"/>
  <c r="Q20" i="1"/>
  <c r="Q15" i="1"/>
  <c r="Q11" i="1"/>
  <c r="AE10" i="1"/>
  <c r="AE7" i="1"/>
  <c r="AD5" i="1"/>
  <c r="N5" i="1"/>
  <c r="H13" i="1"/>
  <c r="AA13" i="1" s="1"/>
  <c r="AB13" i="1" s="1"/>
  <c r="H11" i="1"/>
  <c r="AA11" i="1" s="1"/>
  <c r="AB11" i="1" s="1"/>
  <c r="H14" i="1"/>
  <c r="AA14" i="1" s="1"/>
  <c r="AB14" i="1" s="1"/>
  <c r="N17" i="1"/>
  <c r="N18" i="1"/>
  <c r="N10" i="1"/>
  <c r="N22" i="1"/>
  <c r="N14" i="1"/>
  <c r="N6" i="1"/>
  <c r="N34" i="1"/>
  <c r="N30" i="1"/>
  <c r="N26" i="1"/>
  <c r="L21" i="1"/>
  <c r="L29" i="1"/>
  <c r="L13" i="1"/>
  <c r="L25" i="1"/>
  <c r="L9" i="1"/>
  <c r="L32" i="1"/>
  <c r="L28" i="1"/>
  <c r="L24" i="1"/>
  <c r="L20" i="1"/>
  <c r="L16" i="1"/>
  <c r="L12" i="1"/>
  <c r="L8" i="1"/>
  <c r="L5" i="1"/>
  <c r="L31" i="1"/>
  <c r="L27" i="1"/>
  <c r="L23" i="1"/>
  <c r="L19" i="1"/>
  <c r="L15" i="1"/>
  <c r="L11" i="1"/>
  <c r="L7" i="1"/>
  <c r="H33" i="1"/>
  <c r="AA33" i="1" s="1"/>
  <c r="AB33" i="1" s="1"/>
  <c r="H29" i="1"/>
  <c r="AA29" i="1" s="1"/>
  <c r="AB29" i="1" s="1"/>
  <c r="H21" i="1"/>
  <c r="AA21" i="1" s="1"/>
  <c r="AB21" i="1" s="1"/>
  <c r="H17" i="1"/>
  <c r="AA17" i="1" s="1"/>
  <c r="AB17" i="1" s="1"/>
  <c r="H25" i="1"/>
  <c r="AA25" i="1" s="1"/>
  <c r="AB25" i="1" s="1"/>
  <c r="H19" i="1"/>
  <c r="AA19" i="1" s="1"/>
  <c r="AB19" i="1" s="1"/>
  <c r="H27" i="1"/>
  <c r="AA27" i="1" s="1"/>
  <c r="AB27" i="1" s="1"/>
  <c r="H15" i="1"/>
  <c r="AA15" i="1" s="1"/>
  <c r="AB15" i="1" s="1"/>
  <c r="H32" i="1"/>
  <c r="AA32" i="1" s="1"/>
  <c r="AB32" i="1" s="1"/>
  <c r="H28" i="1"/>
  <c r="AA28" i="1" s="1"/>
  <c r="AB28" i="1" s="1"/>
  <c r="H24" i="1"/>
  <c r="AA24" i="1" s="1"/>
  <c r="AB24" i="1" s="1"/>
  <c r="H20" i="1"/>
  <c r="AA20" i="1" s="1"/>
  <c r="AB20" i="1" s="1"/>
  <c r="H31" i="1"/>
  <c r="AA31" i="1" s="1"/>
  <c r="AB31" i="1" s="1"/>
  <c r="H23" i="1"/>
  <c r="AA23" i="1" s="1"/>
  <c r="AB23" i="1" s="1"/>
  <c r="H34" i="1"/>
  <c r="AA34" i="1" s="1"/>
  <c r="AB34" i="1" s="1"/>
  <c r="H30" i="1"/>
  <c r="AA30" i="1" s="1"/>
  <c r="AB30" i="1" s="1"/>
  <c r="H26" i="1"/>
  <c r="AA26" i="1" s="1"/>
  <c r="AB26" i="1" s="1"/>
  <c r="H22" i="1"/>
  <c r="AA22" i="1" s="1"/>
  <c r="AB22" i="1" s="1"/>
  <c r="H18" i="1"/>
  <c r="AA18" i="1" s="1"/>
  <c r="AB18" i="1" s="1"/>
  <c r="H16" i="1"/>
  <c r="AA16" i="1" s="1"/>
  <c r="AB16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5" i="1"/>
  <c r="Y14" i="1" l="1"/>
  <c r="Y11" i="1"/>
  <c r="Y33" i="1"/>
  <c r="Y6" i="1"/>
  <c r="Y23" i="1"/>
  <c r="Y20" i="1"/>
  <c r="Y16" i="1"/>
  <c r="Y12" i="1"/>
  <c r="Y21" i="1"/>
  <c r="Y18" i="1"/>
  <c r="Y19" i="1"/>
  <c r="Y7" i="1"/>
  <c r="Y30" i="1"/>
  <c r="Y17" i="1"/>
  <c r="Y10" i="1"/>
  <c r="Y22" i="1"/>
  <c r="Y27" i="1"/>
  <c r="Y24" i="1"/>
  <c r="Y28" i="1"/>
  <c r="Y8" i="1"/>
  <c r="Y25" i="1"/>
  <c r="Y34" i="1"/>
  <c r="Y13" i="1"/>
  <c r="Y29" i="1"/>
  <c r="Y9" i="1"/>
  <c r="AD10" i="1"/>
  <c r="AD9" i="1"/>
  <c r="AC11" i="1"/>
  <c r="AD11" i="1" s="1"/>
  <c r="AD8" i="1"/>
  <c r="AC24" i="1"/>
  <c r="AD24" i="1" s="1"/>
  <c r="AC14" i="1"/>
  <c r="AD14" i="1" s="1"/>
  <c r="AC29" i="1"/>
  <c r="AD29" i="1" s="1"/>
  <c r="AD7" i="1"/>
  <c r="AC19" i="1"/>
  <c r="AD19" i="1" s="1"/>
  <c r="AD12" i="1"/>
  <c r="AC28" i="1"/>
  <c r="AD28" i="1" s="1"/>
  <c r="AC22" i="1"/>
  <c r="AD22" i="1" s="1"/>
  <c r="AC18" i="1"/>
  <c r="AD18" i="1" s="1"/>
  <c r="AC13" i="1"/>
  <c r="AD13" i="1" s="1"/>
  <c r="AC27" i="1"/>
  <c r="AD27" i="1" s="1"/>
  <c r="AC16" i="1"/>
  <c r="AD16" i="1" s="1"/>
  <c r="AC32" i="1"/>
  <c r="AD32" i="1" s="1"/>
  <c r="AC30" i="1"/>
  <c r="AD30" i="1" s="1"/>
  <c r="AC21" i="1"/>
  <c r="AD21" i="1" s="1"/>
  <c r="AC23" i="1"/>
  <c r="AD23" i="1" s="1"/>
  <c r="AC26" i="1"/>
  <c r="AD26" i="1" s="1"/>
  <c r="AC17" i="1"/>
  <c r="AD17" i="1" s="1"/>
  <c r="AC33" i="1"/>
  <c r="AD33" i="1" s="1"/>
  <c r="AC15" i="1"/>
  <c r="AD15" i="1" s="1"/>
  <c r="AC20" i="1"/>
  <c r="AD20" i="1" s="1"/>
  <c r="AD6" i="1"/>
  <c r="AC25" i="1"/>
  <c r="AD25" i="1" s="1"/>
  <c r="AC31" i="1"/>
  <c r="AD31" i="1" s="1"/>
  <c r="AC34" i="1"/>
  <c r="AD34" i="1" s="1"/>
</calcChain>
</file>

<file path=xl/sharedStrings.xml><?xml version="1.0" encoding="utf-8"?>
<sst xmlns="http://schemas.openxmlformats.org/spreadsheetml/2006/main" count="41" uniqueCount="30">
  <si>
    <t>h</t>
  </si>
  <si>
    <t>R</t>
  </si>
  <si>
    <t>X</t>
  </si>
  <si>
    <t>k</t>
  </si>
  <si>
    <t>L</t>
  </si>
  <si>
    <t>L(pu)</t>
  </si>
  <si>
    <t>To calculate Rcurve and LCurve from R and X from Equation 30 (p69) of ENA G5/5 for use in OpenDSS</t>
  </si>
  <si>
    <t>These are used in the Reactor component to calculate Zh (frequency dependant impedence)</t>
  </si>
  <si>
    <t>Z</t>
  </si>
  <si>
    <t>V</t>
  </si>
  <si>
    <t>I</t>
  </si>
  <si>
    <t>VS</t>
  </si>
  <si>
    <t>20 EVs</t>
  </si>
  <si>
    <t>1 EV</t>
  </si>
  <si>
    <t>From Opendss</t>
  </si>
  <si>
    <t>Calculated</t>
  </si>
  <si>
    <t>No harmonic impedence</t>
  </si>
  <si>
    <t>old</t>
  </si>
  <si>
    <t>L=X/2piF</t>
  </si>
  <si>
    <t>R in Zeq</t>
  </si>
  <si>
    <t>X in Zeq</t>
  </si>
  <si>
    <t>R p.u</t>
  </si>
  <si>
    <t>Z confirmed</t>
  </si>
  <si>
    <t>X p.u</t>
  </si>
  <si>
    <t xml:space="preserve">Z </t>
  </si>
  <si>
    <t>Zp.u</t>
  </si>
  <si>
    <t>Correct Zpu</t>
  </si>
  <si>
    <t>X from L</t>
  </si>
  <si>
    <t>L from Xeq</t>
  </si>
  <si>
    <t>Confirmed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</si>
</sst>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0.0000"/>
    <numFmt numFmtId="165" formatCode="0.0"/>
    <numFmt numFmtId="166" formatCode="0.00000"/>
    <numFmt numFmtId="167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F4564-41EA-4CD1-AC49-16F5927E790C}">
  <dimension ref="B1:AE35"/>
  <sheetViews>
    <sheetView tabSelected="1" workbookViewId="0">
      <selection activeCell="H5" sqref="H5"/>
    </sheetView>
  </sheetViews>
  <sheetFormatPr defaultRowHeight="15" x14ac:dyDescent="0.25"/>
  <cols>
    <col min="11" max="11" width="13.85546875" bestFit="1" customWidth="1"/>
    <col min="12" max="12" width="10.28515625" bestFit="1" customWidth="1"/>
    <col min="13" max="13" width="13.85546875" bestFit="1" customWidth="1"/>
    <col min="14" max="14" width="12.7109375" bestFit="1" customWidth="1"/>
  </cols>
  <sheetData>
    <row r="1" spans="2:31" x14ac:dyDescent="0.25">
      <c r="B1" t="s">
        <v>6</v>
      </c>
    </row>
    <row r="2" spans="2:31" x14ac:dyDescent="0.25">
      <c r="B2" t="s">
        <v>7</v>
      </c>
      <c r="K2" t="s">
        <v>13</v>
      </c>
      <c r="M2" t="s">
        <v>12</v>
      </c>
      <c r="O2" t="s">
        <v>16</v>
      </c>
      <c r="R2" t="s">
        <v>1</v>
      </c>
      <c r="S2" t="s">
        <v>2</v>
      </c>
      <c r="T2" t="s">
        <v>8</v>
      </c>
    </row>
    <row r="3" spans="2:31" x14ac:dyDescent="0.25">
      <c r="F3" t="s">
        <v>18</v>
      </c>
      <c r="K3" t="s">
        <v>14</v>
      </c>
      <c r="L3" t="s">
        <v>15</v>
      </c>
      <c r="M3" t="s">
        <v>14</v>
      </c>
      <c r="N3" t="s">
        <v>15</v>
      </c>
      <c r="O3" t="s">
        <v>14</v>
      </c>
      <c r="P3" t="s">
        <v>15</v>
      </c>
      <c r="R3">
        <v>2.12E-2</v>
      </c>
      <c r="S3">
        <v>2.1700000000000001E-2</v>
      </c>
      <c r="T3">
        <f>SQRT(R3^2+S3^2)</f>
        <v>3.0336941177383062E-2</v>
      </c>
    </row>
    <row r="4" spans="2:31" x14ac:dyDescent="0.25">
      <c r="B4" t="s">
        <v>3</v>
      </c>
      <c r="C4" t="s">
        <v>0</v>
      </c>
      <c r="E4" t="s">
        <v>1</v>
      </c>
      <c r="F4" t="s">
        <v>2</v>
      </c>
      <c r="G4" t="s">
        <v>4</v>
      </c>
      <c r="H4" t="s">
        <v>5</v>
      </c>
      <c r="I4" t="s">
        <v>11</v>
      </c>
      <c r="J4" t="s">
        <v>8</v>
      </c>
      <c r="K4" t="s">
        <v>10</v>
      </c>
      <c r="L4" t="s">
        <v>9</v>
      </c>
      <c r="M4" t="s">
        <v>10</v>
      </c>
      <c r="N4" t="s">
        <v>9</v>
      </c>
      <c r="O4" t="s">
        <v>10</v>
      </c>
      <c r="P4" t="s">
        <v>9</v>
      </c>
      <c r="Q4" t="s">
        <v>17</v>
      </c>
      <c r="S4" t="s">
        <v>19</v>
      </c>
      <c r="T4" t="s">
        <v>20</v>
      </c>
      <c r="V4" t="s">
        <v>22</v>
      </c>
      <c r="W4" t="s">
        <v>21</v>
      </c>
      <c r="X4" t="s">
        <v>28</v>
      </c>
      <c r="Y4" t="s">
        <v>29</v>
      </c>
      <c r="AA4" t="s">
        <v>27</v>
      </c>
      <c r="AB4" t="s">
        <v>23</v>
      </c>
      <c r="AC4" t="s">
        <v>24</v>
      </c>
      <c r="AD4" t="s">
        <v>25</v>
      </c>
      <c r="AE4" t="s">
        <v>26</v>
      </c>
    </row>
    <row r="5" spans="2:31" x14ac:dyDescent="0.25">
      <c r="B5">
        <v>1</v>
      </c>
      <c r="C5">
        <v>1</v>
      </c>
      <c r="D5">
        <v>50</v>
      </c>
      <c r="E5" s="2">
        <f>SQRT(C5)</f>
        <v>1</v>
      </c>
      <c r="F5">
        <f>B5*C5</f>
        <v>1</v>
      </c>
      <c r="G5" s="1">
        <f>F5/(2*PI()*D5)</f>
        <v>3.1830988618379067E-3</v>
      </c>
      <c r="H5">
        <v>1</v>
      </c>
      <c r="I5">
        <v>230</v>
      </c>
      <c r="J5">
        <f>SQRT(($R$3*SQRT(C5))^2+(B5^2*C5^2*$S$3^2))</f>
        <v>3.0336941177383062E-2</v>
      </c>
      <c r="K5">
        <v>26.994</v>
      </c>
      <c r="L5" s="5">
        <f>I5-(J5*K5)</f>
        <v>229.18108460985772</v>
      </c>
      <c r="M5">
        <v>162.08099999999999</v>
      </c>
      <c r="N5">
        <f>I5-(J5*M5)</f>
        <v>225.08295823702858</v>
      </c>
      <c r="O5">
        <v>125.35599999999999</v>
      </c>
      <c r="P5">
        <f>I5-($T$3*O5)</f>
        <v>226.19708240176797</v>
      </c>
      <c r="Q5">
        <f>B5*C5*$T$3</f>
        <v>3.0336941177383062E-2</v>
      </c>
      <c r="R5">
        <f>J5/$J$5</f>
        <v>1</v>
      </c>
      <c r="S5" s="1">
        <f>($R$3*SQRT(C5))</f>
        <v>2.12E-2</v>
      </c>
      <c r="T5" s="1">
        <f>SQRT(B5^2*C5^2*$S$3^2)</f>
        <v>2.1700000000000001E-2</v>
      </c>
      <c r="U5" s="1">
        <f>B5*C5*$S$3</f>
        <v>2.1700000000000001E-2</v>
      </c>
      <c r="V5" s="7">
        <f>SQRT(S5^2+T5^2)</f>
        <v>3.0336941177383062E-2</v>
      </c>
      <c r="W5" s="2">
        <f>S5/$S$5</f>
        <v>1</v>
      </c>
      <c r="X5" s="6">
        <f>T5/(2*PI()*D5)</f>
        <v>6.9073245301882574E-5</v>
      </c>
      <c r="Y5" s="2">
        <f>X5/$X$5</f>
        <v>1</v>
      </c>
      <c r="Z5" s="2"/>
      <c r="AA5">
        <f>H5*2*PI()*D5</f>
        <v>314.15926535897933</v>
      </c>
      <c r="AB5">
        <f>AA5/$AA$5</f>
        <v>1</v>
      </c>
      <c r="AC5" s="4">
        <f t="shared" ref="AC5:AC34" si="0">SQRT((W5*$R$3)^2+(AB5*$S$3)^2)</f>
        <v>3.0336941177383062E-2</v>
      </c>
      <c r="AD5">
        <f t="shared" ref="AD5:AD34" si="1">AC5/$AC$5</f>
        <v>1</v>
      </c>
      <c r="AE5">
        <f t="shared" ref="AE5:AE34" si="2">J5/$J$5</f>
        <v>1</v>
      </c>
    </row>
    <row r="6" spans="2:31" x14ac:dyDescent="0.25">
      <c r="B6">
        <v>1</v>
      </c>
      <c r="C6">
        <v>2</v>
      </c>
      <c r="D6">
        <v>100</v>
      </c>
      <c r="E6" s="2">
        <f>SQRT(C6)</f>
        <v>1.4142135623730951</v>
      </c>
      <c r="F6">
        <f>B6*C6</f>
        <v>2</v>
      </c>
      <c r="G6" s="1">
        <f>F6/(2*PI()*D6)</f>
        <v>3.1830988618379067E-3</v>
      </c>
      <c r="H6">
        <v>1</v>
      </c>
      <c r="I6" s="4">
        <v>0</v>
      </c>
      <c r="J6">
        <f>SQRT(($R$3*SQRT(C6))^2+(B6^2*C6^2*$S$3^2))</f>
        <v>5.2748838849779434E-2</v>
      </c>
      <c r="K6">
        <v>1.58592E-2</v>
      </c>
      <c r="L6" s="5">
        <f t="shared" ref="L6:L34" si="3">I6-(J6*K6)</f>
        <v>-8.3655438508642205E-4</v>
      </c>
      <c r="M6">
        <v>4.2757799999999999E-2</v>
      </c>
      <c r="N6">
        <f t="shared" ref="N6:N34" si="4">I6-(J6*M6)</f>
        <v>-2.2554243017710988E-3</v>
      </c>
      <c r="O6" s="1">
        <v>2.85293E-2</v>
      </c>
      <c r="P6">
        <f t="shared" ref="P6:P34" si="5">I6-($T$3*O6)</f>
        <v>-8.6549169593191466E-4</v>
      </c>
      <c r="Q6">
        <f t="shared" ref="Q6:Q34" si="6">B6*C6*$T$3</f>
        <v>6.0673882354766125E-2</v>
      </c>
      <c r="R6">
        <f t="shared" ref="R6:R34" si="7">J6/$J$5</f>
        <v>1.7387659006671705</v>
      </c>
      <c r="S6" s="1">
        <f t="shared" ref="S6:S34" si="8">($R$3*SQRT(C6))</f>
        <v>2.9981327522309618E-2</v>
      </c>
      <c r="T6" s="1">
        <f>SQRT(B6^2*C6^2*$S$3^2)</f>
        <v>4.3400000000000001E-2</v>
      </c>
      <c r="U6" s="1">
        <f t="shared" ref="U6:U34" si="9">B6*C6*$S$3</f>
        <v>4.3400000000000001E-2</v>
      </c>
      <c r="V6" s="7">
        <f t="shared" ref="V6:V34" si="10">SQRT(S6^2+T6^2)</f>
        <v>5.2748838849779434E-2</v>
      </c>
      <c r="W6" s="2">
        <f>S6/$S$5</f>
        <v>1.4142135623730951</v>
      </c>
      <c r="X6" s="6">
        <f t="shared" ref="X6:X34" si="11">T6/(2*PI()*D6)</f>
        <v>6.9073245301882574E-5</v>
      </c>
      <c r="Y6" s="2">
        <f t="shared" ref="Y6:Y34" si="12">X6/$X$5</f>
        <v>1</v>
      </c>
      <c r="Z6" s="2"/>
      <c r="AA6">
        <f t="shared" ref="AA6:AA34" si="13">H6*2*PI()*D6</f>
        <v>628.31853071795865</v>
      </c>
      <c r="AB6">
        <f t="shared" ref="AB6:AB34" si="14">AA6/$AA$5</f>
        <v>2</v>
      </c>
      <c r="AC6" s="4">
        <f t="shared" si="0"/>
        <v>5.2748838849779434E-2</v>
      </c>
      <c r="AD6">
        <f t="shared" si="1"/>
        <v>1.7387659006671705</v>
      </c>
      <c r="AE6">
        <f t="shared" si="2"/>
        <v>1.7387659006671705</v>
      </c>
    </row>
    <row r="7" spans="2:31" x14ac:dyDescent="0.25">
      <c r="B7">
        <v>1</v>
      </c>
      <c r="C7">
        <v>3</v>
      </c>
      <c r="D7">
        <v>150</v>
      </c>
      <c r="E7" s="2">
        <f t="shared" ref="E7:E14" si="15">SQRT(C7)</f>
        <v>1.7320508075688772</v>
      </c>
      <c r="F7">
        <f>B7*C7</f>
        <v>3</v>
      </c>
      <c r="G7" s="1">
        <f t="shared" ref="G7:G14" si="16">F7/(2*PI()*D7)</f>
        <v>3.1830988618379067E-3</v>
      </c>
      <c r="H7">
        <v>1</v>
      </c>
      <c r="I7" s="4">
        <v>0</v>
      </c>
      <c r="J7">
        <f t="shared" ref="J7:J34" si="17">SQRT(($R$3*SQRT(C7))^2+(B7^2*C7^2*$S$3^2))</f>
        <v>7.474175539817085E-2</v>
      </c>
      <c r="K7">
        <v>0.27999299999999999</v>
      </c>
      <c r="L7" s="5">
        <f t="shared" si="3"/>
        <v>-2.0927168319200051E-2</v>
      </c>
      <c r="M7">
        <v>2.7269600000000001</v>
      </c>
      <c r="N7">
        <f t="shared" si="4"/>
        <v>-0.203817777300596</v>
      </c>
      <c r="O7" s="1">
        <v>1.8226199999999999</v>
      </c>
      <c r="P7">
        <f t="shared" si="5"/>
        <v>-5.5292715728721915E-2</v>
      </c>
      <c r="Q7">
        <f t="shared" si="6"/>
        <v>9.101082353214919E-2</v>
      </c>
      <c r="R7">
        <f t="shared" si="7"/>
        <v>2.4637208794765595</v>
      </c>
      <c r="S7" s="1">
        <f t="shared" si="8"/>
        <v>3.6719477120460198E-2</v>
      </c>
      <c r="T7" s="1">
        <f t="shared" ref="T7:T34" si="18">SQRT(B7^2*C7^2*$S$3^2)</f>
        <v>6.5100000000000005E-2</v>
      </c>
      <c r="U7" s="1">
        <f t="shared" si="9"/>
        <v>6.5100000000000005E-2</v>
      </c>
      <c r="V7" s="7">
        <f t="shared" si="10"/>
        <v>7.474175539817085E-2</v>
      </c>
      <c r="W7" s="2">
        <f>S7/$S$5</f>
        <v>1.7320508075688772</v>
      </c>
      <c r="X7" s="6">
        <f t="shared" si="11"/>
        <v>6.9073245301882588E-5</v>
      </c>
      <c r="Y7" s="2">
        <f t="shared" si="12"/>
        <v>1.0000000000000002</v>
      </c>
      <c r="Z7" s="2"/>
      <c r="AA7">
        <f t="shared" si="13"/>
        <v>942.47779607693792</v>
      </c>
      <c r="AB7">
        <f t="shared" si="14"/>
        <v>3</v>
      </c>
      <c r="AC7" s="4">
        <f t="shared" si="0"/>
        <v>7.474175539817085E-2</v>
      </c>
      <c r="AD7">
        <f t="shared" si="1"/>
        <v>2.4637208794765595</v>
      </c>
      <c r="AE7">
        <f t="shared" si="2"/>
        <v>2.4637208794765595</v>
      </c>
    </row>
    <row r="8" spans="2:31" x14ac:dyDescent="0.25">
      <c r="B8">
        <v>1</v>
      </c>
      <c r="C8">
        <v>4</v>
      </c>
      <c r="D8">
        <v>200</v>
      </c>
      <c r="E8" s="2">
        <f t="shared" si="15"/>
        <v>2</v>
      </c>
      <c r="F8">
        <f>B8*C8</f>
        <v>4</v>
      </c>
      <c r="G8" s="1">
        <f t="shared" si="16"/>
        <v>3.1830988618379067E-3</v>
      </c>
      <c r="H8">
        <v>1</v>
      </c>
      <c r="I8" s="4">
        <v>0</v>
      </c>
      <c r="J8">
        <f t="shared" si="17"/>
        <v>9.6602277405866577E-2</v>
      </c>
      <c r="K8">
        <v>1.28382999999999E-2</v>
      </c>
      <c r="L8" s="5">
        <f t="shared" si="3"/>
        <v>-1.2402090180197271E-3</v>
      </c>
      <c r="M8">
        <v>4.3957700000000002E-2</v>
      </c>
      <c r="N8">
        <f t="shared" si="4"/>
        <v>-4.2464139295238616E-3</v>
      </c>
      <c r="O8" s="1">
        <v>2.95675E-2</v>
      </c>
      <c r="P8">
        <f t="shared" si="5"/>
        <v>-8.9698750826227365E-4</v>
      </c>
      <c r="Q8">
        <f t="shared" si="6"/>
        <v>0.12134776470953225</v>
      </c>
      <c r="R8">
        <f t="shared" si="7"/>
        <v>3.1843117221681516</v>
      </c>
      <c r="S8" s="1">
        <f t="shared" si="8"/>
        <v>4.24E-2</v>
      </c>
      <c r="T8" s="1">
        <f t="shared" si="18"/>
        <v>8.6800000000000002E-2</v>
      </c>
      <c r="U8" s="1">
        <f t="shared" si="9"/>
        <v>8.6800000000000002E-2</v>
      </c>
      <c r="V8" s="7">
        <f t="shared" si="10"/>
        <v>9.6602277405866577E-2</v>
      </c>
      <c r="W8" s="2">
        <f>S8/$S$5</f>
        <v>2</v>
      </c>
      <c r="X8" s="6">
        <f t="shared" si="11"/>
        <v>6.9073245301882574E-5</v>
      </c>
      <c r="Y8" s="2">
        <f t="shared" si="12"/>
        <v>1</v>
      </c>
      <c r="Z8" s="2"/>
      <c r="AA8">
        <f t="shared" si="13"/>
        <v>1256.6370614359173</v>
      </c>
      <c r="AB8">
        <f t="shared" si="14"/>
        <v>4</v>
      </c>
      <c r="AC8" s="4">
        <f t="shared" si="0"/>
        <v>9.6602277405866577E-2</v>
      </c>
      <c r="AD8">
        <f t="shared" si="1"/>
        <v>3.1843117221681516</v>
      </c>
      <c r="AE8">
        <f t="shared" si="2"/>
        <v>3.1843117221681516</v>
      </c>
    </row>
    <row r="9" spans="2:31" x14ac:dyDescent="0.25">
      <c r="B9">
        <v>1</v>
      </c>
      <c r="C9">
        <v>5</v>
      </c>
      <c r="D9">
        <v>250</v>
      </c>
      <c r="E9" s="2">
        <f t="shared" si="15"/>
        <v>2.2360679774997898</v>
      </c>
      <c r="F9">
        <f>B9*C9</f>
        <v>5</v>
      </c>
      <c r="G9" s="1">
        <f t="shared" si="16"/>
        <v>3.1830988618379071E-3</v>
      </c>
      <c r="H9">
        <v>1</v>
      </c>
      <c r="I9" s="4">
        <v>0</v>
      </c>
      <c r="J9">
        <f t="shared" si="17"/>
        <v>0.11840375838629448</v>
      </c>
      <c r="K9">
        <v>0.23080599999999901</v>
      </c>
      <c r="L9" s="5">
        <f t="shared" si="3"/>
        <v>-2.7328297858106965E-2</v>
      </c>
      <c r="M9">
        <v>2.7387700000000001</v>
      </c>
      <c r="N9">
        <f t="shared" si="4"/>
        <v>-0.32428066135563177</v>
      </c>
      <c r="O9" s="1">
        <v>1.85982</v>
      </c>
      <c r="P9">
        <f t="shared" si="5"/>
        <v>-5.6421249940520571E-2</v>
      </c>
      <c r="Q9">
        <f t="shared" si="6"/>
        <v>0.15168470588691532</v>
      </c>
      <c r="R9">
        <f t="shared" si="7"/>
        <v>3.9029563888454053</v>
      </c>
      <c r="S9" s="1">
        <f t="shared" si="8"/>
        <v>4.7404641122995542E-2</v>
      </c>
      <c r="T9" s="1">
        <f t="shared" si="18"/>
        <v>0.1085</v>
      </c>
      <c r="U9" s="1">
        <f t="shared" si="9"/>
        <v>0.1085</v>
      </c>
      <c r="V9" s="7">
        <f t="shared" si="10"/>
        <v>0.11840375838629448</v>
      </c>
      <c r="W9" s="2">
        <f>S9/$S$5</f>
        <v>2.2360679774997898</v>
      </c>
      <c r="X9" s="6">
        <f t="shared" si="11"/>
        <v>6.9073245301882588E-5</v>
      </c>
      <c r="Y9" s="2">
        <f t="shared" si="12"/>
        <v>1.0000000000000002</v>
      </c>
      <c r="Z9" s="2"/>
      <c r="AA9">
        <f t="shared" si="13"/>
        <v>1570.7963267948965</v>
      </c>
      <c r="AB9">
        <f t="shared" si="14"/>
        <v>4.9999999999999991</v>
      </c>
      <c r="AC9" s="4">
        <f t="shared" si="0"/>
        <v>0.11840375838629447</v>
      </c>
      <c r="AD9">
        <f t="shared" si="1"/>
        <v>3.9029563888454049</v>
      </c>
      <c r="AE9">
        <f t="shared" si="2"/>
        <v>3.9029563888454053</v>
      </c>
    </row>
    <row r="10" spans="2:31" x14ac:dyDescent="0.25">
      <c r="B10">
        <v>1</v>
      </c>
      <c r="C10">
        <v>6</v>
      </c>
      <c r="D10">
        <v>300</v>
      </c>
      <c r="E10" s="2">
        <f t="shared" si="15"/>
        <v>2.4494897427831779</v>
      </c>
      <c r="F10">
        <f t="shared" ref="F10:F14" si="19">B10*C10</f>
        <v>6</v>
      </c>
      <c r="G10" s="1">
        <f t="shared" si="16"/>
        <v>3.1830988618379067E-3</v>
      </c>
      <c r="H10">
        <v>1</v>
      </c>
      <c r="I10" s="4">
        <v>0</v>
      </c>
      <c r="J10">
        <f t="shared" si="17"/>
        <v>0.14017374932561374</v>
      </c>
      <c r="K10">
        <v>1.08366E-2</v>
      </c>
      <c r="L10" s="5">
        <f t="shared" si="3"/>
        <v>-1.5190068519419459E-3</v>
      </c>
      <c r="M10">
        <v>2.5647900000000001E-2</v>
      </c>
      <c r="N10">
        <f t="shared" si="4"/>
        <v>-3.5951623053284091E-3</v>
      </c>
      <c r="O10" s="1">
        <v>1.77080999999999E-2</v>
      </c>
      <c r="P10">
        <f t="shared" si="5"/>
        <v>-5.3720958806321398E-4</v>
      </c>
      <c r="Q10">
        <f t="shared" si="6"/>
        <v>0.18202164706429838</v>
      </c>
      <c r="R10">
        <f t="shared" si="7"/>
        <v>4.6205630457600888</v>
      </c>
      <c r="S10" s="1">
        <f t="shared" si="8"/>
        <v>5.192918254700337E-2</v>
      </c>
      <c r="T10" s="1">
        <f t="shared" si="18"/>
        <v>0.13020000000000001</v>
      </c>
      <c r="U10" s="1">
        <f t="shared" si="9"/>
        <v>0.13020000000000001</v>
      </c>
      <c r="V10" s="7">
        <f t="shared" si="10"/>
        <v>0.14017374932561374</v>
      </c>
      <c r="W10" s="2">
        <f>S10/$S$5</f>
        <v>2.4494897427831779</v>
      </c>
      <c r="X10" s="6">
        <f t="shared" si="11"/>
        <v>6.9073245301882588E-5</v>
      </c>
      <c r="Y10" s="2">
        <f t="shared" si="12"/>
        <v>1.0000000000000002</v>
      </c>
      <c r="Z10" s="2"/>
      <c r="AA10">
        <f t="shared" si="13"/>
        <v>1884.9555921538758</v>
      </c>
      <c r="AB10">
        <f t="shared" si="14"/>
        <v>6</v>
      </c>
      <c r="AC10" s="4">
        <f t="shared" si="0"/>
        <v>0.14017374932561374</v>
      </c>
      <c r="AD10">
        <f t="shared" si="1"/>
        <v>4.6205630457600888</v>
      </c>
      <c r="AE10">
        <f t="shared" si="2"/>
        <v>4.6205630457600888</v>
      </c>
    </row>
    <row r="11" spans="2:31" x14ac:dyDescent="0.25">
      <c r="B11">
        <v>1</v>
      </c>
      <c r="C11">
        <v>7</v>
      </c>
      <c r="D11">
        <v>350</v>
      </c>
      <c r="E11" s="2">
        <f t="shared" si="15"/>
        <v>2.6457513110645907</v>
      </c>
      <c r="F11">
        <f>B11*C11</f>
        <v>7</v>
      </c>
      <c r="G11" s="1">
        <f t="shared" si="16"/>
        <v>3.1830988618379071E-3</v>
      </c>
      <c r="H11">
        <f t="shared" ref="H11:H34" si="20">G11/$G$5</f>
        <v>1.0000000000000002</v>
      </c>
      <c r="I11" s="4">
        <v>0</v>
      </c>
      <c r="J11">
        <f t="shared" si="17"/>
        <v>0.16192495175234731</v>
      </c>
      <c r="K11">
        <v>0.26271099999999997</v>
      </c>
      <c r="L11" s="5">
        <f t="shared" si="3"/>
        <v>-4.2539465999810906E-2</v>
      </c>
      <c r="M11">
        <v>1.3986000000000001</v>
      </c>
      <c r="N11">
        <f t="shared" si="4"/>
        <v>-0.22646823752083295</v>
      </c>
      <c r="O11" s="1">
        <v>0.98980699999999999</v>
      </c>
      <c r="P11">
        <f t="shared" si="5"/>
        <v>-3.0027716735961996E-2</v>
      </c>
      <c r="Q11">
        <f t="shared" si="6"/>
        <v>0.21235858824168144</v>
      </c>
      <c r="R11">
        <f t="shared" si="7"/>
        <v>5.3375503748237598</v>
      </c>
      <c r="S11" s="1">
        <f t="shared" si="8"/>
        <v>5.6089927794569325E-2</v>
      </c>
      <c r="T11" s="1">
        <f t="shared" si="18"/>
        <v>0.15190000000000001</v>
      </c>
      <c r="U11" s="1">
        <f t="shared" si="9"/>
        <v>0.15190000000000001</v>
      </c>
      <c r="V11" s="7">
        <f t="shared" si="10"/>
        <v>0.16192495175234731</v>
      </c>
      <c r="W11" s="2">
        <f>S11/$S$5</f>
        <v>2.6457513110645907</v>
      </c>
      <c r="X11" s="6">
        <f t="shared" si="11"/>
        <v>6.9073245301882588E-5</v>
      </c>
      <c r="Y11" s="2">
        <f t="shared" si="12"/>
        <v>1.0000000000000002</v>
      </c>
      <c r="Z11" s="2"/>
      <c r="AA11">
        <f t="shared" si="13"/>
        <v>2199.1148575128559</v>
      </c>
      <c r="AB11">
        <f t="shared" si="14"/>
        <v>7.0000000000000018</v>
      </c>
      <c r="AC11" s="4">
        <f t="shared" si="0"/>
        <v>0.16192495175234733</v>
      </c>
      <c r="AD11">
        <f t="shared" si="1"/>
        <v>5.3375503748237607</v>
      </c>
      <c r="AE11">
        <f t="shared" si="2"/>
        <v>5.3375503748237598</v>
      </c>
    </row>
    <row r="12" spans="2:31" x14ac:dyDescent="0.25">
      <c r="B12">
        <v>0.5</v>
      </c>
      <c r="C12">
        <v>8</v>
      </c>
      <c r="D12">
        <v>400</v>
      </c>
      <c r="E12" s="2">
        <f t="shared" si="15"/>
        <v>2.8284271247461903</v>
      </c>
      <c r="F12">
        <f>B12*C12</f>
        <v>4</v>
      </c>
      <c r="G12" s="1">
        <f>F12/(2*PI()*D12)</f>
        <v>1.5915494309189533E-3</v>
      </c>
      <c r="H12">
        <f>G12/$G$5</f>
        <v>0.5</v>
      </c>
      <c r="I12" s="4">
        <v>0</v>
      </c>
      <c r="J12">
        <f>SQRT(($R$3*SQRT(C12))^2+(B12^2*C12^2*$S$3^2))</f>
        <v>0.10549767769955887</v>
      </c>
      <c r="K12">
        <v>1.08103E-2</v>
      </c>
      <c r="L12" s="5">
        <f t="shared" si="3"/>
        <v>-1.1404615452355411E-3</v>
      </c>
      <c r="M12">
        <v>1.6794699999999999E-2</v>
      </c>
      <c r="N12">
        <f t="shared" si="4"/>
        <v>-1.7718018476607811E-3</v>
      </c>
      <c r="O12" s="1">
        <v>1.2203200000000001E-2</v>
      </c>
      <c r="P12">
        <f t="shared" si="5"/>
        <v>-3.7020776057584102E-4</v>
      </c>
      <c r="Q12">
        <f t="shared" si="6"/>
        <v>0.12134776470953225</v>
      </c>
      <c r="R12">
        <f t="shared" si="7"/>
        <v>3.477531801334341</v>
      </c>
      <c r="S12" s="1">
        <f t="shared" si="8"/>
        <v>5.9962655044619236E-2</v>
      </c>
      <c r="T12" s="1">
        <f>SQRT(B12^2*C12^2*$S$3^2)</f>
        <v>8.6800000000000002E-2</v>
      </c>
      <c r="U12" s="1">
        <f t="shared" si="9"/>
        <v>8.6800000000000002E-2</v>
      </c>
      <c r="V12" s="7">
        <f t="shared" si="10"/>
        <v>0.10549767769955887</v>
      </c>
      <c r="W12" s="2">
        <f>S12/$S$5</f>
        <v>2.8284271247461903</v>
      </c>
      <c r="X12" s="6">
        <f t="shared" si="11"/>
        <v>3.4536622650941287E-5</v>
      </c>
      <c r="Y12" s="2">
        <f t="shared" si="12"/>
        <v>0.5</v>
      </c>
      <c r="Z12" s="2"/>
      <c r="AA12">
        <f t="shared" si="13"/>
        <v>1256.6370614359173</v>
      </c>
      <c r="AB12">
        <f t="shared" si="14"/>
        <v>4</v>
      </c>
      <c r="AC12" s="4">
        <f t="shared" si="0"/>
        <v>0.10549767769955887</v>
      </c>
      <c r="AD12">
        <f t="shared" si="1"/>
        <v>3.477531801334341</v>
      </c>
      <c r="AE12">
        <f t="shared" si="2"/>
        <v>3.477531801334341</v>
      </c>
    </row>
    <row r="13" spans="2:31" x14ac:dyDescent="0.25">
      <c r="B13">
        <v>0.5</v>
      </c>
      <c r="C13">
        <v>9</v>
      </c>
      <c r="D13">
        <v>450</v>
      </c>
      <c r="E13" s="2">
        <f t="shared" si="15"/>
        <v>3</v>
      </c>
      <c r="F13">
        <f t="shared" si="19"/>
        <v>4.5</v>
      </c>
      <c r="G13" s="1">
        <f t="shared" si="16"/>
        <v>1.5915494309189533E-3</v>
      </c>
      <c r="H13">
        <f t="shared" si="20"/>
        <v>0.5</v>
      </c>
      <c r="I13" s="4">
        <v>0</v>
      </c>
      <c r="J13">
        <f t="shared" si="17"/>
        <v>0.11653532726173639</v>
      </c>
      <c r="K13">
        <v>3.141E-2</v>
      </c>
      <c r="L13" s="5">
        <f t="shared" si="3"/>
        <v>-3.6603746292911401E-3</v>
      </c>
      <c r="M13">
        <v>1.0447200000000001</v>
      </c>
      <c r="N13">
        <f t="shared" si="4"/>
        <v>-0.12174678709688125</v>
      </c>
      <c r="O13" s="1">
        <v>0.790242</v>
      </c>
      <c r="P13">
        <f t="shared" si="5"/>
        <v>-2.3973525069897545E-2</v>
      </c>
      <c r="Q13">
        <f t="shared" si="6"/>
        <v>0.13651623529822379</v>
      </c>
      <c r="R13">
        <f t="shared" si="7"/>
        <v>3.8413670837920981</v>
      </c>
      <c r="S13" s="1">
        <f t="shared" si="8"/>
        <v>6.3600000000000004E-2</v>
      </c>
      <c r="T13" s="1">
        <f t="shared" si="18"/>
        <v>9.7650000000000001E-2</v>
      </c>
      <c r="U13" s="1">
        <f t="shared" si="9"/>
        <v>9.7650000000000001E-2</v>
      </c>
      <c r="V13" s="7">
        <f t="shared" si="10"/>
        <v>0.11653532726173639</v>
      </c>
      <c r="W13" s="2">
        <f>S13/$S$5</f>
        <v>3</v>
      </c>
      <c r="X13" s="6">
        <f t="shared" si="11"/>
        <v>3.4536622650941287E-5</v>
      </c>
      <c r="Y13" s="2">
        <f t="shared" si="12"/>
        <v>0.5</v>
      </c>
      <c r="Z13" s="2"/>
      <c r="AA13">
        <f t="shared" si="13"/>
        <v>1413.7166941154069</v>
      </c>
      <c r="AB13">
        <f t="shared" si="14"/>
        <v>4.5</v>
      </c>
      <c r="AC13" s="4">
        <f t="shared" si="0"/>
        <v>0.11653532726173639</v>
      </c>
      <c r="AD13">
        <f t="shared" si="1"/>
        <v>3.8413670837920981</v>
      </c>
      <c r="AE13">
        <f t="shared" si="2"/>
        <v>3.8413670837920981</v>
      </c>
    </row>
    <row r="14" spans="2:31" x14ac:dyDescent="0.25">
      <c r="B14">
        <v>0.5</v>
      </c>
      <c r="C14">
        <v>10</v>
      </c>
      <c r="D14">
        <v>500</v>
      </c>
      <c r="E14" s="2">
        <f t="shared" si="15"/>
        <v>3.1622776601683795</v>
      </c>
      <c r="F14">
        <f t="shared" si="19"/>
        <v>5</v>
      </c>
      <c r="G14" s="1">
        <f t="shared" si="16"/>
        <v>1.5915494309189536E-3</v>
      </c>
      <c r="H14">
        <f t="shared" si="20"/>
        <v>0.50000000000000011</v>
      </c>
      <c r="I14" s="4">
        <v>0</v>
      </c>
      <c r="J14">
        <f>SQRT(($R$3*SQRT(C14))^2+(B14^2*C14^2*$S$3^2))</f>
        <v>0.12754077779282985</v>
      </c>
      <c r="K14">
        <v>7.8429699999999995E-3</v>
      </c>
      <c r="L14" s="5">
        <f t="shared" si="3"/>
        <v>-1.0002984940058308E-3</v>
      </c>
      <c r="M14">
        <v>9.4900699999999998E-3</v>
      </c>
      <c r="N14">
        <f t="shared" si="4"/>
        <v>-1.2103709091084009E-3</v>
      </c>
      <c r="O14" s="1">
        <v>7.52638E-3</v>
      </c>
      <c r="P14">
        <f t="shared" si="5"/>
        <v>-2.2832734733863234E-4</v>
      </c>
      <c r="Q14">
        <f t="shared" si="6"/>
        <v>0.15168470588691532</v>
      </c>
      <c r="R14">
        <f t="shared" si="7"/>
        <v>4.2041409859710788</v>
      </c>
      <c r="S14" s="1">
        <f t="shared" si="8"/>
        <v>6.7040286395569651E-2</v>
      </c>
      <c r="T14" s="1">
        <f t="shared" si="18"/>
        <v>0.1085</v>
      </c>
      <c r="U14" s="1">
        <f t="shared" si="9"/>
        <v>0.1085</v>
      </c>
      <c r="V14" s="7">
        <f t="shared" si="10"/>
        <v>0.12754077779282985</v>
      </c>
      <c r="W14" s="2">
        <f>S14/$S$5</f>
        <v>3.16227766016838</v>
      </c>
      <c r="X14" s="6">
        <f t="shared" si="11"/>
        <v>3.4536622650941294E-5</v>
      </c>
      <c r="Y14" s="2">
        <f t="shared" si="12"/>
        <v>0.50000000000000011</v>
      </c>
      <c r="Z14" s="2"/>
      <c r="AA14">
        <f t="shared" si="13"/>
        <v>1570.7963267948969</v>
      </c>
      <c r="AB14">
        <f t="shared" si="14"/>
        <v>5.0000000000000009</v>
      </c>
      <c r="AC14" s="4">
        <f t="shared" si="0"/>
        <v>0.12754077779282988</v>
      </c>
      <c r="AD14">
        <f t="shared" si="1"/>
        <v>4.2041409859710797</v>
      </c>
      <c r="AE14">
        <f t="shared" si="2"/>
        <v>4.2041409859710788</v>
      </c>
    </row>
    <row r="15" spans="2:31" x14ac:dyDescent="0.25">
      <c r="B15">
        <v>0.5</v>
      </c>
      <c r="C15">
        <v>11</v>
      </c>
      <c r="D15">
        <v>550</v>
      </c>
      <c r="E15" s="2">
        <f t="shared" ref="E15:E34" si="21">SQRT(C15)</f>
        <v>3.3166247903553998</v>
      </c>
      <c r="F15">
        <f t="shared" ref="F15:F34" si="22">B15*C15</f>
        <v>5.5</v>
      </c>
      <c r="G15" s="1">
        <f t="shared" ref="G15:G34" si="23">F15/(2*PI()*D15)</f>
        <v>1.5915494309189533E-3</v>
      </c>
      <c r="H15">
        <f t="shared" si="20"/>
        <v>0.5</v>
      </c>
      <c r="I15" s="4">
        <v>0</v>
      </c>
      <c r="J15">
        <f t="shared" si="17"/>
        <v>0.13852170407557077</v>
      </c>
      <c r="K15">
        <v>0.22534799999999999</v>
      </c>
      <c r="L15" s="5">
        <f t="shared" si="3"/>
        <v>-3.1215588970021722E-2</v>
      </c>
      <c r="M15">
        <v>0.41286800000000001</v>
      </c>
      <c r="N15">
        <f t="shared" si="4"/>
        <v>-5.7191178918272752E-2</v>
      </c>
      <c r="O15" s="1">
        <v>0.34503899999999998</v>
      </c>
      <c r="P15">
        <f t="shared" si="5"/>
        <v>-1.0467427846903073E-2</v>
      </c>
      <c r="Q15">
        <f t="shared" si="6"/>
        <v>0.16685317647560685</v>
      </c>
      <c r="R15">
        <f t="shared" si="7"/>
        <v>4.566106492596627</v>
      </c>
      <c r="S15" s="1">
        <f t="shared" si="8"/>
        <v>7.0312445555534481E-2</v>
      </c>
      <c r="T15" s="1">
        <f t="shared" si="18"/>
        <v>0.11935</v>
      </c>
      <c r="U15" s="1">
        <f t="shared" si="9"/>
        <v>0.11935</v>
      </c>
      <c r="V15" s="7">
        <f t="shared" si="10"/>
        <v>0.13852170407557077</v>
      </c>
      <c r="W15" s="2">
        <f>S15/$S$5</f>
        <v>3.3166247903553998</v>
      </c>
      <c r="X15" s="6">
        <f t="shared" si="11"/>
        <v>3.4536622650941287E-5</v>
      </c>
      <c r="Y15" s="2">
        <f t="shared" si="12"/>
        <v>0.5</v>
      </c>
      <c r="Z15" s="2"/>
      <c r="AA15">
        <f t="shared" si="13"/>
        <v>1727.8759594743863</v>
      </c>
      <c r="AB15">
        <f t="shared" si="14"/>
        <v>5.5</v>
      </c>
      <c r="AC15" s="4">
        <f t="shared" si="0"/>
        <v>0.13852170407557077</v>
      </c>
      <c r="AD15">
        <f t="shared" si="1"/>
        <v>4.566106492596627</v>
      </c>
      <c r="AE15">
        <f t="shared" si="2"/>
        <v>4.566106492596627</v>
      </c>
    </row>
    <row r="16" spans="2:31" x14ac:dyDescent="0.25">
      <c r="B16">
        <v>0.5</v>
      </c>
      <c r="C16">
        <v>13</v>
      </c>
      <c r="D16">
        <v>650</v>
      </c>
      <c r="E16" s="2">
        <f t="shared" si="21"/>
        <v>3.6055512754639891</v>
      </c>
      <c r="F16">
        <f t="shared" si="22"/>
        <v>6.5</v>
      </c>
      <c r="G16" s="1">
        <f t="shared" si="23"/>
        <v>1.5915494309189536E-3</v>
      </c>
      <c r="H16">
        <f t="shared" si="20"/>
        <v>0.50000000000000011</v>
      </c>
      <c r="I16" s="4">
        <v>0</v>
      </c>
      <c r="J16">
        <f t="shared" si="17"/>
        <v>0.16043011718502234</v>
      </c>
      <c r="K16">
        <v>8.1173200000000001E-2</v>
      </c>
      <c r="L16" s="5">
        <f t="shared" si="3"/>
        <v>-1.3022625988283255E-2</v>
      </c>
      <c r="M16">
        <v>0.35063800000000001</v>
      </c>
      <c r="N16">
        <f t="shared" si="4"/>
        <v>-5.6252895429521867E-2</v>
      </c>
      <c r="O16" s="1">
        <v>0.33291100000000001</v>
      </c>
      <c r="P16">
        <f t="shared" si="5"/>
        <v>-1.0099501424303773E-2</v>
      </c>
      <c r="Q16">
        <f t="shared" si="6"/>
        <v>0.19719011765298991</v>
      </c>
      <c r="R16">
        <f t="shared" si="7"/>
        <v>5.2882759750553543</v>
      </c>
      <c r="S16" s="1">
        <f t="shared" si="8"/>
        <v>7.6437687039836569E-2</v>
      </c>
      <c r="T16" s="1">
        <f t="shared" si="18"/>
        <v>0.14105000000000001</v>
      </c>
      <c r="U16" s="1">
        <f t="shared" si="9"/>
        <v>0.14105000000000001</v>
      </c>
      <c r="V16" s="7">
        <f t="shared" si="10"/>
        <v>0.16043011718502234</v>
      </c>
      <c r="W16" s="2">
        <f>S16/$S$5</f>
        <v>3.6055512754639891</v>
      </c>
      <c r="X16" s="6">
        <f t="shared" si="11"/>
        <v>3.4536622650941294E-5</v>
      </c>
      <c r="Y16" s="2">
        <f t="shared" si="12"/>
        <v>0.50000000000000011</v>
      </c>
      <c r="Z16" s="2"/>
      <c r="AA16">
        <f t="shared" si="13"/>
        <v>2042.0352248333661</v>
      </c>
      <c r="AB16">
        <f t="shared" si="14"/>
        <v>6.5000000000000018</v>
      </c>
      <c r="AC16" s="4">
        <f t="shared" si="0"/>
        <v>0.16043011718502237</v>
      </c>
      <c r="AD16">
        <f t="shared" si="1"/>
        <v>5.2882759750553552</v>
      </c>
      <c r="AE16">
        <f t="shared" si="2"/>
        <v>5.2882759750553543</v>
      </c>
    </row>
    <row r="17" spans="2:31" x14ac:dyDescent="0.25">
      <c r="B17">
        <v>0.5</v>
      </c>
      <c r="C17">
        <v>15</v>
      </c>
      <c r="D17">
        <v>750</v>
      </c>
      <c r="E17" s="2">
        <f t="shared" si="21"/>
        <v>3.872983346207417</v>
      </c>
      <c r="F17">
        <f t="shared" si="22"/>
        <v>7.5</v>
      </c>
      <c r="G17" s="1">
        <f t="shared" si="23"/>
        <v>1.5915494309189533E-3</v>
      </c>
      <c r="H17">
        <f t="shared" si="20"/>
        <v>0.5</v>
      </c>
      <c r="I17" s="4">
        <v>0</v>
      </c>
      <c r="J17">
        <f t="shared" si="17"/>
        <v>0.18228867902313628</v>
      </c>
      <c r="K17">
        <v>0.108359999999999</v>
      </c>
      <c r="L17" s="5">
        <f t="shared" si="3"/>
        <v>-1.9752801258946864E-2</v>
      </c>
      <c r="M17">
        <v>9.5224399999999904E-2</v>
      </c>
      <c r="N17">
        <f t="shared" si="4"/>
        <v>-1.7358330086770721E-2</v>
      </c>
      <c r="O17" s="1">
        <v>0.106234</v>
      </c>
      <c r="P17">
        <f t="shared" si="5"/>
        <v>-3.2228146090381121E-3</v>
      </c>
      <c r="Q17">
        <f t="shared" si="6"/>
        <v>0.22752705883037297</v>
      </c>
      <c r="R17">
        <f t="shared" si="7"/>
        <v>6.0088022044568223</v>
      </c>
      <c r="S17" s="1">
        <f t="shared" si="8"/>
        <v>8.2107246939597242E-2</v>
      </c>
      <c r="T17" s="1">
        <f t="shared" si="18"/>
        <v>0.16275000000000001</v>
      </c>
      <c r="U17" s="1">
        <f t="shared" si="9"/>
        <v>0.16275000000000001</v>
      </c>
      <c r="V17" s="7">
        <f t="shared" si="10"/>
        <v>0.18228867902313628</v>
      </c>
      <c r="W17" s="2">
        <f>S17/$S$5</f>
        <v>3.872983346207417</v>
      </c>
      <c r="X17" s="6">
        <f t="shared" si="11"/>
        <v>3.4536622650941294E-5</v>
      </c>
      <c r="Y17" s="2">
        <f t="shared" si="12"/>
        <v>0.50000000000000011</v>
      </c>
      <c r="Z17" s="2"/>
      <c r="AA17">
        <f t="shared" si="13"/>
        <v>2356.1944901923448</v>
      </c>
      <c r="AB17">
        <f t="shared" si="14"/>
        <v>7.4999999999999991</v>
      </c>
      <c r="AC17" s="4">
        <f t="shared" si="0"/>
        <v>0.18228867902313625</v>
      </c>
      <c r="AD17">
        <f t="shared" si="1"/>
        <v>6.0088022044568214</v>
      </c>
      <c r="AE17">
        <f t="shared" si="2"/>
        <v>6.0088022044568223</v>
      </c>
    </row>
    <row r="18" spans="2:31" x14ac:dyDescent="0.25">
      <c r="B18">
        <v>0.5</v>
      </c>
      <c r="C18">
        <v>17</v>
      </c>
      <c r="D18">
        <v>850</v>
      </c>
      <c r="E18" s="2">
        <f t="shared" si="21"/>
        <v>4.1231056256176606</v>
      </c>
      <c r="F18">
        <f t="shared" si="22"/>
        <v>8.5</v>
      </c>
      <c r="G18" s="1">
        <f t="shared" si="23"/>
        <v>1.5915494309189536E-3</v>
      </c>
      <c r="H18">
        <f t="shared" si="20"/>
        <v>0.50000000000000011</v>
      </c>
      <c r="I18" s="4">
        <v>0</v>
      </c>
      <c r="J18">
        <f t="shared" si="17"/>
        <v>0.20411340597814737</v>
      </c>
      <c r="K18">
        <v>4.4851299999999997E-2</v>
      </c>
      <c r="L18" s="5">
        <f t="shared" si="3"/>
        <v>-9.1547516055476806E-3</v>
      </c>
      <c r="M18">
        <v>8.2739899999999894E-2</v>
      </c>
      <c r="N18">
        <f t="shared" si="4"/>
        <v>-1.6888322799291294E-2</v>
      </c>
      <c r="O18" s="1">
        <v>0.111942</v>
      </c>
      <c r="P18">
        <f t="shared" si="5"/>
        <v>-3.3959778692786149E-3</v>
      </c>
      <c r="Q18">
        <f>B18*C18*$T$3</f>
        <v>0.25786400000775606</v>
      </c>
      <c r="R18">
        <f t="shared" si="7"/>
        <v>6.728213130805651</v>
      </c>
      <c r="S18" s="1">
        <f t="shared" si="8"/>
        <v>8.740983926309441E-2</v>
      </c>
      <c r="T18" s="1">
        <f t="shared" si="18"/>
        <v>0.18445</v>
      </c>
      <c r="U18" s="1">
        <f t="shared" si="9"/>
        <v>0.18445</v>
      </c>
      <c r="V18" s="7">
        <f t="shared" si="10"/>
        <v>0.20411340597814737</v>
      </c>
      <c r="W18" s="2">
        <f>S18/$S$5</f>
        <v>4.1231056256176606</v>
      </c>
      <c r="X18" s="6">
        <f t="shared" si="11"/>
        <v>3.4536622650941294E-5</v>
      </c>
      <c r="Y18" s="2">
        <f t="shared" si="12"/>
        <v>0.50000000000000011</v>
      </c>
      <c r="Z18" s="2"/>
      <c r="AA18">
        <f t="shared" si="13"/>
        <v>2670.3537555513249</v>
      </c>
      <c r="AB18">
        <f t="shared" si="14"/>
        <v>8.5000000000000018</v>
      </c>
      <c r="AC18" s="4">
        <f t="shared" si="0"/>
        <v>0.20411340597814737</v>
      </c>
      <c r="AD18">
        <f t="shared" si="1"/>
        <v>6.728213130805651</v>
      </c>
      <c r="AE18">
        <f t="shared" si="2"/>
        <v>6.728213130805651</v>
      </c>
    </row>
    <row r="19" spans="2:31" x14ac:dyDescent="0.25">
      <c r="B19">
        <v>0.5</v>
      </c>
      <c r="C19">
        <v>19</v>
      </c>
      <c r="D19">
        <v>950</v>
      </c>
      <c r="E19" s="2">
        <f t="shared" si="21"/>
        <v>4.358898943540674</v>
      </c>
      <c r="F19">
        <f t="shared" si="22"/>
        <v>9.5</v>
      </c>
      <c r="G19" s="1">
        <f t="shared" si="23"/>
        <v>1.5915494309189533E-3</v>
      </c>
      <c r="H19">
        <f t="shared" si="20"/>
        <v>0.5</v>
      </c>
      <c r="I19" s="4">
        <v>0</v>
      </c>
      <c r="J19">
        <f t="shared" si="17"/>
        <v>0.22591410425203648</v>
      </c>
      <c r="K19">
        <v>9.9272299999999994E-2</v>
      </c>
      <c r="L19" s="5">
        <f t="shared" si="3"/>
        <v>-2.242701273153944E-2</v>
      </c>
      <c r="M19">
        <v>5.8999000000000003E-2</v>
      </c>
      <c r="N19">
        <f t="shared" si="4"/>
        <v>-1.3328706236765901E-2</v>
      </c>
      <c r="O19" s="1">
        <v>9.8087099999999997E-2</v>
      </c>
      <c r="P19">
        <f t="shared" si="5"/>
        <v>-2.9756625829600899E-3</v>
      </c>
      <c r="Q19">
        <f t="shared" si="6"/>
        <v>0.28820094118513911</v>
      </c>
      <c r="R19">
        <f t="shared" si="7"/>
        <v>7.4468319970393395</v>
      </c>
      <c r="S19" s="1">
        <f t="shared" si="8"/>
        <v>9.2408657603062286E-2</v>
      </c>
      <c r="T19" s="1">
        <f t="shared" si="18"/>
        <v>0.20615</v>
      </c>
      <c r="U19" s="1">
        <f t="shared" si="9"/>
        <v>0.20615</v>
      </c>
      <c r="V19" s="7">
        <f t="shared" si="10"/>
        <v>0.22591410425203645</v>
      </c>
      <c r="W19" s="2">
        <f>S19/$S$5</f>
        <v>4.358898943540674</v>
      </c>
      <c r="X19" s="6">
        <f t="shared" si="11"/>
        <v>3.4536622650941287E-5</v>
      </c>
      <c r="Y19" s="2">
        <f t="shared" si="12"/>
        <v>0.5</v>
      </c>
      <c r="Z19" s="2"/>
      <c r="AA19">
        <f t="shared" si="13"/>
        <v>2984.5130209103036</v>
      </c>
      <c r="AB19">
        <f t="shared" si="14"/>
        <v>9.5</v>
      </c>
      <c r="AC19" s="4">
        <f t="shared" si="0"/>
        <v>0.22591410425203645</v>
      </c>
      <c r="AD19">
        <f t="shared" si="1"/>
        <v>7.4468319970393386</v>
      </c>
      <c r="AE19">
        <f t="shared" si="2"/>
        <v>7.4468319970393395</v>
      </c>
    </row>
    <row r="20" spans="2:31" x14ac:dyDescent="0.25">
      <c r="B20">
        <v>0.5</v>
      </c>
      <c r="C20">
        <v>21</v>
      </c>
      <c r="D20">
        <v>1050</v>
      </c>
      <c r="E20" s="2">
        <f t="shared" si="21"/>
        <v>4.5825756949558398</v>
      </c>
      <c r="F20">
        <f t="shared" si="22"/>
        <v>10.5</v>
      </c>
      <c r="G20" s="1">
        <f t="shared" si="23"/>
        <v>1.5915494309189533E-3</v>
      </c>
      <c r="H20">
        <f t="shared" si="20"/>
        <v>0.5</v>
      </c>
      <c r="I20" s="4">
        <v>0</v>
      </c>
      <c r="J20">
        <f t="shared" si="17"/>
        <v>0.24769711847334841</v>
      </c>
      <c r="K20">
        <v>4.4715600000000001E-2</v>
      </c>
      <c r="L20" s="5">
        <f t="shared" si="3"/>
        <v>-1.1075925270806858E-2</v>
      </c>
      <c r="M20">
        <v>3.3607699999999997E-2</v>
      </c>
      <c r="N20">
        <f t="shared" si="4"/>
        <v>-8.3245304485167499E-3</v>
      </c>
      <c r="O20" s="1">
        <v>6.6814899999999899E-2</v>
      </c>
      <c r="P20">
        <f t="shared" si="5"/>
        <v>-2.0269596910727286E-3</v>
      </c>
      <c r="Q20">
        <f t="shared" si="6"/>
        <v>0.31853788236252217</v>
      </c>
      <c r="R20">
        <f t="shared" si="7"/>
        <v>8.1648679418613472</v>
      </c>
      <c r="S20" s="1">
        <f t="shared" si="8"/>
        <v>9.7150604733063806E-2</v>
      </c>
      <c r="T20" s="1">
        <f t="shared" si="18"/>
        <v>0.22785</v>
      </c>
      <c r="U20" s="1">
        <f t="shared" si="9"/>
        <v>0.22785</v>
      </c>
      <c r="V20" s="7">
        <f t="shared" si="10"/>
        <v>0.24769711847334841</v>
      </c>
      <c r="W20" s="2">
        <f>S20/$S$5</f>
        <v>4.5825756949558398</v>
      </c>
      <c r="X20" s="6">
        <f t="shared" si="11"/>
        <v>3.4536622650941287E-5</v>
      </c>
      <c r="Y20" s="2">
        <f t="shared" si="12"/>
        <v>0.5</v>
      </c>
      <c r="Z20" s="2"/>
      <c r="AA20">
        <f t="shared" si="13"/>
        <v>3298.6722862692827</v>
      </c>
      <c r="AB20">
        <f t="shared" si="14"/>
        <v>10.5</v>
      </c>
      <c r="AC20" s="4">
        <f t="shared" si="0"/>
        <v>0.24769711847334841</v>
      </c>
      <c r="AD20">
        <f t="shared" si="1"/>
        <v>8.1648679418613472</v>
      </c>
      <c r="AE20">
        <f t="shared" si="2"/>
        <v>8.1648679418613472</v>
      </c>
    </row>
    <row r="21" spans="2:31" x14ac:dyDescent="0.25">
      <c r="B21">
        <v>0.5</v>
      </c>
      <c r="C21">
        <v>23</v>
      </c>
      <c r="D21">
        <v>1150</v>
      </c>
      <c r="E21" s="2">
        <f t="shared" si="21"/>
        <v>4.7958315233127191</v>
      </c>
      <c r="F21">
        <f t="shared" si="22"/>
        <v>11.5</v>
      </c>
      <c r="G21" s="1">
        <f t="shared" si="23"/>
        <v>1.5915494309189536E-3</v>
      </c>
      <c r="H21">
        <f t="shared" si="20"/>
        <v>0.50000000000000011</v>
      </c>
      <c r="I21" s="4">
        <v>0</v>
      </c>
      <c r="J21">
        <f t="shared" si="17"/>
        <v>0.26946673727939036</v>
      </c>
      <c r="K21">
        <v>5.5341300000000003E-2</v>
      </c>
      <c r="L21" s="5">
        <f t="shared" si="3"/>
        <v>-1.4912639547799927E-2</v>
      </c>
      <c r="M21">
        <v>3.7790499999999998E-2</v>
      </c>
      <c r="N21">
        <f t="shared" si="4"/>
        <v>-1.01832827351568E-2</v>
      </c>
      <c r="O21" s="1">
        <v>8.3875500000000006E-2</v>
      </c>
      <c r="P21">
        <f t="shared" si="5"/>
        <v>-2.5445261097235931E-3</v>
      </c>
      <c r="Q21">
        <f t="shared" si="6"/>
        <v>0.34887482353990523</v>
      </c>
      <c r="R21">
        <f t="shared" si="7"/>
        <v>8.8824623321050069</v>
      </c>
      <c r="S21" s="1">
        <f t="shared" si="8"/>
        <v>0.10167162829422964</v>
      </c>
      <c r="T21" s="1">
        <f t="shared" si="18"/>
        <v>0.24954999999999999</v>
      </c>
      <c r="U21" s="1">
        <f t="shared" si="9"/>
        <v>0.24954999999999999</v>
      </c>
      <c r="V21" s="7">
        <f t="shared" si="10"/>
        <v>0.26946673727939036</v>
      </c>
      <c r="W21" s="2">
        <f>S21/$S$5</f>
        <v>4.7958315233127191</v>
      </c>
      <c r="X21" s="6">
        <f t="shared" si="11"/>
        <v>3.4536622650941287E-5</v>
      </c>
      <c r="Y21" s="2">
        <f t="shared" si="12"/>
        <v>0.5</v>
      </c>
      <c r="Z21" s="2"/>
      <c r="AA21">
        <f t="shared" si="13"/>
        <v>3612.8315516282632</v>
      </c>
      <c r="AB21">
        <f t="shared" si="14"/>
        <v>11.500000000000004</v>
      </c>
      <c r="AC21" s="4">
        <f t="shared" si="0"/>
        <v>0.26946673727939047</v>
      </c>
      <c r="AD21">
        <f t="shared" si="1"/>
        <v>8.8824623321050105</v>
      </c>
      <c r="AE21">
        <f t="shared" si="2"/>
        <v>8.8824623321050069</v>
      </c>
    </row>
    <row r="22" spans="2:31" x14ac:dyDescent="0.25">
      <c r="B22">
        <v>0.5</v>
      </c>
      <c r="C22">
        <v>25</v>
      </c>
      <c r="D22">
        <v>1250</v>
      </c>
      <c r="E22" s="2">
        <f t="shared" si="21"/>
        <v>5</v>
      </c>
      <c r="F22">
        <f t="shared" si="22"/>
        <v>12.5</v>
      </c>
      <c r="G22" s="1">
        <f t="shared" si="23"/>
        <v>1.5915494309189533E-3</v>
      </c>
      <c r="H22">
        <f t="shared" si="20"/>
        <v>0.5</v>
      </c>
      <c r="I22" s="4">
        <v>0</v>
      </c>
      <c r="J22">
        <f t="shared" si="17"/>
        <v>0.29122596467348166</v>
      </c>
      <c r="K22">
        <v>6.01229E-2</v>
      </c>
      <c r="L22" s="5">
        <f t="shared" si="3"/>
        <v>-1.7509349551467272E-2</v>
      </c>
      <c r="M22">
        <v>3.3136199999999998E-2</v>
      </c>
      <c r="N22">
        <f t="shared" si="4"/>
        <v>-9.650121810613423E-3</v>
      </c>
      <c r="O22" s="1">
        <v>7.4602299999999996E-2</v>
      </c>
      <c r="P22">
        <f t="shared" si="5"/>
        <v>-2.2632055867974842E-3</v>
      </c>
      <c r="Q22">
        <f t="shared" si="6"/>
        <v>0.37921176471728829</v>
      </c>
      <c r="R22">
        <f t="shared" si="7"/>
        <v>9.5997141890691928</v>
      </c>
      <c r="S22" s="1">
        <f t="shared" si="8"/>
        <v>0.106</v>
      </c>
      <c r="T22" s="1">
        <f t="shared" si="18"/>
        <v>0.27124999999999999</v>
      </c>
      <c r="U22" s="1">
        <f t="shared" si="9"/>
        <v>0.27124999999999999</v>
      </c>
      <c r="V22" s="7">
        <f t="shared" si="10"/>
        <v>0.29122596467348166</v>
      </c>
      <c r="W22" s="2">
        <f>S22/$S$5</f>
        <v>5</v>
      </c>
      <c r="X22" s="6">
        <f t="shared" si="11"/>
        <v>3.4536622650941287E-5</v>
      </c>
      <c r="Y22" s="2">
        <f t="shared" si="12"/>
        <v>0.5</v>
      </c>
      <c r="Z22" s="2"/>
      <c r="AA22">
        <f t="shared" si="13"/>
        <v>3926.9908169872415</v>
      </c>
      <c r="AB22">
        <f t="shared" si="14"/>
        <v>12.5</v>
      </c>
      <c r="AC22" s="4">
        <f t="shared" si="0"/>
        <v>0.29122596467348166</v>
      </c>
      <c r="AD22">
        <f t="shared" si="1"/>
        <v>9.5997141890691928</v>
      </c>
      <c r="AE22">
        <f t="shared" si="2"/>
        <v>9.5997141890691928</v>
      </c>
    </row>
    <row r="23" spans="2:31" x14ac:dyDescent="0.25">
      <c r="B23">
        <v>0.5</v>
      </c>
      <c r="C23">
        <v>27</v>
      </c>
      <c r="D23">
        <v>1350</v>
      </c>
      <c r="E23" s="2">
        <f t="shared" si="21"/>
        <v>5.196152422706632</v>
      </c>
      <c r="F23">
        <f t="shared" si="22"/>
        <v>13.5</v>
      </c>
      <c r="G23" s="1">
        <f t="shared" si="23"/>
        <v>1.5915494309189533E-3</v>
      </c>
      <c r="H23">
        <f t="shared" si="20"/>
        <v>0.5</v>
      </c>
      <c r="I23" s="4">
        <v>0</v>
      </c>
      <c r="J23">
        <f t="shared" si="17"/>
        <v>0.31297696800243946</v>
      </c>
      <c r="K23">
        <v>3.3899199999999997E-2</v>
      </c>
      <c r="L23" s="5">
        <f t="shared" si="3"/>
        <v>-1.0609668833708294E-2</v>
      </c>
      <c r="M23">
        <v>3.2453999999999997E-2</v>
      </c>
      <c r="N23">
        <f t="shared" si="4"/>
        <v>-1.015735451955117E-2</v>
      </c>
      <c r="O23" s="1">
        <v>6.81866E-2</v>
      </c>
      <c r="P23">
        <f t="shared" si="5"/>
        <v>-2.0685728732857478E-3</v>
      </c>
      <c r="Q23">
        <f t="shared" si="6"/>
        <v>0.40954870589467135</v>
      </c>
      <c r="R23">
        <f t="shared" si="7"/>
        <v>10.316694955250515</v>
      </c>
      <c r="S23" s="1">
        <f t="shared" si="8"/>
        <v>0.11015843136138059</v>
      </c>
      <c r="T23" s="1">
        <f t="shared" si="18"/>
        <v>0.29294999999999999</v>
      </c>
      <c r="U23" s="1">
        <f t="shared" si="9"/>
        <v>0.29294999999999999</v>
      </c>
      <c r="V23" s="7">
        <f t="shared" si="10"/>
        <v>0.31297696800243946</v>
      </c>
      <c r="W23" s="2">
        <f>S23/$S$5</f>
        <v>5.196152422706632</v>
      </c>
      <c r="X23" s="6">
        <f t="shared" si="11"/>
        <v>3.4536622650941287E-5</v>
      </c>
      <c r="Y23" s="2">
        <f t="shared" si="12"/>
        <v>0.5</v>
      </c>
      <c r="Z23" s="2"/>
      <c r="AA23">
        <f t="shared" si="13"/>
        <v>4241.1500823462211</v>
      </c>
      <c r="AB23">
        <f t="shared" si="14"/>
        <v>13.5</v>
      </c>
      <c r="AC23" s="4">
        <f t="shared" si="0"/>
        <v>0.31297696800243946</v>
      </c>
      <c r="AD23">
        <f t="shared" si="1"/>
        <v>10.316694955250515</v>
      </c>
      <c r="AE23">
        <f t="shared" si="2"/>
        <v>10.316694955250515</v>
      </c>
    </row>
    <row r="24" spans="2:31" x14ac:dyDescent="0.25">
      <c r="B24">
        <v>0.5</v>
      </c>
      <c r="C24">
        <v>29</v>
      </c>
      <c r="D24">
        <v>1450</v>
      </c>
      <c r="E24" s="2">
        <f t="shared" si="21"/>
        <v>5.3851648071345037</v>
      </c>
      <c r="F24">
        <f t="shared" si="22"/>
        <v>14.5</v>
      </c>
      <c r="G24" s="1">
        <f t="shared" si="23"/>
        <v>1.5915494309189536E-3</v>
      </c>
      <c r="H24">
        <f t="shared" si="20"/>
        <v>0.50000000000000011</v>
      </c>
      <c r="I24" s="4">
        <v>0</v>
      </c>
      <c r="J24">
        <f t="shared" si="17"/>
        <v>0.33472135052906321</v>
      </c>
      <c r="K24">
        <v>5.5140499999999898E-2</v>
      </c>
      <c r="L24" s="5">
        <f t="shared" si="3"/>
        <v>-1.8456702628847774E-2</v>
      </c>
      <c r="M24">
        <v>4.70058E-2</v>
      </c>
      <c r="N24">
        <f t="shared" si="4"/>
        <v>-1.5733844858699039E-2</v>
      </c>
      <c r="O24" s="1">
        <v>8.8220599999999996E-2</v>
      </c>
      <c r="P24">
        <f t="shared" si="5"/>
        <v>-2.6763431528334402E-3</v>
      </c>
      <c r="Q24">
        <f t="shared" si="6"/>
        <v>0.43988564707205441</v>
      </c>
      <c r="R24">
        <f t="shared" si="7"/>
        <v>11.033457479180736</v>
      </c>
      <c r="S24" s="1">
        <f t="shared" si="8"/>
        <v>0.11416549391125148</v>
      </c>
      <c r="T24" s="1">
        <f t="shared" si="18"/>
        <v>0.31464999999999999</v>
      </c>
      <c r="U24" s="1">
        <f t="shared" si="9"/>
        <v>0.31464999999999999</v>
      </c>
      <c r="V24" s="7">
        <f t="shared" si="10"/>
        <v>0.33472135052906321</v>
      </c>
      <c r="W24" s="2">
        <f>S24/$S$5</f>
        <v>5.3851648071345037</v>
      </c>
      <c r="X24" s="6">
        <f t="shared" si="11"/>
        <v>3.4536622650941287E-5</v>
      </c>
      <c r="Y24" s="2">
        <f t="shared" si="12"/>
        <v>0.5</v>
      </c>
      <c r="Z24" s="2"/>
      <c r="AA24">
        <f t="shared" si="13"/>
        <v>4555.3093477052016</v>
      </c>
      <c r="AB24">
        <f t="shared" si="14"/>
        <v>14.500000000000004</v>
      </c>
      <c r="AC24" s="4">
        <f t="shared" si="0"/>
        <v>0.33472135052906332</v>
      </c>
      <c r="AD24">
        <f t="shared" si="1"/>
        <v>11.03345747918074</v>
      </c>
      <c r="AE24">
        <f t="shared" si="2"/>
        <v>11.033457479180736</v>
      </c>
    </row>
    <row r="25" spans="2:31" x14ac:dyDescent="0.25">
      <c r="B25">
        <v>0.5</v>
      </c>
      <c r="C25">
        <v>31</v>
      </c>
      <c r="D25">
        <v>1550</v>
      </c>
      <c r="E25" s="2">
        <f t="shared" si="21"/>
        <v>5.5677643628300215</v>
      </c>
      <c r="F25">
        <f t="shared" si="22"/>
        <v>15.5</v>
      </c>
      <c r="G25" s="1">
        <f t="shared" si="23"/>
        <v>1.5915494309189533E-3</v>
      </c>
      <c r="H25">
        <f t="shared" si="20"/>
        <v>0.5</v>
      </c>
      <c r="I25" s="4">
        <v>0</v>
      </c>
      <c r="J25">
        <f t="shared" si="17"/>
        <v>0.35646032387911003</v>
      </c>
      <c r="K25">
        <v>6.4735799999999996E-2</v>
      </c>
      <c r="L25" s="5">
        <f t="shared" si="3"/>
        <v>-2.307574423457329E-2</v>
      </c>
      <c r="M25">
        <v>5.0260100000000002E-2</v>
      </c>
      <c r="N25">
        <f t="shared" si="4"/>
        <v>-1.7915731524196458E-2</v>
      </c>
      <c r="O25" s="1">
        <v>8.3450300000000005E-2</v>
      </c>
      <c r="P25">
        <f t="shared" si="5"/>
        <v>-2.5316268423349699E-3</v>
      </c>
      <c r="Q25">
        <f t="shared" si="6"/>
        <v>0.47022258824943747</v>
      </c>
      <c r="R25">
        <f t="shared" si="7"/>
        <v>11.750041699815801</v>
      </c>
      <c r="S25" s="1">
        <f t="shared" si="8"/>
        <v>0.11803660449199646</v>
      </c>
      <c r="T25" s="1">
        <f t="shared" si="18"/>
        <v>0.33634999999999998</v>
      </c>
      <c r="U25" s="1">
        <f t="shared" si="9"/>
        <v>0.33634999999999998</v>
      </c>
      <c r="V25" s="7">
        <f t="shared" si="10"/>
        <v>0.35646032387910997</v>
      </c>
      <c r="W25" s="2">
        <f>S25/$S$5</f>
        <v>5.5677643628300215</v>
      </c>
      <c r="X25" s="6">
        <f t="shared" si="11"/>
        <v>3.4536622650941287E-5</v>
      </c>
      <c r="Y25" s="2">
        <f t="shared" si="12"/>
        <v>0.5</v>
      </c>
      <c r="Z25" s="2"/>
      <c r="AA25">
        <f t="shared" si="13"/>
        <v>4869.4686130641794</v>
      </c>
      <c r="AB25">
        <f t="shared" si="14"/>
        <v>15.5</v>
      </c>
      <c r="AC25" s="4">
        <f t="shared" si="0"/>
        <v>0.35646032387910997</v>
      </c>
      <c r="AD25">
        <f t="shared" si="1"/>
        <v>11.750041699815799</v>
      </c>
      <c r="AE25">
        <f t="shared" si="2"/>
        <v>11.750041699815801</v>
      </c>
    </row>
    <row r="26" spans="2:31" x14ac:dyDescent="0.25">
      <c r="B26">
        <v>0.5</v>
      </c>
      <c r="C26">
        <v>33</v>
      </c>
      <c r="D26">
        <v>1650</v>
      </c>
      <c r="E26" s="2">
        <f t="shared" si="21"/>
        <v>5.7445626465380286</v>
      </c>
      <c r="F26">
        <f t="shared" si="22"/>
        <v>16.5</v>
      </c>
      <c r="G26" s="1">
        <f t="shared" si="23"/>
        <v>1.5915494309189533E-3</v>
      </c>
      <c r="H26">
        <f t="shared" si="20"/>
        <v>0.5</v>
      </c>
      <c r="I26" s="4">
        <v>0</v>
      </c>
      <c r="J26">
        <f t="shared" si="17"/>
        <v>0.37819482082651529</v>
      </c>
      <c r="K26">
        <v>3.6693299999999998E-2</v>
      </c>
      <c r="L26" s="5">
        <f t="shared" si="3"/>
        <v>-1.3877216019033573E-2</v>
      </c>
      <c r="M26">
        <v>5.0893800000000003E-2</v>
      </c>
      <c r="N26">
        <f t="shared" si="4"/>
        <v>-1.9247771572180505E-2</v>
      </c>
      <c r="O26" s="1">
        <v>7.50445E-2</v>
      </c>
      <c r="P26">
        <f t="shared" si="5"/>
        <v>-2.2766205821861231E-3</v>
      </c>
      <c r="Q26">
        <f t="shared" si="6"/>
        <v>0.50055952942682058</v>
      </c>
      <c r="R26">
        <f t="shared" si="7"/>
        <v>12.466478364287724</v>
      </c>
      <c r="S26" s="1">
        <f t="shared" si="8"/>
        <v>0.1217847281066062</v>
      </c>
      <c r="T26" s="1">
        <f t="shared" si="18"/>
        <v>0.35805000000000003</v>
      </c>
      <c r="U26" s="1">
        <f t="shared" si="9"/>
        <v>0.35805000000000003</v>
      </c>
      <c r="V26" s="7">
        <f t="shared" si="10"/>
        <v>0.37819482082651529</v>
      </c>
      <c r="W26" s="2">
        <f>S26/$S$5</f>
        <v>5.7445626465380286</v>
      </c>
      <c r="X26" s="6">
        <f t="shared" si="11"/>
        <v>3.4536622650941287E-5</v>
      </c>
      <c r="Y26" s="2">
        <f t="shared" si="12"/>
        <v>0.5</v>
      </c>
      <c r="Z26" s="2"/>
      <c r="AA26">
        <f t="shared" si="13"/>
        <v>5183.627878423159</v>
      </c>
      <c r="AB26">
        <f t="shared" si="14"/>
        <v>16.5</v>
      </c>
      <c r="AC26" s="4">
        <f t="shared" si="0"/>
        <v>0.37819482082651529</v>
      </c>
      <c r="AD26">
        <f t="shared" si="1"/>
        <v>12.466478364287724</v>
      </c>
      <c r="AE26">
        <f t="shared" si="2"/>
        <v>12.466478364287724</v>
      </c>
    </row>
    <row r="27" spans="2:31" x14ac:dyDescent="0.25">
      <c r="B27">
        <v>0.5</v>
      </c>
      <c r="C27">
        <v>35</v>
      </c>
      <c r="D27">
        <v>1750</v>
      </c>
      <c r="E27" s="2">
        <f t="shared" si="21"/>
        <v>5.9160797830996161</v>
      </c>
      <c r="F27">
        <f t="shared" si="22"/>
        <v>17.5</v>
      </c>
      <c r="G27" s="1">
        <f t="shared" si="23"/>
        <v>1.5915494309189536E-3</v>
      </c>
      <c r="H27">
        <f t="shared" si="20"/>
        <v>0.50000000000000011</v>
      </c>
      <c r="I27" s="4">
        <v>0</v>
      </c>
      <c r="J27">
        <f t="shared" si="17"/>
        <v>0.39992557120044225</v>
      </c>
      <c r="K27">
        <v>6.65467E-2</v>
      </c>
      <c r="L27" s="5">
        <f t="shared" si="3"/>
        <v>-2.6613727009004471E-2</v>
      </c>
      <c r="M27">
        <v>7.0622000000000004E-2</v>
      </c>
      <c r="N27">
        <f t="shared" si="4"/>
        <v>-2.8243543689317634E-2</v>
      </c>
      <c r="O27" s="1">
        <v>9.3119599999999997E-2</v>
      </c>
      <c r="P27">
        <f t="shared" si="5"/>
        <v>-2.8249638276614396E-3</v>
      </c>
      <c r="Q27">
        <f t="shared" si="6"/>
        <v>0.53089647060420364</v>
      </c>
      <c r="R27">
        <f t="shared" si="7"/>
        <v>13.182791530037202</v>
      </c>
      <c r="S27" s="1">
        <f t="shared" si="8"/>
        <v>0.12542089140171186</v>
      </c>
      <c r="T27" s="1">
        <f t="shared" si="18"/>
        <v>0.37975000000000003</v>
      </c>
      <c r="U27" s="1">
        <f t="shared" si="9"/>
        <v>0.37975000000000003</v>
      </c>
      <c r="V27" s="7">
        <f t="shared" si="10"/>
        <v>0.39992557120044225</v>
      </c>
      <c r="W27" s="2">
        <f>S27/$S$5</f>
        <v>5.9160797830996161</v>
      </c>
      <c r="X27" s="6">
        <f t="shared" si="11"/>
        <v>3.4536622650941294E-5</v>
      </c>
      <c r="Y27" s="2">
        <f t="shared" si="12"/>
        <v>0.50000000000000011</v>
      </c>
      <c r="Z27" s="2"/>
      <c r="AA27">
        <f t="shared" si="13"/>
        <v>5497.7871437821395</v>
      </c>
      <c r="AB27">
        <f t="shared" si="14"/>
        <v>17.500000000000004</v>
      </c>
      <c r="AC27" s="4">
        <f t="shared" si="0"/>
        <v>0.39992557120044236</v>
      </c>
      <c r="AD27">
        <f t="shared" si="1"/>
        <v>13.182791530037205</v>
      </c>
      <c r="AE27">
        <f t="shared" si="2"/>
        <v>13.182791530037202</v>
      </c>
    </row>
    <row r="28" spans="2:31" x14ac:dyDescent="0.25">
      <c r="B28">
        <v>0.5</v>
      </c>
      <c r="C28">
        <v>37</v>
      </c>
      <c r="D28">
        <v>1850</v>
      </c>
      <c r="E28" s="2">
        <f t="shared" si="21"/>
        <v>6.0827625302982193</v>
      </c>
      <c r="F28">
        <f t="shared" si="22"/>
        <v>18.5</v>
      </c>
      <c r="G28" s="1">
        <f t="shared" si="23"/>
        <v>1.5915494309189533E-3</v>
      </c>
      <c r="H28">
        <f t="shared" si="20"/>
        <v>0.5</v>
      </c>
      <c r="I28" s="4">
        <v>0</v>
      </c>
      <c r="J28">
        <f t="shared" si="17"/>
        <v>0.42165315426307437</v>
      </c>
      <c r="K28">
        <v>3.3714800000000003E-2</v>
      </c>
      <c r="L28" s="5">
        <f t="shared" si="3"/>
        <v>-1.42159517653487E-2</v>
      </c>
      <c r="M28">
        <v>6.9085399999999894E-2</v>
      </c>
      <c r="N28">
        <f t="shared" si="4"/>
        <v>-2.9130076823526155E-2</v>
      </c>
      <c r="O28" s="1">
        <v>8.1768599999999997E-2</v>
      </c>
      <c r="P28">
        <f t="shared" si="5"/>
        <v>-2.4806092083569644E-3</v>
      </c>
      <c r="Q28">
        <f t="shared" si="6"/>
        <v>0.5612334117815867</v>
      </c>
      <c r="R28">
        <f t="shared" si="7"/>
        <v>13.899000291348662</v>
      </c>
      <c r="S28" s="1">
        <f t="shared" si="8"/>
        <v>0.12895456564232224</v>
      </c>
      <c r="T28" s="1">
        <f t="shared" si="18"/>
        <v>0.40145000000000003</v>
      </c>
      <c r="U28" s="1">
        <f t="shared" si="9"/>
        <v>0.40145000000000003</v>
      </c>
      <c r="V28" s="7">
        <f t="shared" si="10"/>
        <v>0.42165315426307437</v>
      </c>
      <c r="W28" s="2">
        <f>S28/$S$5</f>
        <v>6.0827625302982193</v>
      </c>
      <c r="X28" s="6">
        <f t="shared" si="11"/>
        <v>3.4536622650941294E-5</v>
      </c>
      <c r="Y28" s="2">
        <f t="shared" si="12"/>
        <v>0.50000000000000011</v>
      </c>
      <c r="Z28" s="2"/>
      <c r="AA28">
        <f t="shared" si="13"/>
        <v>5811.9464091411173</v>
      </c>
      <c r="AB28">
        <f t="shared" si="14"/>
        <v>18.5</v>
      </c>
      <c r="AC28" s="4">
        <f t="shared" si="0"/>
        <v>0.42165315426307437</v>
      </c>
      <c r="AD28">
        <f t="shared" si="1"/>
        <v>13.899000291348662</v>
      </c>
      <c r="AE28">
        <f t="shared" si="2"/>
        <v>13.899000291348662</v>
      </c>
    </row>
    <row r="29" spans="2:31" x14ac:dyDescent="0.25">
      <c r="B29">
        <v>0.5</v>
      </c>
      <c r="C29">
        <v>39</v>
      </c>
      <c r="D29">
        <v>1950</v>
      </c>
      <c r="E29" s="2">
        <f t="shared" si="21"/>
        <v>6.2449979983983983</v>
      </c>
      <c r="F29">
        <f t="shared" si="22"/>
        <v>19.5</v>
      </c>
      <c r="G29" s="1">
        <f t="shared" si="23"/>
        <v>1.5915494309189533E-3</v>
      </c>
      <c r="H29">
        <f t="shared" si="20"/>
        <v>0.5</v>
      </c>
      <c r="I29" s="4">
        <v>0</v>
      </c>
      <c r="J29">
        <f t="shared" si="17"/>
        <v>0.44337803565354922</v>
      </c>
      <c r="K29">
        <v>1.82910999999999E-2</v>
      </c>
      <c r="L29" s="5">
        <f t="shared" si="3"/>
        <v>-8.10987198794259E-3</v>
      </c>
      <c r="M29">
        <v>6.6054999999999905E-2</v>
      </c>
      <c r="N29">
        <f t="shared" si="4"/>
        <v>-2.9287336145095152E-2</v>
      </c>
      <c r="O29" s="1">
        <v>7.0286500000000002E-2</v>
      </c>
      <c r="P29">
        <f t="shared" si="5"/>
        <v>-2.1322774160641347E-3</v>
      </c>
      <c r="Q29">
        <f t="shared" si="6"/>
        <v>0.59157035295896976</v>
      </c>
      <c r="R29">
        <f t="shared" si="7"/>
        <v>14.615119997137301</v>
      </c>
      <c r="S29" s="1">
        <f t="shared" si="8"/>
        <v>0.13239395756604605</v>
      </c>
      <c r="T29" s="1">
        <f t="shared" si="18"/>
        <v>0.42314999999999997</v>
      </c>
      <c r="U29" s="1">
        <f t="shared" si="9"/>
        <v>0.42315000000000003</v>
      </c>
      <c r="V29" s="7">
        <f t="shared" si="10"/>
        <v>0.44337803565354922</v>
      </c>
      <c r="W29" s="2">
        <f>S29/$S$5</f>
        <v>6.2449979983983983</v>
      </c>
      <c r="X29" s="6">
        <f t="shared" si="11"/>
        <v>3.4536622650941287E-5</v>
      </c>
      <c r="Y29" s="2">
        <f t="shared" si="12"/>
        <v>0.5</v>
      </c>
      <c r="Z29" s="2"/>
      <c r="AA29">
        <f t="shared" si="13"/>
        <v>6126.1056745000969</v>
      </c>
      <c r="AB29">
        <f t="shared" si="14"/>
        <v>19.5</v>
      </c>
      <c r="AC29" s="4">
        <f t="shared" si="0"/>
        <v>0.44337803565354927</v>
      </c>
      <c r="AD29">
        <f t="shared" si="1"/>
        <v>14.615119997137302</v>
      </c>
      <c r="AE29">
        <f t="shared" si="2"/>
        <v>14.615119997137301</v>
      </c>
    </row>
    <row r="30" spans="2:31" x14ac:dyDescent="0.25">
      <c r="B30">
        <v>0.5</v>
      </c>
      <c r="C30">
        <v>41</v>
      </c>
      <c r="D30">
        <v>2050</v>
      </c>
      <c r="E30" s="2">
        <f t="shared" si="21"/>
        <v>6.4031242374328485</v>
      </c>
      <c r="F30">
        <f t="shared" si="22"/>
        <v>20.5</v>
      </c>
      <c r="G30" s="1">
        <f t="shared" si="23"/>
        <v>1.5915494309189536E-3</v>
      </c>
      <c r="H30">
        <f t="shared" si="20"/>
        <v>0.50000000000000011</v>
      </c>
      <c r="I30" s="4">
        <v>0</v>
      </c>
      <c r="J30">
        <f t="shared" si="17"/>
        <v>0.46510059395790931</v>
      </c>
      <c r="K30">
        <v>3.6537899999999998E-2</v>
      </c>
      <c r="L30" s="5">
        <f t="shared" si="3"/>
        <v>-1.6993798991974694E-2</v>
      </c>
      <c r="M30">
        <v>7.2619799999999998E-2</v>
      </c>
      <c r="N30">
        <f t="shared" si="4"/>
        <v>-3.3775512113104582E-2</v>
      </c>
      <c r="O30" s="1">
        <v>6.96518E-2</v>
      </c>
      <c r="P30">
        <f t="shared" si="5"/>
        <v>-2.1130225594988496E-3</v>
      </c>
      <c r="Q30">
        <f t="shared" si="6"/>
        <v>0.62190729413635282</v>
      </c>
      <c r="R30">
        <f t="shared" si="7"/>
        <v>15.331163126777373</v>
      </c>
      <c r="S30" s="1">
        <f t="shared" si="8"/>
        <v>0.1357462338335764</v>
      </c>
      <c r="T30" s="1">
        <f t="shared" si="18"/>
        <v>0.44485000000000002</v>
      </c>
      <c r="U30" s="1">
        <f t="shared" si="9"/>
        <v>0.44485000000000002</v>
      </c>
      <c r="V30" s="7">
        <f t="shared" si="10"/>
        <v>0.46510059395790931</v>
      </c>
      <c r="W30" s="2">
        <f>S30/$S$5</f>
        <v>6.4031242374328485</v>
      </c>
      <c r="X30" s="6">
        <f t="shared" si="11"/>
        <v>3.4536622650941294E-5</v>
      </c>
      <c r="Y30" s="2">
        <f t="shared" si="12"/>
        <v>0.50000000000000011</v>
      </c>
      <c r="Z30" s="2"/>
      <c r="AA30">
        <f t="shared" si="13"/>
        <v>6440.2649398590775</v>
      </c>
      <c r="AB30">
        <f t="shared" si="14"/>
        <v>20.500000000000004</v>
      </c>
      <c r="AC30" s="4">
        <f t="shared" si="0"/>
        <v>0.46510059395790937</v>
      </c>
      <c r="AD30">
        <f t="shared" si="1"/>
        <v>15.331163126777374</v>
      </c>
      <c r="AE30">
        <f t="shared" si="2"/>
        <v>15.331163126777373</v>
      </c>
    </row>
    <row r="31" spans="2:31" x14ac:dyDescent="0.25">
      <c r="B31">
        <v>0.5</v>
      </c>
      <c r="C31">
        <v>43</v>
      </c>
      <c r="D31">
        <v>2150</v>
      </c>
      <c r="E31" s="2">
        <f t="shared" si="21"/>
        <v>6.5574385243020004</v>
      </c>
      <c r="F31">
        <f t="shared" si="22"/>
        <v>21.5</v>
      </c>
      <c r="G31" s="1">
        <f t="shared" si="23"/>
        <v>1.5915494309189533E-3</v>
      </c>
      <c r="H31">
        <f t="shared" si="20"/>
        <v>0.5</v>
      </c>
      <c r="I31" s="4">
        <v>0</v>
      </c>
      <c r="J31">
        <f t="shared" si="17"/>
        <v>0.48682114015313677</v>
      </c>
      <c r="K31">
        <v>3.0731499999999998E-2</v>
      </c>
      <c r="L31" s="5">
        <f t="shared" si="3"/>
        <v>-1.4960743868616122E-2</v>
      </c>
      <c r="M31">
        <v>7.3526899999999895E-2</v>
      </c>
      <c r="N31">
        <f t="shared" si="4"/>
        <v>-3.5794449289925617E-2</v>
      </c>
      <c r="O31" s="1">
        <v>6.3677199999999906E-2</v>
      </c>
      <c r="P31">
        <f t="shared" si="5"/>
        <v>-1.9317714707404539E-3</v>
      </c>
      <c r="Q31">
        <f t="shared" si="6"/>
        <v>0.65224423531373588</v>
      </c>
      <c r="R31">
        <f t="shared" si="7"/>
        <v>16.047139931038068</v>
      </c>
      <c r="S31" s="1">
        <f t="shared" si="8"/>
        <v>0.13901769671520242</v>
      </c>
      <c r="T31" s="1">
        <f t="shared" si="18"/>
        <v>0.46655000000000002</v>
      </c>
      <c r="U31" s="1">
        <f t="shared" si="9"/>
        <v>0.46655000000000002</v>
      </c>
      <c r="V31" s="7">
        <f t="shared" si="10"/>
        <v>0.48682114015313677</v>
      </c>
      <c r="W31" s="2">
        <f>S31/$S$5</f>
        <v>6.5574385243020012</v>
      </c>
      <c r="X31" s="6">
        <f t="shared" si="11"/>
        <v>3.4536622650941294E-5</v>
      </c>
      <c r="Y31" s="2">
        <f t="shared" si="12"/>
        <v>0.50000000000000011</v>
      </c>
      <c r="Z31" s="2"/>
      <c r="AA31">
        <f t="shared" si="13"/>
        <v>6754.4242052180552</v>
      </c>
      <c r="AB31">
        <f t="shared" si="14"/>
        <v>21.5</v>
      </c>
      <c r="AC31" s="4">
        <f t="shared" si="0"/>
        <v>0.48682114015313677</v>
      </c>
      <c r="AD31">
        <f t="shared" si="1"/>
        <v>16.047139931038068</v>
      </c>
      <c r="AE31">
        <f t="shared" si="2"/>
        <v>16.047139931038068</v>
      </c>
    </row>
    <row r="32" spans="2:31" x14ac:dyDescent="0.25">
      <c r="B32">
        <v>0.5</v>
      </c>
      <c r="C32">
        <v>45</v>
      </c>
      <c r="D32">
        <v>2250</v>
      </c>
      <c r="E32" s="2">
        <f t="shared" si="21"/>
        <v>6.7082039324993694</v>
      </c>
      <c r="F32">
        <f t="shared" si="22"/>
        <v>22.5</v>
      </c>
      <c r="G32" s="1">
        <f t="shared" si="23"/>
        <v>1.5915494309189533E-3</v>
      </c>
      <c r="H32">
        <f t="shared" si="20"/>
        <v>0.5</v>
      </c>
      <c r="I32" s="4">
        <v>0</v>
      </c>
      <c r="J32">
        <f t="shared" si="17"/>
        <v>0.50853993206040371</v>
      </c>
      <c r="K32">
        <v>1.8235600000000001E-2</v>
      </c>
      <c r="L32" s="5">
        <f t="shared" si="3"/>
        <v>-9.2735307850806987E-3</v>
      </c>
      <c r="M32">
        <v>6.7724099999999995E-2</v>
      </c>
      <c r="N32">
        <f t="shared" si="4"/>
        <v>-3.4440409212851984E-2</v>
      </c>
      <c r="O32" s="1">
        <v>5.3056199999999998E-2</v>
      </c>
      <c r="P32">
        <f t="shared" si="5"/>
        <v>-1.6095628184954712E-3</v>
      </c>
      <c r="Q32">
        <f t="shared" si="6"/>
        <v>0.68258117649111893</v>
      </c>
      <c r="R32">
        <f t="shared" si="7"/>
        <v>16.763058908507649</v>
      </c>
      <c r="S32" s="1">
        <f t="shared" si="8"/>
        <v>0.14221392336898664</v>
      </c>
      <c r="T32" s="1">
        <f t="shared" si="18"/>
        <v>0.48825000000000002</v>
      </c>
      <c r="U32" s="1">
        <f t="shared" si="9"/>
        <v>0.48825000000000002</v>
      </c>
      <c r="V32" s="7">
        <f t="shared" si="10"/>
        <v>0.50853993206040371</v>
      </c>
      <c r="W32" s="2">
        <f>S32/$S$5</f>
        <v>6.7082039324993694</v>
      </c>
      <c r="X32" s="6">
        <f t="shared" si="11"/>
        <v>3.4536622650941287E-5</v>
      </c>
      <c r="Y32" s="2">
        <f t="shared" si="12"/>
        <v>0.5</v>
      </c>
      <c r="Z32" s="2"/>
      <c r="AA32">
        <f t="shared" si="13"/>
        <v>7068.5834705770349</v>
      </c>
      <c r="AB32">
        <f t="shared" si="14"/>
        <v>22.5</v>
      </c>
      <c r="AC32" s="4">
        <f t="shared" si="0"/>
        <v>0.50853993206040371</v>
      </c>
      <c r="AD32">
        <f t="shared" si="1"/>
        <v>16.763058908507649</v>
      </c>
      <c r="AE32">
        <f t="shared" si="2"/>
        <v>16.763058908507649</v>
      </c>
    </row>
    <row r="33" spans="2:31" x14ac:dyDescent="0.25">
      <c r="B33">
        <v>0.5</v>
      </c>
      <c r="C33">
        <v>47</v>
      </c>
      <c r="D33">
        <v>2350</v>
      </c>
      <c r="E33" s="2">
        <f t="shared" si="21"/>
        <v>6.8556546004010439</v>
      </c>
      <c r="F33">
        <f t="shared" si="22"/>
        <v>23.5</v>
      </c>
      <c r="G33" s="1">
        <f t="shared" si="23"/>
        <v>1.5915494309189536E-3</v>
      </c>
      <c r="H33">
        <f t="shared" si="20"/>
        <v>0.50000000000000011</v>
      </c>
      <c r="I33" s="4">
        <v>0</v>
      </c>
      <c r="J33">
        <f t="shared" si="17"/>
        <v>0.53025718524127519</v>
      </c>
      <c r="K33">
        <v>2.87582999999999E-2</v>
      </c>
      <c r="L33" s="5">
        <f t="shared" si="3"/>
        <v>-1.5249295210324112E-2</v>
      </c>
      <c r="M33">
        <v>9.0136399999999894E-2</v>
      </c>
      <c r="N33">
        <f t="shared" si="4"/>
        <v>-4.7795473751781621E-2</v>
      </c>
      <c r="O33" s="1">
        <v>6.4156400000000002E-2</v>
      </c>
      <c r="P33">
        <f t="shared" si="5"/>
        <v>-1.9463089329526588E-3</v>
      </c>
      <c r="Q33">
        <f t="shared" si="6"/>
        <v>0.71291811766850199</v>
      </c>
      <c r="R33">
        <f t="shared" si="7"/>
        <v>17.478927164766201</v>
      </c>
      <c r="S33" s="1">
        <f t="shared" si="8"/>
        <v>0.14533987752850214</v>
      </c>
      <c r="T33" s="1">
        <f t="shared" si="18"/>
        <v>0.50995000000000001</v>
      </c>
      <c r="U33" s="1">
        <f t="shared" si="9"/>
        <v>0.50995000000000001</v>
      </c>
      <c r="V33" s="7">
        <f t="shared" si="10"/>
        <v>0.53025718524127519</v>
      </c>
      <c r="W33" s="2">
        <f>S33/$S$5</f>
        <v>6.8556546004010439</v>
      </c>
      <c r="X33" s="6">
        <f t="shared" si="11"/>
        <v>3.4536622650941294E-5</v>
      </c>
      <c r="Y33" s="2">
        <f t="shared" si="12"/>
        <v>0.50000000000000011</v>
      </c>
      <c r="Z33" s="2"/>
      <c r="AA33">
        <f t="shared" si="13"/>
        <v>7382.7427359360163</v>
      </c>
      <c r="AB33">
        <f t="shared" si="14"/>
        <v>23.500000000000007</v>
      </c>
      <c r="AC33" s="4">
        <f t="shared" si="0"/>
        <v>0.5302571852412753</v>
      </c>
      <c r="AD33">
        <f t="shared" si="1"/>
        <v>17.478927164766205</v>
      </c>
      <c r="AE33">
        <f t="shared" si="2"/>
        <v>17.478927164766201</v>
      </c>
    </row>
    <row r="34" spans="2:31" x14ac:dyDescent="0.25">
      <c r="B34">
        <v>0.5</v>
      </c>
      <c r="C34">
        <v>49</v>
      </c>
      <c r="D34">
        <v>2450</v>
      </c>
      <c r="E34" s="2">
        <f t="shared" si="21"/>
        <v>7</v>
      </c>
      <c r="F34">
        <f t="shared" si="22"/>
        <v>24.5</v>
      </c>
      <c r="G34" s="1">
        <f t="shared" si="23"/>
        <v>1.5915494309189533E-3</v>
      </c>
      <c r="H34">
        <f t="shared" si="20"/>
        <v>0.5</v>
      </c>
      <c r="I34" s="4">
        <v>0</v>
      </c>
      <c r="J34">
        <f t="shared" si="17"/>
        <v>0.55197308131828315</v>
      </c>
      <c r="K34">
        <v>2.8740600000000002E-2</v>
      </c>
      <c r="L34" s="5">
        <f t="shared" si="3"/>
        <v>-1.5864037540936248E-2</v>
      </c>
      <c r="M34">
        <v>7.9569200000000007E-2</v>
      </c>
      <c r="N34">
        <f t="shared" si="4"/>
        <v>-4.3920056502030742E-2</v>
      </c>
      <c r="O34" s="1">
        <v>5.1546399999999999E-2</v>
      </c>
      <c r="P34">
        <f t="shared" si="5"/>
        <v>-1.5637601047058583E-3</v>
      </c>
      <c r="Q34">
        <f t="shared" si="6"/>
        <v>0.74325505884588505</v>
      </c>
      <c r="R34">
        <f t="shared" si="7"/>
        <v>18.194750686657649</v>
      </c>
      <c r="S34" s="1">
        <f t="shared" si="8"/>
        <v>0.1484</v>
      </c>
      <c r="T34" s="1">
        <f t="shared" si="18"/>
        <v>0.53165000000000007</v>
      </c>
      <c r="U34" s="1">
        <f t="shared" si="9"/>
        <v>0.53165000000000007</v>
      </c>
      <c r="V34" s="7">
        <f t="shared" si="10"/>
        <v>0.55197308131828327</v>
      </c>
      <c r="W34" s="2">
        <f>S34/$S$5</f>
        <v>7</v>
      </c>
      <c r="X34" s="6">
        <f t="shared" si="11"/>
        <v>3.4536622650941294E-5</v>
      </c>
      <c r="Y34" s="2">
        <f t="shared" si="12"/>
        <v>0.50000000000000011</v>
      </c>
      <c r="Z34" s="2"/>
      <c r="AA34">
        <f t="shared" si="13"/>
        <v>7696.9020012949932</v>
      </c>
      <c r="AB34">
        <f t="shared" si="14"/>
        <v>24.5</v>
      </c>
      <c r="AC34" s="4">
        <f t="shared" si="0"/>
        <v>0.55197308131828327</v>
      </c>
      <c r="AD34">
        <f t="shared" si="1"/>
        <v>18.194750686657652</v>
      </c>
      <c r="AE34">
        <f t="shared" si="2"/>
        <v>18.194750686657649</v>
      </c>
    </row>
    <row r="35" spans="2:31" x14ac:dyDescent="0.25">
      <c r="O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Edmunds</dc:creator>
  <cp:lastModifiedBy>Calum Edmunds</cp:lastModifiedBy>
  <dcterms:created xsi:type="dcterms:W3CDTF">2021-06-10T10:39:32Z</dcterms:created>
  <dcterms:modified xsi:type="dcterms:W3CDTF">2021-07-08T10:01:47Z</dcterms:modified>
</cp:coreProperties>
</file>