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NDC\TN-006Harmonic\Harmonic_OpenDSS\"/>
    </mc:Choice>
  </mc:AlternateContent>
  <xr:revisionPtr revIDLastSave="0" documentId="13_ncr:1_{45E150AD-C33A-408F-9399-4E101B9A62B9}" xr6:coauthVersionLast="47" xr6:coauthVersionMax="47" xr10:uidLastSave="{00000000-0000-0000-0000-000000000000}"/>
  <bookViews>
    <workbookView xWindow="-19320" yWindow="690" windowWidth="19440" windowHeight="15000" xr2:uid="{B34353C0-2A4C-4364-8829-8249301E7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5" i="1"/>
  <c r="J6" i="1"/>
  <c r="L6" i="1" s="1"/>
  <c r="J5" i="1"/>
  <c r="N5" i="1" s="1"/>
  <c r="F5" i="1"/>
  <c r="G5" i="1"/>
  <c r="F6" i="1"/>
  <c r="E6" i="1"/>
  <c r="J14" i="1"/>
  <c r="F11" i="1"/>
  <c r="F9" i="1"/>
  <c r="F8" i="1"/>
  <c r="F7" i="1"/>
  <c r="G12" i="1"/>
  <c r="F12" i="1"/>
  <c r="J12" i="1"/>
  <c r="N12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N13" i="1"/>
  <c r="N21" i="1"/>
  <c r="N33" i="1"/>
  <c r="T3" i="1"/>
  <c r="J7" i="1"/>
  <c r="N7" i="1" s="1"/>
  <c r="J8" i="1"/>
  <c r="N8" i="1" s="1"/>
  <c r="J9" i="1"/>
  <c r="N9" i="1" s="1"/>
  <c r="J10" i="1"/>
  <c r="L10" i="1" s="1"/>
  <c r="J11" i="1"/>
  <c r="N11" i="1" s="1"/>
  <c r="J13" i="1"/>
  <c r="L14" i="1"/>
  <c r="J15" i="1"/>
  <c r="N15" i="1" s="1"/>
  <c r="J16" i="1"/>
  <c r="N16" i="1" s="1"/>
  <c r="J17" i="1"/>
  <c r="L17" i="1" s="1"/>
  <c r="J18" i="1"/>
  <c r="L18" i="1" s="1"/>
  <c r="J19" i="1"/>
  <c r="N19" i="1" s="1"/>
  <c r="J20" i="1"/>
  <c r="N20" i="1" s="1"/>
  <c r="J21" i="1"/>
  <c r="J22" i="1"/>
  <c r="L22" i="1" s="1"/>
  <c r="J23" i="1"/>
  <c r="N23" i="1" s="1"/>
  <c r="J24" i="1"/>
  <c r="N24" i="1" s="1"/>
  <c r="J25" i="1"/>
  <c r="N25" i="1" s="1"/>
  <c r="J26" i="1"/>
  <c r="L26" i="1" s="1"/>
  <c r="J27" i="1"/>
  <c r="N27" i="1" s="1"/>
  <c r="J28" i="1"/>
  <c r="N28" i="1" s="1"/>
  <c r="J29" i="1"/>
  <c r="N29" i="1" s="1"/>
  <c r="J30" i="1"/>
  <c r="L30" i="1" s="1"/>
  <c r="J31" i="1"/>
  <c r="N31" i="1" s="1"/>
  <c r="J32" i="1"/>
  <c r="N32" i="1" s="1"/>
  <c r="J33" i="1"/>
  <c r="L33" i="1" s="1"/>
  <c r="J34" i="1"/>
  <c r="L34" i="1" s="1"/>
  <c r="G6" i="1"/>
  <c r="G10" i="1"/>
  <c r="G14" i="1"/>
  <c r="G7" i="1"/>
  <c r="G8" i="1"/>
  <c r="G9" i="1"/>
  <c r="F10" i="1"/>
  <c r="G11" i="1"/>
  <c r="F13" i="1"/>
  <c r="G13" i="1" s="1"/>
  <c r="F14" i="1"/>
  <c r="E7" i="1"/>
  <c r="E8" i="1"/>
  <c r="E9" i="1"/>
  <c r="E10" i="1"/>
  <c r="E11" i="1"/>
  <c r="E12" i="1"/>
  <c r="E13" i="1"/>
  <c r="E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H13" i="1" l="1"/>
  <c r="H12" i="1"/>
  <c r="H11" i="1"/>
  <c r="H14" i="1"/>
  <c r="N17" i="1"/>
  <c r="N18" i="1"/>
  <c r="N10" i="1"/>
  <c r="N22" i="1"/>
  <c r="N14" i="1"/>
  <c r="N6" i="1"/>
  <c r="N34" i="1"/>
  <c r="N30" i="1"/>
  <c r="N26" i="1"/>
  <c r="L21" i="1"/>
  <c r="L29" i="1"/>
  <c r="L13" i="1"/>
  <c r="L25" i="1"/>
  <c r="L9" i="1"/>
  <c r="L32" i="1"/>
  <c r="L28" i="1"/>
  <c r="L24" i="1"/>
  <c r="L20" i="1"/>
  <c r="L16" i="1"/>
  <c r="L12" i="1"/>
  <c r="L8" i="1"/>
  <c r="L5" i="1"/>
  <c r="L31" i="1"/>
  <c r="L27" i="1"/>
  <c r="L23" i="1"/>
  <c r="L19" i="1"/>
  <c r="L15" i="1"/>
  <c r="L11" i="1"/>
  <c r="L7" i="1"/>
  <c r="H33" i="1"/>
  <c r="H29" i="1"/>
  <c r="H21" i="1"/>
  <c r="H17" i="1"/>
  <c r="H25" i="1"/>
  <c r="H19" i="1"/>
  <c r="H27" i="1"/>
  <c r="H15" i="1"/>
  <c r="H32" i="1"/>
  <c r="H28" i="1"/>
  <c r="H24" i="1"/>
  <c r="H20" i="1"/>
  <c r="H31" i="1"/>
  <c r="H23" i="1"/>
  <c r="H34" i="1"/>
  <c r="H30" i="1"/>
  <c r="H26" i="1"/>
  <c r="H22" i="1"/>
  <c r="H18" i="1"/>
  <c r="H16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</calcChain>
</file>

<file path=xl/sharedStrings.xml><?xml version="1.0" encoding="utf-8"?>
<sst xmlns="http://schemas.openxmlformats.org/spreadsheetml/2006/main" count="29" uniqueCount="18">
  <si>
    <t>h</t>
  </si>
  <si>
    <t>R</t>
  </si>
  <si>
    <t>X</t>
  </si>
  <si>
    <t>k</t>
  </si>
  <si>
    <t>L</t>
  </si>
  <si>
    <t>L(pu)</t>
  </si>
  <si>
    <t>To calculate Rcurve and LCurve from R and X from Equation 30 (p69) of ENA G5/5 for use in OpenDSS</t>
  </si>
  <si>
    <t>These are used in the Reactor component to calculate Zh (frequency dependant impedence)</t>
  </si>
  <si>
    <t>Z</t>
  </si>
  <si>
    <t>V</t>
  </si>
  <si>
    <t>I</t>
  </si>
  <si>
    <t>VS</t>
  </si>
  <si>
    <t>20 EVs</t>
  </si>
  <si>
    <t>1 EV</t>
  </si>
  <si>
    <t>From Opendss</t>
  </si>
  <si>
    <t>Calculated</t>
  </si>
  <si>
    <t>No harmonic impedence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</si>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</sst>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4564-41EA-4CD1-AC49-16F5927E790C}">
  <dimension ref="B1:T35"/>
  <sheetViews>
    <sheetView tabSelected="1" topLeftCell="D1" workbookViewId="0">
      <selection activeCell="Q5" sqref="Q5:Q34"/>
    </sheetView>
  </sheetViews>
  <sheetFormatPr defaultRowHeight="15" x14ac:dyDescent="0.25"/>
  <cols>
    <col min="11" max="11" width="13.85546875" bestFit="1" customWidth="1"/>
    <col min="12" max="12" width="10.28515625" bestFit="1" customWidth="1"/>
    <col min="13" max="13" width="13.85546875" bestFit="1" customWidth="1"/>
    <col min="14" max="14" width="12.7109375" bestFit="1" customWidth="1"/>
  </cols>
  <sheetData>
    <row r="1" spans="2:20" x14ac:dyDescent="0.25">
      <c r="B1" t="s">
        <v>6</v>
      </c>
    </row>
    <row r="2" spans="2:20" x14ac:dyDescent="0.25">
      <c r="B2" t="s">
        <v>7</v>
      </c>
      <c r="K2" t="s">
        <v>13</v>
      </c>
      <c r="M2" t="s">
        <v>12</v>
      </c>
      <c r="O2" t="s">
        <v>16</v>
      </c>
      <c r="R2" t="s">
        <v>1</v>
      </c>
      <c r="S2" t="s">
        <v>2</v>
      </c>
      <c r="T2" t="s">
        <v>8</v>
      </c>
    </row>
    <row r="3" spans="2:20" x14ac:dyDescent="0.25">
      <c r="K3" t="s">
        <v>14</v>
      </c>
      <c r="L3" t="s">
        <v>15</v>
      </c>
      <c r="M3" t="s">
        <v>14</v>
      </c>
      <c r="N3" t="s">
        <v>15</v>
      </c>
      <c r="O3" t="s">
        <v>14</v>
      </c>
      <c r="P3" t="s">
        <v>15</v>
      </c>
      <c r="R3">
        <v>5.2999999999999999E-2</v>
      </c>
      <c r="S3">
        <v>8.9999999999999993E-3</v>
      </c>
      <c r="T3">
        <f>SQRT(R3^2+S3^2)</f>
        <v>5.3758720222862447E-2</v>
      </c>
    </row>
    <row r="4" spans="2:20" x14ac:dyDescent="0.25">
      <c r="B4" t="s">
        <v>3</v>
      </c>
      <c r="C4" t="s">
        <v>0</v>
      </c>
      <c r="E4" t="s">
        <v>1</v>
      </c>
      <c r="F4" t="s">
        <v>2</v>
      </c>
      <c r="G4" t="s">
        <v>4</v>
      </c>
      <c r="H4" t="s">
        <v>5</v>
      </c>
      <c r="I4" t="s">
        <v>11</v>
      </c>
      <c r="J4" t="s">
        <v>8</v>
      </c>
      <c r="K4" t="s">
        <v>10</v>
      </c>
      <c r="L4" t="s">
        <v>9</v>
      </c>
      <c r="M4" t="s">
        <v>10</v>
      </c>
      <c r="N4" t="s">
        <v>9</v>
      </c>
      <c r="O4" t="s">
        <v>10</v>
      </c>
      <c r="P4" t="s">
        <v>9</v>
      </c>
      <c r="Q4" t="s">
        <v>17</v>
      </c>
    </row>
    <row r="5" spans="2:20" x14ac:dyDescent="0.25">
      <c r="B5">
        <v>1</v>
      </c>
      <c r="C5">
        <v>1</v>
      </c>
      <c r="D5">
        <v>50</v>
      </c>
      <c r="E5" s="2">
        <f>SQRT(C5)</f>
        <v>1</v>
      </c>
      <c r="F5">
        <f>B5*C5</f>
        <v>1</v>
      </c>
      <c r="G5" s="1">
        <f>F5/(2*PI()*D5)</f>
        <v>3.1830988618379067E-3</v>
      </c>
      <c r="H5">
        <v>1</v>
      </c>
      <c r="I5">
        <v>230</v>
      </c>
      <c r="J5">
        <f>SQRT(($R$3*SQRT(C5))^2+(B5^2*C5^2*$S$3^2))</f>
        <v>5.3758720222862447E-2</v>
      </c>
      <c r="K5">
        <v>26.994</v>
      </c>
      <c r="L5" s="5">
        <f>I5-(J5*K5)</f>
        <v>228.54883710630406</v>
      </c>
      <c r="M5">
        <v>162.08099999999999</v>
      </c>
      <c r="N5">
        <f>I5-(J5*M5)</f>
        <v>221.28673286755824</v>
      </c>
      <c r="O5">
        <v>125.35599999999999</v>
      </c>
      <c r="P5">
        <f>I5-($T$3*O5)</f>
        <v>223.26102186774287</v>
      </c>
      <c r="Q5">
        <f>B5*C5*$T$3</f>
        <v>5.3758720222862447E-2</v>
      </c>
    </row>
    <row r="6" spans="2:20" x14ac:dyDescent="0.25">
      <c r="B6">
        <v>1</v>
      </c>
      <c r="C6">
        <v>2</v>
      </c>
      <c r="D6">
        <v>100</v>
      </c>
      <c r="E6" s="2">
        <f>SQRT(C6)</f>
        <v>1.4142135623730951</v>
      </c>
      <c r="F6">
        <f>B6*C6</f>
        <v>2</v>
      </c>
      <c r="G6" s="1">
        <f t="shared" ref="G6:G14" si="0">F6/(2*PI()*D6)</f>
        <v>3.1830988618379067E-3</v>
      </c>
      <c r="H6">
        <v>1</v>
      </c>
      <c r="I6" s="4">
        <v>0</v>
      </c>
      <c r="J6">
        <f>SQRT(($R$3*SQRT(C6))^2+(B6^2*C6^2*$S$3^2))</f>
        <v>7.7084369362407049E-2</v>
      </c>
      <c r="K6">
        <v>1.58592E-2</v>
      </c>
      <c r="L6" s="5">
        <f t="shared" ref="L6:L34" si="1">I6-(J6*K6)</f>
        <v>-1.222496430592286E-3</v>
      </c>
      <c r="M6">
        <v>4.2757799999999999E-2</v>
      </c>
      <c r="N6">
        <f t="shared" ref="N6:N34" si="2">I6-(J6*M6)</f>
        <v>-3.2959580483239281E-3</v>
      </c>
      <c r="O6" s="1">
        <v>2.85293E-2</v>
      </c>
      <c r="P6">
        <f t="shared" ref="P6:P34" si="3">I6-($T$3*O6)</f>
        <v>-1.5336986568541095E-3</v>
      </c>
      <c r="Q6">
        <f t="shared" ref="Q6:Q34" si="4">B6*C6*$T$3</f>
        <v>0.10751744044572489</v>
      </c>
    </row>
    <row r="7" spans="2:20" x14ac:dyDescent="0.25">
      <c r="B7">
        <v>1</v>
      </c>
      <c r="C7">
        <v>3</v>
      </c>
      <c r="D7">
        <v>150</v>
      </c>
      <c r="E7" s="2">
        <f t="shared" ref="E7:E14" si="5">SQRT(C7)</f>
        <v>1.7320508075688772</v>
      </c>
      <c r="F7">
        <f>B7*C7</f>
        <v>3</v>
      </c>
      <c r="G7" s="1">
        <f t="shared" si="0"/>
        <v>3.1830988618379067E-3</v>
      </c>
      <c r="H7">
        <v>1</v>
      </c>
      <c r="I7" s="4">
        <v>0</v>
      </c>
      <c r="J7">
        <f t="shared" ref="J7:J34" si="6">SQRT(($R$3*SQRT(C7))^2+(B7^2*C7^2*$S$3^2))</f>
        <v>9.5686989711245479E-2</v>
      </c>
      <c r="K7">
        <v>0.27999299999999999</v>
      </c>
      <c r="L7" s="5">
        <f t="shared" si="1"/>
        <v>-2.6791687310220753E-2</v>
      </c>
      <c r="M7">
        <v>2.7269600000000001</v>
      </c>
      <c r="N7">
        <f t="shared" si="2"/>
        <v>-0.26093459346297798</v>
      </c>
      <c r="O7" s="1">
        <v>1.8226199999999999</v>
      </c>
      <c r="P7">
        <f t="shared" si="3"/>
        <v>-9.7981718652593544E-2</v>
      </c>
      <c r="Q7">
        <f t="shared" si="4"/>
        <v>0.16127616066858735</v>
      </c>
    </row>
    <row r="8" spans="2:20" x14ac:dyDescent="0.25">
      <c r="B8">
        <v>1</v>
      </c>
      <c r="C8">
        <v>4</v>
      </c>
      <c r="D8">
        <v>200</v>
      </c>
      <c r="E8" s="2">
        <f t="shared" si="5"/>
        <v>2</v>
      </c>
      <c r="F8">
        <f>B8*C8</f>
        <v>4</v>
      </c>
      <c r="G8" s="1">
        <f t="shared" si="0"/>
        <v>3.1830988618379067E-3</v>
      </c>
      <c r="H8">
        <v>1</v>
      </c>
      <c r="I8" s="4">
        <v>0</v>
      </c>
      <c r="J8">
        <f t="shared" si="6"/>
        <v>0.11194641575325223</v>
      </c>
      <c r="K8">
        <v>1.28382999999999E-2</v>
      </c>
      <c r="L8" s="5">
        <f t="shared" si="1"/>
        <v>-1.4372016693649668E-3</v>
      </c>
      <c r="M8">
        <v>4.3957700000000002E-2</v>
      </c>
      <c r="N8">
        <f t="shared" si="2"/>
        <v>-4.920906959756736E-3</v>
      </c>
      <c r="O8" s="1">
        <v>2.95675E-2</v>
      </c>
      <c r="P8">
        <f t="shared" si="3"/>
        <v>-1.5895109601894854E-3</v>
      </c>
      <c r="Q8">
        <f t="shared" si="4"/>
        <v>0.21503488089144979</v>
      </c>
    </row>
    <row r="9" spans="2:20" x14ac:dyDescent="0.25">
      <c r="B9">
        <v>1</v>
      </c>
      <c r="C9">
        <v>5</v>
      </c>
      <c r="D9">
        <v>250</v>
      </c>
      <c r="E9" s="2">
        <f t="shared" si="5"/>
        <v>2.2360679774997898</v>
      </c>
      <c r="F9">
        <f>B9*C9</f>
        <v>5</v>
      </c>
      <c r="G9" s="1">
        <f t="shared" si="0"/>
        <v>3.1830988618379071E-3</v>
      </c>
      <c r="H9">
        <v>1</v>
      </c>
      <c r="I9" s="4">
        <v>0</v>
      </c>
      <c r="J9">
        <f t="shared" si="6"/>
        <v>0.1267675037223657</v>
      </c>
      <c r="K9">
        <v>0.23080599999999901</v>
      </c>
      <c r="L9" s="5">
        <f t="shared" si="1"/>
        <v>-2.9258700464144211E-2</v>
      </c>
      <c r="M9">
        <v>2.7387700000000001</v>
      </c>
      <c r="N9">
        <f t="shared" si="2"/>
        <v>-0.34718703616970353</v>
      </c>
      <c r="O9" s="1">
        <v>1.85982</v>
      </c>
      <c r="P9">
        <f t="shared" si="3"/>
        <v>-9.9981543044884033E-2</v>
      </c>
      <c r="Q9">
        <f t="shared" si="4"/>
        <v>0.26879360111431222</v>
      </c>
    </row>
    <row r="10" spans="2:20" x14ac:dyDescent="0.25">
      <c r="B10">
        <v>1</v>
      </c>
      <c r="C10">
        <v>6</v>
      </c>
      <c r="D10">
        <v>300</v>
      </c>
      <c r="E10" s="2">
        <f t="shared" si="5"/>
        <v>2.4494897427831779</v>
      </c>
      <c r="F10">
        <f t="shared" ref="F10:F14" si="7">B10*C10</f>
        <v>6</v>
      </c>
      <c r="G10" s="1">
        <f t="shared" si="0"/>
        <v>3.1830988618379067E-3</v>
      </c>
      <c r="H10">
        <v>1</v>
      </c>
      <c r="I10" s="4">
        <v>0</v>
      </c>
      <c r="J10">
        <f t="shared" si="6"/>
        <v>0.14060583202698243</v>
      </c>
      <c r="K10">
        <v>1.08366E-2</v>
      </c>
      <c r="L10" s="5">
        <f t="shared" si="1"/>
        <v>-1.5236891593435977E-3</v>
      </c>
      <c r="M10">
        <v>2.5647900000000001E-2</v>
      </c>
      <c r="N10">
        <f t="shared" si="2"/>
        <v>-3.606244319244843E-3</v>
      </c>
      <c r="O10" s="1">
        <v>1.77080999999999E-2</v>
      </c>
      <c r="P10">
        <f t="shared" si="3"/>
        <v>-9.5196479357846512E-4</v>
      </c>
      <c r="Q10">
        <f t="shared" si="4"/>
        <v>0.32255232133717471</v>
      </c>
    </row>
    <row r="11" spans="2:20" x14ac:dyDescent="0.25">
      <c r="B11">
        <v>1</v>
      </c>
      <c r="C11">
        <v>7</v>
      </c>
      <c r="D11">
        <v>350</v>
      </c>
      <c r="E11" s="2">
        <f t="shared" si="5"/>
        <v>2.6457513110645907</v>
      </c>
      <c r="F11">
        <f>B11*C11</f>
        <v>7</v>
      </c>
      <c r="G11" s="1">
        <f t="shared" si="0"/>
        <v>3.1830988618379071E-3</v>
      </c>
      <c r="H11">
        <f t="shared" ref="H11:H34" si="8">G11/$G$5</f>
        <v>1.0000000000000002</v>
      </c>
      <c r="I11" s="4">
        <v>0</v>
      </c>
      <c r="J11">
        <f t="shared" si="6"/>
        <v>0.15372703080460506</v>
      </c>
      <c r="K11">
        <v>0.26271099999999997</v>
      </c>
      <c r="L11" s="5">
        <f t="shared" si="1"/>
        <v>-4.0385781989708595E-2</v>
      </c>
      <c r="M11">
        <v>1.3986000000000001</v>
      </c>
      <c r="N11">
        <f t="shared" si="2"/>
        <v>-0.21500262528332065</v>
      </c>
      <c r="O11" s="1">
        <v>0.98980699999999999</v>
      </c>
      <c r="P11">
        <f t="shared" si="3"/>
        <v>-5.3210757587630809E-2</v>
      </c>
      <c r="Q11">
        <f t="shared" si="4"/>
        <v>0.37631104156003714</v>
      </c>
    </row>
    <row r="12" spans="2:20" x14ac:dyDescent="0.25">
      <c r="B12">
        <v>0.5</v>
      </c>
      <c r="C12">
        <v>8</v>
      </c>
      <c r="D12">
        <v>400</v>
      </c>
      <c r="E12" s="2">
        <f t="shared" si="5"/>
        <v>2.8284271247461903</v>
      </c>
      <c r="F12">
        <f>B12*C12</f>
        <v>4</v>
      </c>
      <c r="G12" s="1">
        <f>F12/(2*PI()*D12)</f>
        <v>1.5915494309189533E-3</v>
      </c>
      <c r="H12">
        <f>G12/$G$5</f>
        <v>0.5</v>
      </c>
      <c r="I12" s="4">
        <v>0</v>
      </c>
      <c r="J12">
        <f>SQRT(($R$3*SQRT(C12))^2+(B12^2*C12^2*$S$3^2))</f>
        <v>0.1541687387248141</v>
      </c>
      <c r="K12">
        <v>1.08103E-2</v>
      </c>
      <c r="L12" s="5">
        <f t="shared" si="1"/>
        <v>-1.6666103162368579E-3</v>
      </c>
      <c r="M12">
        <v>1.6794699999999999E-2</v>
      </c>
      <c r="N12">
        <f t="shared" si="2"/>
        <v>-2.5892177162616351E-3</v>
      </c>
      <c r="O12" s="1">
        <v>1.2203200000000001E-2</v>
      </c>
      <c r="P12">
        <f t="shared" si="3"/>
        <v>-6.5602841462363503E-4</v>
      </c>
      <c r="Q12">
        <f t="shared" si="4"/>
        <v>0.21503488089144979</v>
      </c>
    </row>
    <row r="13" spans="2:20" x14ac:dyDescent="0.25">
      <c r="B13">
        <v>0.5</v>
      </c>
      <c r="C13">
        <v>9</v>
      </c>
      <c r="D13">
        <v>450</v>
      </c>
      <c r="E13" s="2">
        <f t="shared" si="5"/>
        <v>3</v>
      </c>
      <c r="F13">
        <f t="shared" si="7"/>
        <v>4.5</v>
      </c>
      <c r="G13" s="1">
        <f t="shared" si="0"/>
        <v>1.5915494309189533E-3</v>
      </c>
      <c r="H13">
        <f t="shared" si="8"/>
        <v>0.5</v>
      </c>
      <c r="I13" s="4">
        <v>0</v>
      </c>
      <c r="J13">
        <f t="shared" si="6"/>
        <v>0.16407696364816116</v>
      </c>
      <c r="K13">
        <v>3.141E-2</v>
      </c>
      <c r="L13" s="5">
        <f t="shared" si="1"/>
        <v>-5.1536574281887421E-3</v>
      </c>
      <c r="M13">
        <v>1.0447200000000001</v>
      </c>
      <c r="N13">
        <f t="shared" si="2"/>
        <v>-0.17141448546250693</v>
      </c>
      <c r="O13" s="1">
        <v>0.790242</v>
      </c>
      <c r="P13">
        <f t="shared" si="3"/>
        <v>-4.2482398586355268E-2</v>
      </c>
      <c r="Q13">
        <f t="shared" si="4"/>
        <v>0.241914241002881</v>
      </c>
    </row>
    <row r="14" spans="2:20" x14ac:dyDescent="0.25">
      <c r="B14">
        <v>0.5</v>
      </c>
      <c r="C14">
        <v>10</v>
      </c>
      <c r="D14">
        <v>500</v>
      </c>
      <c r="E14" s="2">
        <f t="shared" si="5"/>
        <v>3.1622776601683795</v>
      </c>
      <c r="F14">
        <f t="shared" si="7"/>
        <v>5</v>
      </c>
      <c r="G14" s="1">
        <f t="shared" si="0"/>
        <v>1.5915494309189536E-3</v>
      </c>
      <c r="H14">
        <f t="shared" si="8"/>
        <v>0.50000000000000011</v>
      </c>
      <c r="I14" s="4">
        <v>0</v>
      </c>
      <c r="J14">
        <f>SQRT(($R$3*SQRT(C14))^2+(B14^2*C14^2*$S$3^2))</f>
        <v>0.17353673962593627</v>
      </c>
      <c r="K14">
        <v>7.8429699999999995E-3</v>
      </c>
      <c r="L14" s="5">
        <f t="shared" si="1"/>
        <v>-1.3610434427840292E-3</v>
      </c>
      <c r="M14">
        <v>9.4900699999999998E-3</v>
      </c>
      <c r="N14">
        <f t="shared" si="2"/>
        <v>-1.6468758066219089E-3</v>
      </c>
      <c r="O14" s="1">
        <v>7.52638E-3</v>
      </c>
      <c r="P14">
        <f t="shared" si="3"/>
        <v>-4.0460855671094746E-4</v>
      </c>
      <c r="Q14">
        <f t="shared" si="4"/>
        <v>0.26879360111431222</v>
      </c>
    </row>
    <row r="15" spans="2:20" x14ac:dyDescent="0.25">
      <c r="B15">
        <v>0.5</v>
      </c>
      <c r="C15">
        <v>11</v>
      </c>
      <c r="D15">
        <v>550</v>
      </c>
      <c r="E15" s="2">
        <f t="shared" ref="E15:E34" si="9">SQRT(C15)</f>
        <v>3.3166247903553998</v>
      </c>
      <c r="F15">
        <f t="shared" ref="F15:F34" si="10">B15*C15</f>
        <v>5.5</v>
      </c>
      <c r="G15" s="1">
        <f t="shared" ref="G15:G34" si="11">F15/(2*PI()*D15)</f>
        <v>1.5915494309189533E-3</v>
      </c>
      <c r="H15">
        <f t="shared" si="8"/>
        <v>0.5</v>
      </c>
      <c r="I15" s="4">
        <v>0</v>
      </c>
      <c r="J15">
        <f t="shared" si="6"/>
        <v>0.18261777021965853</v>
      </c>
      <c r="K15">
        <v>0.22534799999999999</v>
      </c>
      <c r="L15" s="5">
        <f t="shared" si="1"/>
        <v>-4.1152549283459607E-2</v>
      </c>
      <c r="M15">
        <v>0.41286800000000001</v>
      </c>
      <c r="N15">
        <f t="shared" si="2"/>
        <v>-7.539703355504998E-2</v>
      </c>
      <c r="O15" s="1">
        <v>0.34503899999999998</v>
      </c>
      <c r="P15">
        <f t="shared" si="3"/>
        <v>-1.8548855066976237E-2</v>
      </c>
      <c r="Q15">
        <f t="shared" si="4"/>
        <v>0.29567296122574344</v>
      </c>
    </row>
    <row r="16" spans="2:20" x14ac:dyDescent="0.25">
      <c r="B16">
        <v>0.5</v>
      </c>
      <c r="C16">
        <v>13</v>
      </c>
      <c r="D16">
        <v>650</v>
      </c>
      <c r="E16" s="2">
        <f t="shared" si="9"/>
        <v>3.6055512754639891</v>
      </c>
      <c r="F16">
        <f t="shared" si="10"/>
        <v>6.5</v>
      </c>
      <c r="G16" s="1">
        <f t="shared" si="11"/>
        <v>1.5915494309189536E-3</v>
      </c>
      <c r="H16">
        <f t="shared" si="8"/>
        <v>0.50000000000000011</v>
      </c>
      <c r="I16" s="4">
        <v>0</v>
      </c>
      <c r="J16">
        <f t="shared" si="6"/>
        <v>0.19984806729112992</v>
      </c>
      <c r="K16">
        <v>8.1173200000000001E-2</v>
      </c>
      <c r="L16" s="5">
        <f t="shared" si="1"/>
        <v>-1.6222307135836347E-2</v>
      </c>
      <c r="M16">
        <v>0.35063800000000001</v>
      </c>
      <c r="N16">
        <f t="shared" si="2"/>
        <v>-7.0074326618827218E-2</v>
      </c>
      <c r="O16" s="1">
        <v>0.33291100000000001</v>
      </c>
      <c r="P16">
        <f t="shared" si="3"/>
        <v>-1.789686930811336E-2</v>
      </c>
      <c r="Q16">
        <f t="shared" si="4"/>
        <v>0.34943168144860592</v>
      </c>
    </row>
    <row r="17" spans="2:17" x14ac:dyDescent="0.25">
      <c r="B17">
        <v>0.5</v>
      </c>
      <c r="C17">
        <v>15</v>
      </c>
      <c r="D17">
        <v>750</v>
      </c>
      <c r="E17" s="2">
        <f t="shared" si="9"/>
        <v>3.872983346207417</v>
      </c>
      <c r="F17">
        <f t="shared" si="10"/>
        <v>7.5</v>
      </c>
      <c r="G17" s="1">
        <f t="shared" si="11"/>
        <v>1.5915494309189533E-3</v>
      </c>
      <c r="H17">
        <f t="shared" si="8"/>
        <v>0.5</v>
      </c>
      <c r="I17" s="4">
        <v>0</v>
      </c>
      <c r="J17">
        <f t="shared" si="6"/>
        <v>0.21608158181575771</v>
      </c>
      <c r="K17">
        <v>0.108359999999999</v>
      </c>
      <c r="L17" s="5">
        <f t="shared" si="1"/>
        <v>-2.3414600205555289E-2</v>
      </c>
      <c r="M17">
        <v>9.5224399999999904E-2</v>
      </c>
      <c r="N17">
        <f t="shared" si="2"/>
        <v>-2.0576238979456419E-2</v>
      </c>
      <c r="O17" s="1">
        <v>0.106234</v>
      </c>
      <c r="P17">
        <f t="shared" si="3"/>
        <v>-5.7110038841555692E-3</v>
      </c>
      <c r="Q17">
        <f t="shared" si="4"/>
        <v>0.40319040167146836</v>
      </c>
    </row>
    <row r="18" spans="2:17" x14ac:dyDescent="0.25">
      <c r="B18">
        <v>0.5</v>
      </c>
      <c r="C18">
        <v>17</v>
      </c>
      <c r="D18">
        <v>850</v>
      </c>
      <c r="E18" s="2">
        <f t="shared" si="9"/>
        <v>4.1231056256176606</v>
      </c>
      <c r="F18">
        <f t="shared" si="10"/>
        <v>8.5</v>
      </c>
      <c r="G18" s="1">
        <f t="shared" si="11"/>
        <v>1.5915494309189536E-3</v>
      </c>
      <c r="H18">
        <f t="shared" si="8"/>
        <v>0.50000000000000011</v>
      </c>
      <c r="I18" s="4">
        <v>0</v>
      </c>
      <c r="J18">
        <f t="shared" si="6"/>
        <v>0.23152807605126424</v>
      </c>
      <c r="K18">
        <v>4.4851299999999997E-2</v>
      </c>
      <c r="L18" s="5">
        <f t="shared" si="1"/>
        <v>-1.0384335197398066E-2</v>
      </c>
      <c r="M18">
        <v>8.2739899999999894E-2</v>
      </c>
      <c r="N18">
        <f t="shared" si="2"/>
        <v>-1.9156609859673972E-2</v>
      </c>
      <c r="O18" s="1">
        <v>0.111942</v>
      </c>
      <c r="P18">
        <f t="shared" si="3"/>
        <v>-6.0178586591876681E-3</v>
      </c>
      <c r="Q18">
        <f t="shared" si="4"/>
        <v>0.45694912189433079</v>
      </c>
    </row>
    <row r="19" spans="2:17" x14ac:dyDescent="0.25">
      <c r="B19">
        <v>0.5</v>
      </c>
      <c r="C19">
        <v>19</v>
      </c>
      <c r="D19">
        <v>950</v>
      </c>
      <c r="E19" s="2">
        <f t="shared" si="9"/>
        <v>4.358898943540674</v>
      </c>
      <c r="F19">
        <f t="shared" si="10"/>
        <v>9.5</v>
      </c>
      <c r="G19" s="1">
        <f t="shared" si="11"/>
        <v>1.5915494309189533E-3</v>
      </c>
      <c r="H19">
        <f t="shared" si="8"/>
        <v>0.5</v>
      </c>
      <c r="I19" s="4">
        <v>0</v>
      </c>
      <c r="J19">
        <f t="shared" si="6"/>
        <v>0.24633564500494037</v>
      </c>
      <c r="K19">
        <v>9.9272299999999994E-2</v>
      </c>
      <c r="L19" s="5">
        <f t="shared" si="1"/>
        <v>-2.445430605162394E-2</v>
      </c>
      <c r="M19">
        <v>5.8999000000000003E-2</v>
      </c>
      <c r="N19">
        <f t="shared" si="2"/>
        <v>-1.4533556719646477E-2</v>
      </c>
      <c r="O19" s="1">
        <v>9.8087099999999997E-2</v>
      </c>
      <c r="P19">
        <f t="shared" si="3"/>
        <v>-5.2730369663719313E-3</v>
      </c>
      <c r="Q19">
        <f t="shared" si="4"/>
        <v>0.51070784211719322</v>
      </c>
    </row>
    <row r="20" spans="2:17" x14ac:dyDescent="0.25">
      <c r="B20">
        <v>0.5</v>
      </c>
      <c r="C20">
        <v>21</v>
      </c>
      <c r="D20">
        <v>1050</v>
      </c>
      <c r="E20" s="2">
        <f t="shared" si="9"/>
        <v>4.5825756949558398</v>
      </c>
      <c r="F20">
        <f t="shared" si="10"/>
        <v>10.5</v>
      </c>
      <c r="G20" s="1">
        <f t="shared" si="11"/>
        <v>1.5915494309189533E-3</v>
      </c>
      <c r="H20">
        <f t="shared" si="8"/>
        <v>0.5</v>
      </c>
      <c r="I20" s="4">
        <v>0</v>
      </c>
      <c r="J20">
        <f t="shared" si="6"/>
        <v>0.26061321915820002</v>
      </c>
      <c r="K20">
        <v>4.4715600000000001E-2</v>
      </c>
      <c r="L20" s="5">
        <f t="shared" si="1"/>
        <v>-1.1653476462590408E-2</v>
      </c>
      <c r="M20">
        <v>3.3607699999999997E-2</v>
      </c>
      <c r="N20">
        <f t="shared" si="2"/>
        <v>-8.7586108855030372E-3</v>
      </c>
      <c r="O20" s="1">
        <v>6.6814899999999899E-2</v>
      </c>
      <c r="P20">
        <f t="shared" si="3"/>
        <v>-3.5918835158185265E-3</v>
      </c>
      <c r="Q20">
        <f t="shared" si="4"/>
        <v>0.56446656234005566</v>
      </c>
    </row>
    <row r="21" spans="2:17" x14ac:dyDescent="0.25">
      <c r="B21">
        <v>0.5</v>
      </c>
      <c r="C21">
        <v>23</v>
      </c>
      <c r="D21">
        <v>1150</v>
      </c>
      <c r="E21" s="2">
        <f t="shared" si="9"/>
        <v>4.7958315233127191</v>
      </c>
      <c r="F21">
        <f t="shared" si="10"/>
        <v>11.5</v>
      </c>
      <c r="G21" s="1">
        <f t="shared" si="11"/>
        <v>1.5915494309189536E-3</v>
      </c>
      <c r="H21">
        <f t="shared" si="8"/>
        <v>0.50000000000000011</v>
      </c>
      <c r="I21" s="4">
        <v>0</v>
      </c>
      <c r="J21">
        <f t="shared" si="6"/>
        <v>0.27444352788870785</v>
      </c>
      <c r="K21">
        <v>5.5341300000000003E-2</v>
      </c>
      <c r="L21" s="5">
        <f t="shared" si="1"/>
        <v>-1.5188061609947349E-2</v>
      </c>
      <c r="M21">
        <v>3.7790499999999998E-2</v>
      </c>
      <c r="N21">
        <f t="shared" si="2"/>
        <v>-1.0371358140678213E-2</v>
      </c>
      <c r="O21" s="1">
        <v>8.3875500000000006E-2</v>
      </c>
      <c r="P21">
        <f t="shared" si="3"/>
        <v>-4.509039538052699E-3</v>
      </c>
      <c r="Q21">
        <f t="shared" si="4"/>
        <v>0.61822528256291809</v>
      </c>
    </row>
    <row r="22" spans="2:17" x14ac:dyDescent="0.25">
      <c r="B22">
        <v>0.5</v>
      </c>
      <c r="C22">
        <v>25</v>
      </c>
      <c r="D22">
        <v>1250</v>
      </c>
      <c r="E22" s="2">
        <f t="shared" si="9"/>
        <v>5</v>
      </c>
      <c r="F22">
        <f t="shared" si="10"/>
        <v>12.5</v>
      </c>
      <c r="G22" s="1">
        <f t="shared" si="11"/>
        <v>1.5915494309189533E-3</v>
      </c>
      <c r="H22">
        <f t="shared" si="8"/>
        <v>0.5</v>
      </c>
      <c r="I22" s="4">
        <v>0</v>
      </c>
      <c r="J22">
        <f t="shared" si="6"/>
        <v>0.28789103841557834</v>
      </c>
      <c r="K22">
        <v>6.01229E-2</v>
      </c>
      <c r="L22" s="5">
        <f t="shared" si="1"/>
        <v>-1.7308844113555974E-2</v>
      </c>
      <c r="M22">
        <v>3.3136199999999998E-2</v>
      </c>
      <c r="N22">
        <f t="shared" si="2"/>
        <v>-9.5396150271462865E-3</v>
      </c>
      <c r="O22" s="1">
        <v>7.4602299999999996E-2</v>
      </c>
      <c r="P22">
        <f t="shared" si="3"/>
        <v>-4.0105241736820511E-3</v>
      </c>
      <c r="Q22">
        <f t="shared" si="4"/>
        <v>0.67198400278578063</v>
      </c>
    </row>
    <row r="23" spans="2:17" x14ac:dyDescent="0.25">
      <c r="B23">
        <v>0.5</v>
      </c>
      <c r="C23">
        <v>27</v>
      </c>
      <c r="D23">
        <v>1350</v>
      </c>
      <c r="E23" s="2">
        <f t="shared" si="9"/>
        <v>5.196152422706632</v>
      </c>
      <c r="F23">
        <f t="shared" si="10"/>
        <v>13.5</v>
      </c>
      <c r="G23" s="1">
        <f t="shared" si="11"/>
        <v>1.5915494309189533E-3</v>
      </c>
      <c r="H23">
        <f t="shared" si="8"/>
        <v>0.5</v>
      </c>
      <c r="I23" s="4">
        <v>0</v>
      </c>
      <c r="J23">
        <f t="shared" si="6"/>
        <v>0.30100705971787439</v>
      </c>
      <c r="K23">
        <v>3.3899199999999997E-2</v>
      </c>
      <c r="L23" s="5">
        <f t="shared" si="1"/>
        <v>-1.0203898518788166E-2</v>
      </c>
      <c r="M23">
        <v>3.2453999999999997E-2</v>
      </c>
      <c r="N23">
        <f t="shared" si="2"/>
        <v>-9.768883116083895E-3</v>
      </c>
      <c r="O23" s="1">
        <v>6.81866E-2</v>
      </c>
      <c r="P23">
        <f t="shared" si="3"/>
        <v>-3.6656243523482323E-3</v>
      </c>
      <c r="Q23">
        <f t="shared" si="4"/>
        <v>0.72574272300864306</v>
      </c>
    </row>
    <row r="24" spans="2:17" x14ac:dyDescent="0.25">
      <c r="B24">
        <v>0.5</v>
      </c>
      <c r="C24">
        <v>29</v>
      </c>
      <c r="D24">
        <v>1450</v>
      </c>
      <c r="E24" s="2">
        <f t="shared" si="9"/>
        <v>5.3851648071345037</v>
      </c>
      <c r="F24">
        <f t="shared" si="10"/>
        <v>14.5</v>
      </c>
      <c r="G24" s="1">
        <f t="shared" si="11"/>
        <v>1.5915494309189536E-3</v>
      </c>
      <c r="H24">
        <f t="shared" si="8"/>
        <v>0.50000000000000011</v>
      </c>
      <c r="I24" s="4">
        <v>0</v>
      </c>
      <c r="J24">
        <f t="shared" si="6"/>
        <v>0.31383315631080155</v>
      </c>
      <c r="K24">
        <v>5.5140499999999898E-2</v>
      </c>
      <c r="L24" s="5">
        <f t="shared" si="1"/>
        <v>-1.7304917155555721E-2</v>
      </c>
      <c r="M24">
        <v>4.70058E-2</v>
      </c>
      <c r="N24">
        <f t="shared" si="2"/>
        <v>-1.4751978578914277E-2</v>
      </c>
      <c r="O24" s="1">
        <v>8.8220599999999996E-2</v>
      </c>
      <c r="P24">
        <f t="shared" si="3"/>
        <v>-4.7426265532930587E-3</v>
      </c>
      <c r="Q24">
        <f t="shared" si="4"/>
        <v>0.7795014432315055</v>
      </c>
    </row>
    <row r="25" spans="2:17" x14ac:dyDescent="0.25">
      <c r="B25">
        <v>0.5</v>
      </c>
      <c r="C25">
        <v>31</v>
      </c>
      <c r="D25">
        <v>1550</v>
      </c>
      <c r="E25" s="2">
        <f t="shared" si="9"/>
        <v>5.5677643628300215</v>
      </c>
      <c r="F25">
        <f t="shared" si="10"/>
        <v>15.5</v>
      </c>
      <c r="G25" s="1">
        <f t="shared" si="11"/>
        <v>1.5915494309189533E-3</v>
      </c>
      <c r="H25">
        <f t="shared" si="8"/>
        <v>0.5</v>
      </c>
      <c r="I25" s="4">
        <v>0</v>
      </c>
      <c r="J25">
        <f t="shared" si="6"/>
        <v>0.32640350794683559</v>
      </c>
      <c r="K25">
        <v>6.4735799999999996E-2</v>
      </c>
      <c r="L25" s="5">
        <f t="shared" si="1"/>
        <v>-2.1129992209744757E-2</v>
      </c>
      <c r="M25">
        <v>5.0260100000000002E-2</v>
      </c>
      <c r="N25">
        <f t="shared" si="2"/>
        <v>-1.6405072949758751E-2</v>
      </c>
      <c r="O25" s="1">
        <v>8.3450300000000005E-2</v>
      </c>
      <c r="P25">
        <f t="shared" si="3"/>
        <v>-4.4861813302139383E-3</v>
      </c>
      <c r="Q25">
        <f t="shared" si="4"/>
        <v>0.83326016345436793</v>
      </c>
    </row>
    <row r="26" spans="2:17" x14ac:dyDescent="0.25">
      <c r="B26">
        <v>0.5</v>
      </c>
      <c r="C26">
        <v>33</v>
      </c>
      <c r="D26">
        <v>1650</v>
      </c>
      <c r="E26" s="2">
        <f t="shared" si="9"/>
        <v>5.7445626465380286</v>
      </c>
      <c r="F26">
        <f t="shared" si="10"/>
        <v>16.5</v>
      </c>
      <c r="G26" s="1">
        <f t="shared" si="11"/>
        <v>1.5915494309189533E-3</v>
      </c>
      <c r="H26">
        <f t="shared" si="8"/>
        <v>0.5</v>
      </c>
      <c r="I26" s="4">
        <v>0</v>
      </c>
      <c r="J26">
        <f t="shared" si="6"/>
        <v>0.33874658669867064</v>
      </c>
      <c r="K26">
        <v>3.6693299999999998E-2</v>
      </c>
      <c r="L26" s="5">
        <f t="shared" si="1"/>
        <v>-1.2429730129710331E-2</v>
      </c>
      <c r="M26">
        <v>5.0893800000000003E-2</v>
      </c>
      <c r="N26">
        <f t="shared" si="2"/>
        <v>-1.7240101034124804E-2</v>
      </c>
      <c r="O26" s="1">
        <v>7.50445E-2</v>
      </c>
      <c r="P26">
        <f t="shared" si="3"/>
        <v>-4.034296279764601E-3</v>
      </c>
      <c r="Q26">
        <f t="shared" si="4"/>
        <v>0.88701888367723036</v>
      </c>
    </row>
    <row r="27" spans="2:17" x14ac:dyDescent="0.25">
      <c r="B27">
        <v>0.5</v>
      </c>
      <c r="C27">
        <v>35</v>
      </c>
      <c r="D27">
        <v>1750</v>
      </c>
      <c r="E27" s="2">
        <f t="shared" si="9"/>
        <v>5.9160797830996161</v>
      </c>
      <c r="F27">
        <f t="shared" si="10"/>
        <v>17.5</v>
      </c>
      <c r="G27" s="1">
        <f t="shared" si="11"/>
        <v>1.5915494309189536E-3</v>
      </c>
      <c r="H27">
        <f t="shared" si="8"/>
        <v>0.50000000000000011</v>
      </c>
      <c r="I27" s="4">
        <v>0</v>
      </c>
      <c r="J27">
        <f t="shared" si="6"/>
        <v>0.35088637762101854</v>
      </c>
      <c r="K27">
        <v>6.65467E-2</v>
      </c>
      <c r="L27" s="5">
        <f t="shared" si="1"/>
        <v>-2.3350330505632635E-2</v>
      </c>
      <c r="M27">
        <v>7.0622000000000004E-2</v>
      </c>
      <c r="N27">
        <f t="shared" si="2"/>
        <v>-2.4780297760351573E-2</v>
      </c>
      <c r="O27" s="1">
        <v>9.3119599999999997E-2</v>
      </c>
      <c r="P27">
        <f t="shared" si="3"/>
        <v>-5.0059905236648616E-3</v>
      </c>
      <c r="Q27">
        <f t="shared" si="4"/>
        <v>0.9407776039000928</v>
      </c>
    </row>
    <row r="28" spans="2:17" x14ac:dyDescent="0.25">
      <c r="B28">
        <v>0.5</v>
      </c>
      <c r="C28">
        <v>37</v>
      </c>
      <c r="D28">
        <v>1850</v>
      </c>
      <c r="E28" s="2">
        <f t="shared" si="9"/>
        <v>6.0827625302982193</v>
      </c>
      <c r="F28">
        <f t="shared" si="10"/>
        <v>18.5</v>
      </c>
      <c r="G28" s="1">
        <f t="shared" si="11"/>
        <v>1.5915494309189533E-3</v>
      </c>
      <c r="H28">
        <f t="shared" si="8"/>
        <v>0.5</v>
      </c>
      <c r="I28" s="4">
        <v>0</v>
      </c>
      <c r="J28">
        <f t="shared" si="6"/>
        <v>0.36284328573090613</v>
      </c>
      <c r="K28">
        <v>3.3714800000000003E-2</v>
      </c>
      <c r="L28" s="5">
        <f t="shared" si="1"/>
        <v>-1.2233188809760355E-2</v>
      </c>
      <c r="M28">
        <v>6.9085399999999894E-2</v>
      </c>
      <c r="N28">
        <f t="shared" si="2"/>
        <v>-2.5067173532033905E-2</v>
      </c>
      <c r="O28" s="1">
        <v>8.1768599999999997E-2</v>
      </c>
      <c r="P28">
        <f t="shared" si="3"/>
        <v>-4.3957752904151505E-3</v>
      </c>
      <c r="Q28">
        <f t="shared" si="4"/>
        <v>0.99453632412295523</v>
      </c>
    </row>
    <row r="29" spans="2:17" x14ac:dyDescent="0.25">
      <c r="B29">
        <v>0.5</v>
      </c>
      <c r="C29">
        <v>39</v>
      </c>
      <c r="D29">
        <v>1950</v>
      </c>
      <c r="E29" s="2">
        <f t="shared" si="9"/>
        <v>6.2449979983983983</v>
      </c>
      <c r="F29">
        <f t="shared" si="10"/>
        <v>19.5</v>
      </c>
      <c r="G29" s="1">
        <f t="shared" si="11"/>
        <v>1.5915494309189533E-3</v>
      </c>
      <c r="H29">
        <f t="shared" si="8"/>
        <v>0.5</v>
      </c>
      <c r="I29" s="4">
        <v>0</v>
      </c>
      <c r="J29">
        <f t="shared" si="6"/>
        <v>0.37463482219355954</v>
      </c>
      <c r="K29">
        <v>1.82910999999999E-2</v>
      </c>
      <c r="L29" s="5">
        <f t="shared" si="1"/>
        <v>-6.8524829962245794E-3</v>
      </c>
      <c r="M29">
        <v>6.6054999999999905E-2</v>
      </c>
      <c r="N29">
        <f t="shared" si="2"/>
        <v>-2.4746503179995539E-2</v>
      </c>
      <c r="O29" s="1">
        <v>7.0286500000000002E-2</v>
      </c>
      <c r="P29">
        <f t="shared" si="3"/>
        <v>-3.7785122889442213E-3</v>
      </c>
      <c r="Q29">
        <f t="shared" si="4"/>
        <v>1.0482950443458177</v>
      </c>
    </row>
    <row r="30" spans="2:17" x14ac:dyDescent="0.25">
      <c r="B30">
        <v>0.5</v>
      </c>
      <c r="C30">
        <v>41</v>
      </c>
      <c r="D30">
        <v>2050</v>
      </c>
      <c r="E30" s="2">
        <f t="shared" si="9"/>
        <v>6.4031242374328485</v>
      </c>
      <c r="F30">
        <f t="shared" si="10"/>
        <v>20.5</v>
      </c>
      <c r="G30" s="1">
        <f t="shared" si="11"/>
        <v>1.5915494309189536E-3</v>
      </c>
      <c r="H30">
        <f t="shared" si="8"/>
        <v>0.50000000000000011</v>
      </c>
      <c r="I30" s="4">
        <v>0</v>
      </c>
      <c r="J30">
        <f t="shared" si="6"/>
        <v>0.38627613180210857</v>
      </c>
      <c r="K30">
        <v>3.6537899999999998E-2</v>
      </c>
      <c r="L30" s="5">
        <f t="shared" si="1"/>
        <v>-1.4113718676172261E-2</v>
      </c>
      <c r="M30">
        <v>7.2619799999999998E-2</v>
      </c>
      <c r="N30">
        <f t="shared" si="2"/>
        <v>-2.8051295436242765E-2</v>
      </c>
      <c r="O30" s="1">
        <v>6.96518E-2</v>
      </c>
      <c r="P30">
        <f t="shared" si="3"/>
        <v>-3.7443916292187705E-3</v>
      </c>
      <c r="Q30">
        <f t="shared" si="4"/>
        <v>1.1020537645686801</v>
      </c>
    </row>
    <row r="31" spans="2:17" x14ac:dyDescent="0.25">
      <c r="B31">
        <v>0.5</v>
      </c>
      <c r="C31">
        <v>43</v>
      </c>
      <c r="D31">
        <v>2150</v>
      </c>
      <c r="E31" s="2">
        <f t="shared" si="9"/>
        <v>6.5574385243020004</v>
      </c>
      <c r="F31">
        <f t="shared" si="10"/>
        <v>21.5</v>
      </c>
      <c r="G31" s="1">
        <f t="shared" si="11"/>
        <v>1.5915494309189533E-3</v>
      </c>
      <c r="H31">
        <f t="shared" si="8"/>
        <v>0.5</v>
      </c>
      <c r="I31" s="4">
        <v>0</v>
      </c>
      <c r="J31">
        <f t="shared" si="6"/>
        <v>0.39778040424334626</v>
      </c>
      <c r="K31">
        <v>3.0731499999999998E-2</v>
      </c>
      <c r="L31" s="5">
        <f t="shared" si="1"/>
        <v>-1.2224388493004395E-2</v>
      </c>
      <c r="M31">
        <v>7.3526899999999895E-2</v>
      </c>
      <c r="N31">
        <f t="shared" si="2"/>
        <v>-2.9247560004760056E-2</v>
      </c>
      <c r="O31" s="1">
        <v>6.3677199999999906E-2</v>
      </c>
      <c r="P31">
        <f t="shared" si="3"/>
        <v>-3.4232047793752514E-3</v>
      </c>
      <c r="Q31">
        <f t="shared" si="4"/>
        <v>1.1558124847915425</v>
      </c>
    </row>
    <row r="32" spans="2:17" x14ac:dyDescent="0.25">
      <c r="B32">
        <v>0.5</v>
      </c>
      <c r="C32">
        <v>45</v>
      </c>
      <c r="D32">
        <v>2250</v>
      </c>
      <c r="E32" s="2">
        <f t="shared" si="9"/>
        <v>6.7082039324993694</v>
      </c>
      <c r="F32">
        <f t="shared" si="10"/>
        <v>22.5</v>
      </c>
      <c r="G32" s="1">
        <f t="shared" si="11"/>
        <v>1.5915494309189533E-3</v>
      </c>
      <c r="H32">
        <f t="shared" si="8"/>
        <v>0.5</v>
      </c>
      <c r="I32" s="4">
        <v>0</v>
      </c>
      <c r="J32">
        <f t="shared" si="6"/>
        <v>0.40915919884563268</v>
      </c>
      <c r="K32">
        <v>1.8235600000000001E-2</v>
      </c>
      <c r="L32" s="5">
        <f t="shared" si="1"/>
        <v>-7.4612634864694195E-3</v>
      </c>
      <c r="M32">
        <v>6.7724099999999995E-2</v>
      </c>
      <c r="N32">
        <f t="shared" si="2"/>
        <v>-2.770993849854151E-2</v>
      </c>
      <c r="O32" s="1">
        <v>5.3056199999999998E-2</v>
      </c>
      <c r="P32">
        <f t="shared" si="3"/>
        <v>-2.8522334118882345E-3</v>
      </c>
      <c r="Q32">
        <f t="shared" si="4"/>
        <v>1.209571205014405</v>
      </c>
    </row>
    <row r="33" spans="2:17" x14ac:dyDescent="0.25">
      <c r="B33">
        <v>0.5</v>
      </c>
      <c r="C33">
        <v>47</v>
      </c>
      <c r="D33">
        <v>2350</v>
      </c>
      <c r="E33" s="2">
        <f t="shared" si="9"/>
        <v>6.8556546004010439</v>
      </c>
      <c r="F33">
        <f t="shared" si="10"/>
        <v>23.5</v>
      </c>
      <c r="G33" s="1">
        <f t="shared" si="11"/>
        <v>1.5915494309189536E-3</v>
      </c>
      <c r="H33">
        <f t="shared" si="8"/>
        <v>0.50000000000000011</v>
      </c>
      <c r="I33" s="4">
        <v>0</v>
      </c>
      <c r="J33">
        <f t="shared" si="6"/>
        <v>0.4204227039540086</v>
      </c>
      <c r="K33">
        <v>2.87582999999999E-2</v>
      </c>
      <c r="L33" s="5">
        <f t="shared" si="1"/>
        <v>-1.2090642247120524E-2</v>
      </c>
      <c r="M33">
        <v>9.0136399999999894E-2</v>
      </c>
      <c r="N33">
        <f t="shared" si="2"/>
        <v>-3.789538901268006E-2</v>
      </c>
      <c r="O33" s="1">
        <v>6.4156400000000002E-2</v>
      </c>
      <c r="P33">
        <f t="shared" si="3"/>
        <v>-3.4489659581060524E-3</v>
      </c>
      <c r="Q33">
        <f t="shared" si="4"/>
        <v>1.2633299252372674</v>
      </c>
    </row>
    <row r="34" spans="2:17" x14ac:dyDescent="0.25">
      <c r="B34">
        <v>0.5</v>
      </c>
      <c r="C34">
        <v>49</v>
      </c>
      <c r="D34">
        <v>2450</v>
      </c>
      <c r="E34" s="2">
        <f t="shared" si="9"/>
        <v>7</v>
      </c>
      <c r="F34">
        <f t="shared" si="10"/>
        <v>24.5</v>
      </c>
      <c r="G34" s="1">
        <f t="shared" si="11"/>
        <v>1.5915494309189533E-3</v>
      </c>
      <c r="H34">
        <f t="shared" si="8"/>
        <v>0.5</v>
      </c>
      <c r="I34" s="4">
        <v>0</v>
      </c>
      <c r="J34">
        <f t="shared" si="6"/>
        <v>0.43157994624403018</v>
      </c>
      <c r="K34">
        <v>2.8740600000000002E-2</v>
      </c>
      <c r="L34" s="5">
        <f t="shared" si="1"/>
        <v>-1.2403866603021174E-2</v>
      </c>
      <c r="M34">
        <v>7.9569200000000007E-2</v>
      </c>
      <c r="N34">
        <f t="shared" si="2"/>
        <v>-3.4340471058680488E-2</v>
      </c>
      <c r="O34" s="1">
        <v>5.1546399999999999E-2</v>
      </c>
      <c r="P34">
        <f t="shared" si="3"/>
        <v>-2.7710684960957567E-3</v>
      </c>
      <c r="Q34">
        <f t="shared" si="4"/>
        <v>1.31708864546013</v>
      </c>
    </row>
    <row r="35" spans="2:17" x14ac:dyDescent="0.25">
      <c r="O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Edmunds</dc:creator>
  <cp:lastModifiedBy>Calum Edmunds</cp:lastModifiedBy>
  <dcterms:created xsi:type="dcterms:W3CDTF">2021-06-10T10:39:32Z</dcterms:created>
  <dcterms:modified xsi:type="dcterms:W3CDTF">2021-06-30T10:58:04Z</dcterms:modified>
</cp:coreProperties>
</file>