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x Sync\Jolliet\Teaching\EHS 672\F20 Activities\"/>
    </mc:Choice>
  </mc:AlternateContent>
  <bookViews>
    <workbookView xWindow="0" yWindow="0" windowWidth="27300" windowHeight="9276" firstSheet="1" activeTab="2"/>
  </bookViews>
  <sheets>
    <sheet name="Example" sheetId="5" state="hidden" r:id="rId1"/>
    <sheet name="Ingredients carbon footprint" sheetId="7" r:id="rId2"/>
    <sheet name="Carbon footprint" sheetId="8" r:id="rId3"/>
    <sheet name="Nutritional value" sheetId="6" r:id="rId4"/>
    <sheet name="Nutritional assessment" sheetId="1" state="hidden" r:id="rId5"/>
    <sheet name="Nutritional profile" sheetId="2" r:id="rId6"/>
    <sheet name="DRF" sheetId="4" state="hidden" r:id="rId7"/>
    <sheet name="Composition" sheetId="3" state="hidden" r:id="rId8"/>
  </sheets>
  <definedNames>
    <definedName name="_AMO_UniqueIdentifier" hidden="1">"'1b377b22-44aa-42e5-ae67-9cc35d7f6893'"</definedName>
    <definedName name="avoided_μDALY_in_minutes">Example!$G$3</definedName>
    <definedName name="g2kg">'Carbon footprint'!$L$3</definedName>
    <definedName name="Serving">'Nutritional value'!$O$5</definedName>
    <definedName name="standard_100g">'Nutritional value'!$O$6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4" i="6" l="1"/>
  <c r="AQ24" i="6"/>
  <c r="AP24" i="6"/>
  <c r="AO24" i="6"/>
  <c r="AN24" i="6"/>
  <c r="AM24" i="6"/>
  <c r="AC24" i="6"/>
  <c r="AB24" i="6"/>
  <c r="AA24" i="6"/>
  <c r="Z24" i="6"/>
  <c r="Y24" i="6"/>
  <c r="X24" i="6"/>
  <c r="R2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C7" i="6"/>
  <c r="D7" i="6"/>
  <c r="E7" i="6"/>
  <c r="F7" i="6"/>
  <c r="G7" i="6"/>
  <c r="H7" i="6"/>
  <c r="I7" i="6"/>
  <c r="J7" i="6"/>
  <c r="K7" i="6"/>
  <c r="L7" i="6"/>
  <c r="C8" i="6"/>
  <c r="D8" i="6"/>
  <c r="E8" i="6"/>
  <c r="F8" i="6"/>
  <c r="G8" i="6"/>
  <c r="H8" i="6"/>
  <c r="I8" i="6"/>
  <c r="J8" i="6"/>
  <c r="K8" i="6"/>
  <c r="L8" i="6"/>
  <c r="C9" i="6"/>
  <c r="D9" i="6"/>
  <c r="E9" i="6"/>
  <c r="F9" i="6"/>
  <c r="G9" i="6"/>
  <c r="H9" i="6"/>
  <c r="I9" i="6"/>
  <c r="J9" i="6"/>
  <c r="K9" i="6"/>
  <c r="L9" i="6"/>
  <c r="C10" i="6"/>
  <c r="D10" i="6"/>
  <c r="E10" i="6"/>
  <c r="F10" i="6"/>
  <c r="G10" i="6"/>
  <c r="H10" i="6"/>
  <c r="I10" i="6"/>
  <c r="J10" i="6"/>
  <c r="K10" i="6"/>
  <c r="L10" i="6"/>
  <c r="C11" i="6"/>
  <c r="D11" i="6"/>
  <c r="E11" i="6"/>
  <c r="F11" i="6"/>
  <c r="G11" i="6"/>
  <c r="H11" i="6"/>
  <c r="I11" i="6"/>
  <c r="J11" i="6"/>
  <c r="K11" i="6"/>
  <c r="L11" i="6"/>
  <c r="C12" i="6"/>
  <c r="D12" i="6"/>
  <c r="E12" i="6"/>
  <c r="F12" i="6"/>
  <c r="G12" i="6"/>
  <c r="H12" i="6"/>
  <c r="I12" i="6"/>
  <c r="J12" i="6"/>
  <c r="K12" i="6"/>
  <c r="L12" i="6"/>
  <c r="C13" i="6"/>
  <c r="D13" i="6"/>
  <c r="E13" i="6"/>
  <c r="F13" i="6"/>
  <c r="G13" i="6"/>
  <c r="H13" i="6"/>
  <c r="I13" i="6"/>
  <c r="J13" i="6"/>
  <c r="K13" i="6"/>
  <c r="L13" i="6"/>
  <c r="C14" i="6"/>
  <c r="D14" i="6"/>
  <c r="E14" i="6"/>
  <c r="F14" i="6"/>
  <c r="G14" i="6"/>
  <c r="H14" i="6"/>
  <c r="I14" i="6"/>
  <c r="J14" i="6"/>
  <c r="K14" i="6"/>
  <c r="L14" i="6"/>
  <c r="C15" i="6"/>
  <c r="D15" i="6"/>
  <c r="E15" i="6"/>
  <c r="F15" i="6"/>
  <c r="G15" i="6"/>
  <c r="H15" i="6"/>
  <c r="I15" i="6"/>
  <c r="J15" i="6"/>
  <c r="K15" i="6"/>
  <c r="L15" i="6"/>
  <c r="C16" i="6"/>
  <c r="D16" i="6"/>
  <c r="E16" i="6"/>
  <c r="F16" i="6"/>
  <c r="G16" i="6"/>
  <c r="H16" i="6"/>
  <c r="I16" i="6"/>
  <c r="J16" i="6"/>
  <c r="K16" i="6"/>
  <c r="L16" i="6"/>
  <c r="C17" i="6"/>
  <c r="D17" i="6"/>
  <c r="E17" i="6"/>
  <c r="F17" i="6"/>
  <c r="G17" i="6"/>
  <c r="H17" i="6"/>
  <c r="I17" i="6"/>
  <c r="J17" i="6"/>
  <c r="K17" i="6"/>
  <c r="L17" i="6"/>
  <c r="C18" i="6"/>
  <c r="D18" i="6"/>
  <c r="E18" i="6"/>
  <c r="F18" i="6"/>
  <c r="G18" i="6"/>
  <c r="H18" i="6"/>
  <c r="I18" i="6"/>
  <c r="J18" i="6"/>
  <c r="K18" i="6"/>
  <c r="L18" i="6"/>
  <c r="C19" i="6"/>
  <c r="D19" i="6"/>
  <c r="E19" i="6"/>
  <c r="F19" i="6"/>
  <c r="G19" i="6"/>
  <c r="H19" i="6"/>
  <c r="I19" i="6"/>
  <c r="J19" i="6"/>
  <c r="K19" i="6"/>
  <c r="L19" i="6"/>
  <c r="C20" i="6"/>
  <c r="D20" i="6"/>
  <c r="E20" i="6"/>
  <c r="F20" i="6"/>
  <c r="G20" i="6"/>
  <c r="H20" i="6"/>
  <c r="I20" i="6"/>
  <c r="J20" i="6"/>
  <c r="K20" i="6"/>
  <c r="L20" i="6"/>
  <c r="C21" i="6"/>
  <c r="D21" i="6"/>
  <c r="E21" i="6"/>
  <c r="F21" i="6"/>
  <c r="G21" i="6"/>
  <c r="H21" i="6"/>
  <c r="I21" i="6"/>
  <c r="J21" i="6"/>
  <c r="K21" i="6"/>
  <c r="L21" i="6"/>
  <c r="C22" i="6"/>
  <c r="D22" i="6"/>
  <c r="E22" i="6"/>
  <c r="F22" i="6"/>
  <c r="G22" i="6"/>
  <c r="H22" i="6"/>
  <c r="I22" i="6"/>
  <c r="J22" i="6"/>
  <c r="K22" i="6"/>
  <c r="L22" i="6"/>
  <c r="B38" i="8"/>
  <c r="Q7" i="6" l="1"/>
  <c r="D7" i="8" l="1"/>
  <c r="F3" i="7"/>
  <c r="D6" i="8" s="1"/>
  <c r="F4" i="7"/>
  <c r="D8" i="8" s="1"/>
  <c r="F5" i="7"/>
  <c r="D9" i="8" s="1"/>
  <c r="F6" i="7"/>
  <c r="F7" i="7"/>
  <c r="D10" i="8" s="1"/>
  <c r="F8" i="7"/>
  <c r="F9" i="7"/>
  <c r="F10" i="7"/>
  <c r="F11" i="7"/>
  <c r="F2" i="7"/>
  <c r="D5" i="8" s="1"/>
  <c r="AL22" i="6" l="1"/>
  <c r="AL21" i="6"/>
  <c r="AL20" i="6"/>
  <c r="AL19" i="6"/>
  <c r="AL18" i="6"/>
  <c r="AL17" i="6"/>
  <c r="AL16" i="6"/>
  <c r="AL15" i="6"/>
  <c r="AL14" i="6"/>
  <c r="AL12" i="6"/>
  <c r="AL11" i="6"/>
  <c r="AL10" i="6"/>
  <c r="AL9" i="6"/>
  <c r="AL8" i="6"/>
  <c r="AL7" i="6"/>
  <c r="AL13" i="6" l="1"/>
  <c r="C10" i="8"/>
  <c r="C9" i="8"/>
  <c r="C8" i="8"/>
  <c r="C7" i="8"/>
  <c r="C6" i="8"/>
  <c r="C5" i="8"/>
  <c r="B21" i="8"/>
  <c r="B11" i="8"/>
  <c r="I5" i="6"/>
  <c r="H5" i="6"/>
  <c r="L5" i="6"/>
  <c r="K5" i="6"/>
  <c r="J5" i="6"/>
  <c r="D5" i="6"/>
  <c r="R9" i="6" s="1"/>
  <c r="E5" i="6"/>
  <c r="F5" i="6"/>
  <c r="G5" i="6"/>
  <c r="C5" i="6"/>
  <c r="B4" i="6"/>
  <c r="AF22" i="6" l="1"/>
  <c r="AM22" i="6" s="1"/>
  <c r="AI21" i="6"/>
  <c r="AP21" i="6" s="1"/>
  <c r="AI18" i="6"/>
  <c r="AP18" i="6" s="1"/>
  <c r="AI9" i="6"/>
  <c r="AP9" i="6" s="1"/>
  <c r="AI7" i="6"/>
  <c r="AP7" i="6" s="1"/>
  <c r="AI13" i="6"/>
  <c r="AP13" i="6" s="1"/>
  <c r="AI19" i="6"/>
  <c r="AP19" i="6" s="1"/>
  <c r="AI14" i="6"/>
  <c r="AP14" i="6" s="1"/>
  <c r="AI16" i="6"/>
  <c r="AP16" i="6" s="1"/>
  <c r="AI10" i="6"/>
  <c r="AP10" i="6" s="1"/>
  <c r="AI20" i="6"/>
  <c r="AP20" i="6" s="1"/>
  <c r="AI17" i="6"/>
  <c r="AP17" i="6" s="1"/>
  <c r="Q17" i="6"/>
  <c r="Q8" i="6"/>
  <c r="Q13" i="6"/>
  <c r="Q12" i="6"/>
  <c r="AF10" i="6"/>
  <c r="AM10" i="6" s="1"/>
  <c r="AF16" i="6"/>
  <c r="AM16" i="6" s="1"/>
  <c r="AF20" i="6"/>
  <c r="AF12" i="6"/>
  <c r="AM12" i="6" s="1"/>
  <c r="AF15" i="6"/>
  <c r="AM15" i="6" s="1"/>
  <c r="AF17" i="6"/>
  <c r="AF18" i="6"/>
  <c r="AF13" i="6"/>
  <c r="AF9" i="6"/>
  <c r="AF7" i="6"/>
  <c r="AF19" i="6"/>
  <c r="AF8" i="6"/>
  <c r="AM8" i="6" s="1"/>
  <c r="AF14" i="6"/>
  <c r="AF21" i="6"/>
  <c r="AM21" i="6" s="1"/>
  <c r="U10" i="6"/>
  <c r="U13" i="6"/>
  <c r="AB13" i="6" s="1"/>
  <c r="AG16" i="6"/>
  <c r="AN16" i="6" s="1"/>
  <c r="AG20" i="6"/>
  <c r="AN20" i="6" s="1"/>
  <c r="AG12" i="6"/>
  <c r="AN12" i="6" s="1"/>
  <c r="AG17" i="6"/>
  <c r="AN17" i="6" s="1"/>
  <c r="AG7" i="6"/>
  <c r="AN7" i="6" s="1"/>
  <c r="AG18" i="6"/>
  <c r="AN18" i="6" s="1"/>
  <c r="AG19" i="6"/>
  <c r="AN19" i="6" s="1"/>
  <c r="AG10" i="6"/>
  <c r="AN10" i="6" s="1"/>
  <c r="AG14" i="6"/>
  <c r="AN14" i="6" s="1"/>
  <c r="AG9" i="6"/>
  <c r="AN9" i="6" s="1"/>
  <c r="T19" i="6"/>
  <c r="T13" i="6"/>
  <c r="AA13" i="6" s="1"/>
  <c r="AG22" i="6"/>
  <c r="AN22" i="6" s="1"/>
  <c r="AJ17" i="6"/>
  <c r="AQ17" i="6" s="1"/>
  <c r="AJ9" i="6"/>
  <c r="AQ9" i="6" s="1"/>
  <c r="AJ21" i="6"/>
  <c r="AQ21" i="6" s="1"/>
  <c r="AJ7" i="6"/>
  <c r="AQ7" i="6" s="1"/>
  <c r="AJ18" i="6"/>
  <c r="AQ18" i="6" s="1"/>
  <c r="AJ13" i="6"/>
  <c r="AQ13" i="6" s="1"/>
  <c r="AJ19" i="6"/>
  <c r="AQ19" i="6" s="1"/>
  <c r="AJ14" i="6"/>
  <c r="AQ14" i="6" s="1"/>
  <c r="AJ10" i="6"/>
  <c r="AQ10" i="6" s="1"/>
  <c r="AJ20" i="6"/>
  <c r="AQ20" i="6" s="1"/>
  <c r="AJ12" i="6"/>
  <c r="AQ12" i="6" s="1"/>
  <c r="AG8" i="6"/>
  <c r="AN8" i="6" s="1"/>
  <c r="S15" i="6"/>
  <c r="S13" i="6"/>
  <c r="Z13" i="6" s="1"/>
  <c r="AF11" i="6"/>
  <c r="AM11" i="6" s="1"/>
  <c r="AG11" i="6"/>
  <c r="AN11" i="6" s="1"/>
  <c r="AG13" i="6"/>
  <c r="AN13" i="6" s="1"/>
  <c r="AH17" i="6"/>
  <c r="AO17" i="6" s="1"/>
  <c r="AH21" i="6"/>
  <c r="AO21" i="6" s="1"/>
  <c r="AH18" i="6"/>
  <c r="AO18" i="6" s="1"/>
  <c r="AH7" i="6"/>
  <c r="AO7" i="6" s="1"/>
  <c r="AH13" i="6"/>
  <c r="AO13" i="6" s="1"/>
  <c r="AH19" i="6"/>
  <c r="AO19" i="6" s="1"/>
  <c r="AH9" i="6"/>
  <c r="AO9" i="6" s="1"/>
  <c r="AH16" i="6"/>
  <c r="AO16" i="6" s="1"/>
  <c r="AH14" i="6"/>
  <c r="AO14" i="6" s="1"/>
  <c r="AH20" i="6"/>
  <c r="AO20" i="6" s="1"/>
  <c r="AG15" i="6"/>
  <c r="AN15" i="6" s="1"/>
  <c r="R13" i="6"/>
  <c r="Y13" i="6" s="1"/>
  <c r="Q16" i="6"/>
  <c r="Q19" i="6"/>
  <c r="Q20" i="6"/>
  <c r="U9" i="6"/>
  <c r="Q15" i="6"/>
  <c r="U15" i="6"/>
  <c r="U20" i="6"/>
  <c r="R12" i="6"/>
  <c r="Q18" i="6"/>
  <c r="R17" i="6"/>
  <c r="R14" i="6"/>
  <c r="S18" i="6"/>
  <c r="R7" i="6"/>
  <c r="U18" i="6"/>
  <c r="R20" i="6"/>
  <c r="S9" i="6"/>
  <c r="T18" i="6"/>
  <c r="S7" i="6"/>
  <c r="S14" i="6"/>
  <c r="T7" i="6"/>
  <c r="T14" i="6"/>
  <c r="T17" i="6"/>
  <c r="S20" i="6"/>
  <c r="R8" i="6"/>
  <c r="U7" i="6"/>
  <c r="Q10" i="6"/>
  <c r="S12" i="6"/>
  <c r="U14" i="6"/>
  <c r="S16" i="6"/>
  <c r="U17" i="6"/>
  <c r="R19" i="6"/>
  <c r="T20" i="6"/>
  <c r="T9" i="6"/>
  <c r="R10" i="6"/>
  <c r="T12" i="6"/>
  <c r="T16" i="6"/>
  <c r="Q9" i="6"/>
  <c r="U12" i="6"/>
  <c r="U16" i="6"/>
  <c r="R18" i="6"/>
  <c r="S19" i="6"/>
  <c r="T15" i="6"/>
  <c r="T21" i="6"/>
  <c r="S17" i="6"/>
  <c r="Q14" i="6"/>
  <c r="E8" i="8"/>
  <c r="E9" i="8"/>
  <c r="E10" i="8"/>
  <c r="AM20" i="6" l="1"/>
  <c r="AR20" i="6" s="1"/>
  <c r="AK20" i="6"/>
  <c r="AM7" i="6"/>
  <c r="AR7" i="6" s="1"/>
  <c r="AK7" i="6"/>
  <c r="AM13" i="6"/>
  <c r="AR13" i="6" s="1"/>
  <c r="AK13" i="6"/>
  <c r="AK18" i="6"/>
  <c r="AM18" i="6"/>
  <c r="AR18" i="6" s="1"/>
  <c r="X13" i="6"/>
  <c r="AC13" i="6" s="1"/>
  <c r="V13" i="6"/>
  <c r="AK17" i="6"/>
  <c r="AM17" i="6"/>
  <c r="AR17" i="6" s="1"/>
  <c r="AM14" i="6"/>
  <c r="AR14" i="6" s="1"/>
  <c r="AK14" i="6"/>
  <c r="AM19" i="6"/>
  <c r="AR19" i="6" s="1"/>
  <c r="AK19" i="6"/>
  <c r="AK9" i="6"/>
  <c r="AM9" i="6"/>
  <c r="AR9" i="6" s="1"/>
  <c r="E6" i="8"/>
  <c r="E5" i="8"/>
  <c r="E7" i="8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G3" i="5"/>
  <c r="AM23" i="6" l="1"/>
  <c r="AH11" i="6"/>
  <c r="AJ11" i="6"/>
  <c r="AQ11" i="6" s="1"/>
  <c r="AI11" i="6"/>
  <c r="AP11" i="6" s="1"/>
  <c r="U11" i="6"/>
  <c r="T11" i="6"/>
  <c r="S11" i="6"/>
  <c r="R11" i="6"/>
  <c r="Q11" i="6"/>
  <c r="AH22" i="6"/>
  <c r="AJ22" i="6"/>
  <c r="AQ22" i="6" s="1"/>
  <c r="AI22" i="6"/>
  <c r="AP22" i="6" s="1"/>
  <c r="U22" i="6"/>
  <c r="T22" i="6"/>
  <c r="S22" i="6"/>
  <c r="R22" i="6"/>
  <c r="Q22" i="6"/>
  <c r="E5" i="3"/>
  <c r="AH8" i="6"/>
  <c r="AJ8" i="6"/>
  <c r="AQ8" i="6" s="1"/>
  <c r="AI8" i="6"/>
  <c r="AP8" i="6" s="1"/>
  <c r="Q21" i="6"/>
  <c r="U19" i="6"/>
  <c r="AH12" i="6"/>
  <c r="AI12" i="6"/>
  <c r="AP12" i="6" s="1"/>
  <c r="AH15" i="6"/>
  <c r="AJ15" i="6"/>
  <c r="AQ15" i="6" s="1"/>
  <c r="AI15" i="6"/>
  <c r="AP15" i="6" s="1"/>
  <c r="R15" i="6"/>
  <c r="AH10" i="6"/>
  <c r="T10" i="6"/>
  <c r="S10" i="6"/>
  <c r="AJ16" i="6"/>
  <c r="R16" i="6"/>
  <c r="D11" i="5"/>
  <c r="D19" i="5"/>
  <c r="D3" i="5"/>
  <c r="D18" i="5"/>
  <c r="D17" i="5"/>
  <c r="D16" i="5"/>
  <c r="D15" i="5"/>
  <c r="D14" i="5"/>
  <c r="D13" i="5"/>
  <c r="D12" i="5"/>
  <c r="D10" i="5"/>
  <c r="D9" i="5"/>
  <c r="D8" i="5"/>
  <c r="D7" i="5"/>
  <c r="D6" i="5"/>
  <c r="D5" i="5"/>
  <c r="D4" i="5"/>
  <c r="AO15" i="6" l="1"/>
  <c r="AR15" i="6" s="1"/>
  <c r="AK15" i="6"/>
  <c r="AQ16" i="6"/>
  <c r="AR16" i="6" s="1"/>
  <c r="AK16" i="6"/>
  <c r="AO12" i="6"/>
  <c r="AR12" i="6" s="1"/>
  <c r="AK12" i="6"/>
  <c r="AO10" i="6"/>
  <c r="AR10" i="6" s="1"/>
  <c r="AK10" i="6"/>
  <c r="AP23" i="6"/>
  <c r="AO8" i="6"/>
  <c r="AR8" i="6" s="1"/>
  <c r="AK8" i="6"/>
  <c r="AO22" i="6"/>
  <c r="AR22" i="6" s="1"/>
  <c r="AK22" i="6"/>
  <c r="AO11" i="6"/>
  <c r="AR11" i="6" s="1"/>
  <c r="AK11" i="6"/>
  <c r="S8" i="6"/>
  <c r="T8" i="6"/>
  <c r="U8" i="6"/>
  <c r="D20" i="5"/>
  <c r="D21" i="5" s="1"/>
  <c r="U21" i="6"/>
  <c r="S21" i="6"/>
  <c r="E10" i="3"/>
  <c r="E9" i="3"/>
  <c r="E8" i="3"/>
  <c r="E7" i="3"/>
  <c r="E2" i="3"/>
  <c r="V3" i="1"/>
  <c r="AQ23" i="6" l="1"/>
  <c r="AO23" i="6"/>
  <c r="E11" i="3"/>
  <c r="R21" i="6"/>
  <c r="AG21" i="6"/>
  <c r="X21" i="6"/>
  <c r="AA8" i="6"/>
  <c r="AA20" i="6"/>
  <c r="AA14" i="6"/>
  <c r="AA7" i="6"/>
  <c r="AA22" i="6"/>
  <c r="AA9" i="6"/>
  <c r="AA21" i="6"/>
  <c r="AA19" i="6"/>
  <c r="AA17" i="6"/>
  <c r="AA15" i="6"/>
  <c r="AA12" i="6"/>
  <c r="AA10" i="6"/>
  <c r="AA18" i="6"/>
  <c r="AA16" i="6"/>
  <c r="AA11" i="6"/>
  <c r="AB21" i="6"/>
  <c r="AB19" i="6"/>
  <c r="AB17" i="6"/>
  <c r="AB15" i="6"/>
  <c r="AB12" i="6"/>
  <c r="AB10" i="6"/>
  <c r="AB8" i="6"/>
  <c r="AB22" i="6"/>
  <c r="AB20" i="6"/>
  <c r="AB18" i="6"/>
  <c r="AB16" i="6"/>
  <c r="AB14" i="6"/>
  <c r="AB11" i="6"/>
  <c r="AB9" i="6"/>
  <c r="AB7" i="6"/>
  <c r="F7" i="3"/>
  <c r="F6" i="3"/>
  <c r="F8" i="3"/>
  <c r="F5" i="3"/>
  <c r="AK21" i="6" l="1"/>
  <c r="AN21" i="6"/>
  <c r="F4" i="3"/>
  <c r="F3" i="3"/>
  <c r="F9" i="3"/>
  <c r="F2" i="3"/>
  <c r="F10" i="3"/>
  <c r="AB23" i="6"/>
  <c r="Z22" i="6"/>
  <c r="Z20" i="6"/>
  <c r="Z18" i="6"/>
  <c r="Z16" i="6"/>
  <c r="Z14" i="6"/>
  <c r="Z11" i="6"/>
  <c r="Z9" i="6"/>
  <c r="Z7" i="6"/>
  <c r="Z21" i="6"/>
  <c r="Z19" i="6"/>
  <c r="Z17" i="6"/>
  <c r="Z15" i="6"/>
  <c r="Z12" i="6"/>
  <c r="Z10" i="6"/>
  <c r="Z8" i="6"/>
  <c r="X19" i="6"/>
  <c r="X22" i="6"/>
  <c r="X20" i="6"/>
  <c r="X8" i="6"/>
  <c r="Y17" i="6"/>
  <c r="Y8" i="6"/>
  <c r="Y15" i="6"/>
  <c r="Y22" i="6"/>
  <c r="Y16" i="6"/>
  <c r="Y7" i="6"/>
  <c r="Y14" i="6"/>
  <c r="Y10" i="6"/>
  <c r="Y18" i="6"/>
  <c r="Y12" i="6"/>
  <c r="Y19" i="6"/>
  <c r="Y20" i="6"/>
  <c r="Y11" i="6"/>
  <c r="Y9" i="6"/>
  <c r="X17" i="6"/>
  <c r="X11" i="6"/>
  <c r="X14" i="6"/>
  <c r="X15" i="6"/>
  <c r="X16" i="6"/>
  <c r="AA23" i="6"/>
  <c r="X10" i="6"/>
  <c r="X9" i="6"/>
  <c r="X12" i="6"/>
  <c r="X7" i="6"/>
  <c r="X18" i="6"/>
  <c r="AC7" i="6" l="1"/>
  <c r="AR21" i="6"/>
  <c r="AR23" i="6" s="1"/>
  <c r="AN23" i="6"/>
  <c r="V18" i="6"/>
  <c r="AC18" i="6"/>
  <c r="E11" i="8"/>
  <c r="V19" i="6"/>
  <c r="V12" i="6"/>
  <c r="AC12" i="6"/>
  <c r="V9" i="6"/>
  <c r="AC9" i="6"/>
  <c r="AC8" i="6"/>
  <c r="V10" i="6"/>
  <c r="AC10" i="6"/>
  <c r="V11" i="6"/>
  <c r="V16" i="6"/>
  <c r="AC16" i="6"/>
  <c r="V15" i="6"/>
  <c r="AC14" i="6"/>
  <c r="AC20" i="6"/>
  <c r="AC15" i="6"/>
  <c r="V14" i="6"/>
  <c r="AC22" i="6"/>
  <c r="Z23" i="6"/>
  <c r="V7" i="6"/>
  <c r="V17" i="6"/>
  <c r="V22" i="6"/>
  <c r="V20" i="6"/>
  <c r="X23" i="6"/>
  <c r="AC17" i="6"/>
  <c r="V21" i="6"/>
  <c r="Y21" i="6"/>
  <c r="AC21" i="6" s="1"/>
  <c r="V8" i="6"/>
  <c r="AC19" i="6"/>
  <c r="AC11" i="6"/>
  <c r="F8" i="8" l="1"/>
  <c r="F10" i="8"/>
  <c r="F9" i="8"/>
  <c r="F7" i="8"/>
  <c r="F5" i="8"/>
  <c r="F6" i="8"/>
  <c r="Y23" i="6"/>
  <c r="AC23" i="6"/>
  <c r="F11" i="8" l="1"/>
  <c r="Z25" i="6"/>
  <c r="AB25" i="6"/>
  <c r="X25" i="6"/>
  <c r="AA25" i="6"/>
  <c r="Y25" i="6"/>
</calcChain>
</file>

<file path=xl/sharedStrings.xml><?xml version="1.0" encoding="utf-8"?>
<sst xmlns="http://schemas.openxmlformats.org/spreadsheetml/2006/main" count="410" uniqueCount="234">
  <si>
    <t>Increase in saturated fats</t>
  </si>
  <si>
    <t>Increase in calcium - detrimental (male)</t>
  </si>
  <si>
    <t>Increase in calcium - protective</t>
  </si>
  <si>
    <t>Increase in fiber with mediation</t>
  </si>
  <si>
    <t>Increase in fiber</t>
  </si>
  <si>
    <t>Increase in fruits</t>
  </si>
  <si>
    <t>Increase in milk</t>
  </si>
  <si>
    <t>Increase in nuts and seeds</t>
  </si>
  <si>
    <t>Increase in polyunsaturated fatty acids</t>
  </si>
  <si>
    <t>Increase in processed meat</t>
  </si>
  <si>
    <t>Increase in red meat</t>
  </si>
  <si>
    <t>Increase in seafood omega-3 fatty acids</t>
  </si>
  <si>
    <t>Increase in sodium</t>
  </si>
  <si>
    <t>Increase in sugar-sweetened beverages</t>
  </si>
  <si>
    <t>Increase in trans fatty acids</t>
  </si>
  <si>
    <t>Increase in vegetables</t>
  </si>
  <si>
    <t>Increase in whole grains</t>
  </si>
  <si>
    <t>Total</t>
  </si>
  <si>
    <t>ID</t>
  </si>
  <si>
    <t>Cycle</t>
  </si>
  <si>
    <t>Foodcode</t>
  </si>
  <si>
    <t>Foodcode Description</t>
  </si>
  <si>
    <t>Main
Group No</t>
  </si>
  <si>
    <t>Main Group Description</t>
  </si>
  <si>
    <t>Subgroup
No</t>
  </si>
  <si>
    <t>Subgroup Description</t>
  </si>
  <si>
    <t>Category
No</t>
  </si>
  <si>
    <t>Category Description</t>
  </si>
  <si>
    <t>Burrito with beef, beans, rice, and cheese</t>
  </si>
  <si>
    <t>Mixed Dishes</t>
  </si>
  <si>
    <t>Burritos and tacos</t>
  </si>
  <si>
    <t>cheese, cheddar</t>
  </si>
  <si>
    <t>pepper jack cheese</t>
  </si>
  <si>
    <t>cheese, mozzarella, part skim milk</t>
  </si>
  <si>
    <t>salt,table</t>
  </si>
  <si>
    <t>sauce, ready-to-serve, salsa</t>
  </si>
  <si>
    <t>refried beans, canned, traditional style (includes usda commodity)</t>
  </si>
  <si>
    <t>tortillas, ready-to-bake or -fry, flour</t>
  </si>
  <si>
    <t>rice, white, long-grain, regular, cooked, enriched, with salt</t>
  </si>
  <si>
    <t>beef, ground, 75% lean meat / 25% fat, patty, cooked, broiled</t>
  </si>
  <si>
    <t>foodcode_desc</t>
  </si>
  <si>
    <t>sr_code</t>
  </si>
  <si>
    <t>sr_desc</t>
  </si>
  <si>
    <t>sr_wt</t>
  </si>
  <si>
    <t>New weights</t>
  </si>
  <si>
    <t>Contribtuion</t>
  </si>
  <si>
    <t>Per serving</t>
  </si>
  <si>
    <t>per 100 g</t>
  </si>
  <si>
    <t>4_14104010</t>
  </si>
  <si>
    <t>Milk and Dairy</t>
  </si>
  <si>
    <t>Cheese</t>
  </si>
  <si>
    <t>4_52215200</t>
  </si>
  <si>
    <t>Tortilla, flour (wheat)</t>
  </si>
  <si>
    <t>Grains</t>
  </si>
  <si>
    <t>Breads, Rolls, Tortillas</t>
  </si>
  <si>
    <t>Tortillas</t>
  </si>
  <si>
    <t>4_41205010</t>
  </si>
  <si>
    <t>Refried beans</t>
  </si>
  <si>
    <t>Protein Foods</t>
  </si>
  <si>
    <t>Plant-based Protein Foods</t>
  </si>
  <si>
    <t>Beans, peas, legumes</t>
  </si>
  <si>
    <t>4_21501000</t>
  </si>
  <si>
    <t>Ground beef, less than 80% lean, cooked (formerly regular)</t>
  </si>
  <si>
    <t>Meats</t>
  </si>
  <si>
    <t>Ground beef</t>
  </si>
  <si>
    <t>4_56205010</t>
  </si>
  <si>
    <t>Cooked Grains</t>
  </si>
  <si>
    <t>Rice</t>
  </si>
  <si>
    <t>4_56205110</t>
  </si>
  <si>
    <t>4_75340140</t>
  </si>
  <si>
    <t>Vegetables</t>
  </si>
  <si>
    <t>Vegetables, excluding Potatoes</t>
  </si>
  <si>
    <t>Other vegetables and combinations</t>
  </si>
  <si>
    <t>4_52215260</t>
  </si>
  <si>
    <t>Tortilla, whole wheat</t>
  </si>
  <si>
    <t>Dietary risk</t>
  </si>
  <si>
    <t>DRFs</t>
  </si>
  <si>
    <t xml:space="preserve"> (avoided μDALY/g)</t>
  </si>
  <si>
    <t>Omega-3 (seafood)</t>
  </si>
  <si>
    <t>Calcium (protective)</t>
  </si>
  <si>
    <t>Nuts and seeds</t>
  </si>
  <si>
    <t>Fiber (from other sources)</t>
  </si>
  <si>
    <t>PUFA</t>
  </si>
  <si>
    <t>Whole grains</t>
  </si>
  <si>
    <t>Fruits</t>
  </si>
  <si>
    <t>Fiber (from fruits, vegetables, and whole grains)</t>
  </si>
  <si>
    <t>Milk</t>
  </si>
  <si>
    <t>SSB</t>
  </si>
  <si>
    <t>Red meat</t>
  </si>
  <si>
    <t>Processed meat</t>
  </si>
  <si>
    <t>Saturated fats</t>
  </si>
  <si>
    <t>Calcium (detrimental)</t>
  </si>
  <si>
    <t>Trans fat</t>
  </si>
  <si>
    <t>Sodium</t>
  </si>
  <si>
    <t>Dietary factor</t>
  </si>
  <si>
    <t>Burrito (140g/serving)</t>
  </si>
  <si>
    <t>HENI (avoided μDALY/serving)</t>
  </si>
  <si>
    <t>Cheese, cheddar</t>
  </si>
  <si>
    <t>Tortilla</t>
  </si>
  <si>
    <t>Rice, white</t>
  </si>
  <si>
    <t>Cheese, cheddar (g/100g)</t>
  </si>
  <si>
    <t>Refried beans (g/100g)</t>
  </si>
  <si>
    <t>Tortilla (g/100g)</t>
  </si>
  <si>
    <t>Rice, white (g/100g)</t>
  </si>
  <si>
    <t>Ground beef (g/100g)</t>
  </si>
  <si>
    <t>Rice, brown</t>
  </si>
  <si>
    <t>Vegetable combination (green beans, broccoli, onions, mushrooms)</t>
  </si>
  <si>
    <t>Rice, brown (g/100g)</t>
  </si>
  <si>
    <t>Tortilla, whole wheat (g/100g)</t>
  </si>
  <si>
    <t>Total HENI (avoided μDALY/serving)</t>
  </si>
  <si>
    <t>avoided μDALY in minutes</t>
  </si>
  <si>
    <t>Added sodium</t>
  </si>
  <si>
    <t>Cheese, cheddar (g/serving)</t>
  </si>
  <si>
    <t>Refried beans (g/serving)</t>
  </si>
  <si>
    <t>Tortilla (g/serving)</t>
  </si>
  <si>
    <t>Rice, white (g/serving)</t>
  </si>
  <si>
    <t>Ground beef (g/serving)</t>
  </si>
  <si>
    <t>Total (g/serving)</t>
  </si>
  <si>
    <t>Rice, brown (g/serving)</t>
  </si>
  <si>
    <t>Tortilla, whole wheat (g/serving)</t>
  </si>
  <si>
    <t>Food item</t>
  </si>
  <si>
    <t>kg CO2 eq/kg</t>
  </si>
  <si>
    <t>Database</t>
  </si>
  <si>
    <t>Hard cheese, Emmental-style, at dairy (WFLDB 3.1)/GLO S</t>
  </si>
  <si>
    <t>WFLDB</t>
  </si>
  <si>
    <t>beans, IP, at farm/kg/CH S</t>
  </si>
  <si>
    <t>ESU</t>
  </si>
  <si>
    <t>white rice, at regional storage/kg/US S</t>
  </si>
  <si>
    <t>wholemeal flour, wheat, at plant/kg/CH S</t>
  </si>
  <si>
    <t>Tortilla, Non specific</t>
  </si>
  <si>
    <t>Bread, from wheat flour, at plant (WFLDB 3.1)/GLO S</t>
  </si>
  <si>
    <t>wheat flour, at plant/kg/CH S</t>
  </si>
  <si>
    <t>Sodium chloride, powder {GLO}| market for | Alloc Rec, U</t>
  </si>
  <si>
    <t>Ecoinvent</t>
  </si>
  <si>
    <t>Beef, fresh meat, at slaughterhouse (WFLDB 3.1)/US S</t>
  </si>
  <si>
    <t>Meier and Christen 2012</t>
  </si>
  <si>
    <t>Ingredients</t>
  </si>
  <si>
    <t>kg CO2 eq/serving</t>
  </si>
  <si>
    <t xml:space="preserve"> Dietary Risk factors DRFs (avoided μDALY/g)</t>
  </si>
  <si>
    <t>Composition d (g/serving)</t>
  </si>
  <si>
    <t>Total HENI (Minutes of Healthy lifetime gained/serving)</t>
  </si>
  <si>
    <t>Vegetable combination</t>
  </si>
  <si>
    <t>Vegetable combination (g/100g)</t>
  </si>
  <si>
    <t>Dietary risk factors</t>
  </si>
  <si>
    <t>Conversion factor</t>
  </si>
  <si>
    <t>g/100g</t>
  </si>
  <si>
    <t>Meat Burrito (140g/serving)</t>
  </si>
  <si>
    <t>Composition</t>
  </si>
  <si>
    <t>Veggie Burrito (140g/serving)</t>
  </si>
  <si>
    <t>g/kg</t>
  </si>
  <si>
    <t>Vegetable combination (g/serving)</t>
  </si>
  <si>
    <t>Life Cycle Inventory data description</t>
  </si>
  <si>
    <t>Burrito composition</t>
  </si>
  <si>
    <t>Common to both Burritos</t>
  </si>
  <si>
    <t>Meat Burrito only</t>
  </si>
  <si>
    <t>Veggie Burrito only</t>
  </si>
  <si>
    <t>Calcium</t>
  </si>
  <si>
    <r>
      <t>Fiber</t>
    </r>
    <r>
      <rPr>
        <i/>
        <vertAlign val="subscript"/>
        <sz val="12"/>
        <color rgb="FF000000"/>
        <rFont val="Times New Roman"/>
        <family val="1"/>
      </rPr>
      <t>other</t>
    </r>
  </si>
  <si>
    <t>Polyunsaturated fatty acids (PUFA)</t>
  </si>
  <si>
    <t>Legumes</t>
  </si>
  <si>
    <r>
      <t>Fiber</t>
    </r>
    <r>
      <rPr>
        <i/>
        <vertAlign val="subscript"/>
        <sz val="12"/>
        <color rgb="FF000000"/>
        <rFont val="Times New Roman"/>
        <family val="1"/>
      </rPr>
      <t>f,v,l,w</t>
    </r>
  </si>
  <si>
    <t>Sugar-sweetened beverages (SSB)</t>
  </si>
  <si>
    <t>Trans fatty acids (TFA)</t>
  </si>
  <si>
    <t>Contribution</t>
  </si>
  <si>
    <t>Loss and waste adjustment factor</t>
  </si>
  <si>
    <t>brown rice organic, at farm/kg/JP S</t>
  </si>
  <si>
    <t>Loss-Adjusted Carbon footprint
(kg CO2eq/kg consumed)</t>
  </si>
  <si>
    <t>fiber_fvlw</t>
  </si>
  <si>
    <t>sfat</t>
  </si>
  <si>
    <t>calc</t>
  </si>
  <si>
    <t>fiber_non_fvlw</t>
  </si>
  <si>
    <t>pfat</t>
  </si>
  <si>
    <t>whole_grain</t>
  </si>
  <si>
    <t>legumes</t>
  </si>
  <si>
    <t>vegetable</t>
  </si>
  <si>
    <t>sodi</t>
  </si>
  <si>
    <t>red_meat</t>
  </si>
  <si>
    <t>transfat</t>
  </si>
  <si>
    <t>Cheese, Cheddar</t>
  </si>
  <si>
    <t>Rice, white, cooked, NS as to fat added in cooking</t>
  </si>
  <si>
    <t>Rice, brown, cooked, NS as to fat added in cooking</t>
  </si>
  <si>
    <t>Vegetables, NS as to type, cooked, made with oil</t>
  </si>
  <si>
    <t>Racc</t>
  </si>
  <si>
    <r>
      <t>kg CO2 eq/kg</t>
    </r>
    <r>
      <rPr>
        <b/>
        <vertAlign val="subscript"/>
        <sz val="11"/>
        <color theme="1"/>
        <rFont val="Calibri"/>
        <family val="2"/>
        <scheme val="minor"/>
      </rPr>
      <t>ingredient</t>
    </r>
  </si>
  <si>
    <r>
      <t>g</t>
    </r>
    <r>
      <rPr>
        <b/>
        <vertAlign val="subscript"/>
        <sz val="11"/>
        <color theme="1"/>
        <rFont val="Calibri"/>
        <family val="2"/>
        <scheme val="minor"/>
      </rPr>
      <t>ingredient</t>
    </r>
    <r>
      <rPr>
        <b/>
        <sz val="11"/>
        <color theme="1"/>
        <rFont val="Calibri"/>
        <family val="2"/>
        <scheme val="minor"/>
      </rPr>
      <t>/serving</t>
    </r>
  </si>
  <si>
    <t>The combination of the Index and match function in excel is a very powerful way to automatically find values in a reference table, that is not ranked in the same order than the table you are using</t>
  </si>
  <si>
    <t>It is more reliable than the Vlookup or Hlookup functions which do not adapt automatically if you e.g. insert a column in your reference table afterwards</t>
  </si>
  <si>
    <r>
      <t>Index($value_range,n) return the value of the n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cell in $value_range (that must be blocked with $ since you want to keep it fixed when you copy)</t>
    </r>
  </si>
  <si>
    <t>" =INDEX('Ingredients carbon footprint'!$F$2:F$11,n)</t>
  </si>
  <si>
    <t>with n= match(…) that we will learn below</t>
  </si>
  <si>
    <t>which gives you what you want, i.e Loss-Adjusted Carbon footprint
(kg CO2eq/kg consumed)</t>
  </si>
  <si>
    <t>Use of Index-match to find automatically a cell in a range</t>
  </si>
  <si>
    <t>Step 1: return the value at a certain poition in a refrence table</t>
  </si>
  <si>
    <t xml:space="preserve">Step 2: identify the rank n of this nth cell in the reference table. </t>
  </si>
  <si>
    <t>This is where we use the match function</t>
  </si>
  <si>
    <t>If you look at cell D8,</t>
  </si>
  <si>
    <t>Index can also work with an array instead of a single column range, then using two match function, one to identify the column and one to identify the row</t>
  </si>
  <si>
    <t>Taking cell D8 as an example, MATCH('Carbon footprint'!A8,'Ingredients carbon footprint'!$A$2:$A$11,0) looks for the position of "tortilla" in the lookup</t>
  </si>
  <si>
    <t>MATCH(lookup_value, $lookup_range,0) returns the relative position of the lookup_value in the $lookup_range</t>
  </si>
  <si>
    <r>
      <t xml:space="preserve"> it returns the n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cell in the range 'Ingredients carbon footprint'!$F$2:F$11, that t is the range $F$2:F$11 from the Ingredients carbon footprint tab. That is 0.84 kgCO2/kg</t>
    </r>
  </si>
  <si>
    <t>and return the value</t>
  </si>
  <si>
    <t>Again, you need to block the lookup range with $ so that it does not cheng when you copy it</t>
  </si>
  <si>
    <t xml:space="preserve">You also add " ,0) " at the end of the match function that indicates that you want an exact match </t>
  </si>
  <si>
    <t>and in addition</t>
  </si>
  <si>
    <t>because "tortilla" as defined by Carbon footprint'!A8 is the third item in the table.</t>
  </si>
  <si>
    <t>When you copy this cell o the other of column D, you get automatically the right values --&gt; saves a lot of times and mistakes with larger tables!</t>
  </si>
  <si>
    <t>We have use the Index (array) to automatically look at the corresponding  value in the  Nutritional profile table, no need to do anything here</t>
  </si>
  <si>
    <t>Thus =INDEX('Ingredients carbon footprint'!$F$2:F$11,3) returns the 3rd value in that table , which is 0.96</t>
  </si>
  <si>
    <t>This isused in e.g. cell C7 of the nutritional value , but no need to copy these</t>
  </si>
  <si>
    <t>Risk component composition Meat Burrito</t>
  </si>
  <si>
    <t>Risk component composition Veggie Burrito</t>
  </si>
  <si>
    <r>
      <t xml:space="preserve">Minutes gained by </t>
    </r>
    <r>
      <rPr>
        <sz val="16"/>
        <color theme="1"/>
        <rFont val="Calibri"/>
        <family val="2"/>
      </rPr>
      <t>µ</t>
    </r>
    <r>
      <rPr>
        <sz val="16"/>
        <color theme="1"/>
        <rFont val="Calibri"/>
        <family val="2"/>
        <scheme val="minor"/>
      </rPr>
      <t>DALY</t>
    </r>
  </si>
  <si>
    <r>
      <t>[min./</t>
    </r>
    <r>
      <rPr>
        <b/>
        <sz val="11"/>
        <color theme="1"/>
        <rFont val="Calibri"/>
        <family val="2"/>
      </rPr>
      <t>µDALY]</t>
    </r>
  </si>
  <si>
    <t>Contribution (%)</t>
  </si>
  <si>
    <t>Percentage of ingredient (%)</t>
  </si>
  <si>
    <t>Mass of each ingredient (g/burrito serving)</t>
  </si>
  <si>
    <t>Meat Burrito (140g/burrito serving)</t>
  </si>
  <si>
    <r>
      <t>Profiling:  d</t>
    </r>
    <r>
      <rPr>
        <vertAlign val="subscript"/>
        <sz val="14"/>
        <color theme="1"/>
        <rFont val="Calibri"/>
        <family val="2"/>
        <scheme val="minor"/>
      </rPr>
      <t>r</t>
    </r>
    <r>
      <rPr>
        <sz val="14"/>
        <color theme="1"/>
        <rFont val="Calibri"/>
        <family val="2"/>
        <scheme val="minor"/>
      </rPr>
      <t xml:space="preserve"> - Risk component composition per burrito serving</t>
    </r>
  </si>
  <si>
    <t xml:space="preserve">DANI Effect on human health for each risk component-ingredient combination per burrito serving  </t>
  </si>
  <si>
    <t>DANI</t>
  </si>
  <si>
    <t>Cheese, cheddar                  ( μDALY/serving)</t>
  </si>
  <si>
    <t>Refried beans                           ( μDALY/serving)</t>
  </si>
  <si>
    <t>Tortilla                                  ( μDALY/serving)</t>
  </si>
  <si>
    <t>Rice, white                           ( μDALY/serving)</t>
  </si>
  <si>
    <t>Ground beef                          ( μDALY/serving)</t>
  </si>
  <si>
    <t>Total                                    (μDALY/serving)</t>
  </si>
  <si>
    <t>Total DANI (μDALY/serving)</t>
  </si>
  <si>
    <t>Rice, brown                              ( μDALY/serving)</t>
  </si>
  <si>
    <t>Tortilla Tortilla, whole wheat      (μDALY/serving)</t>
  </si>
  <si>
    <t>Vegetable combination            (μDALY/serving)</t>
  </si>
  <si>
    <t>Refried beans           (μDALY/serving)</t>
  </si>
  <si>
    <t>Cheese, cheddar   (μDALY/serving)</t>
  </si>
  <si>
    <t xml:space="preserve"> DRFs (μDALY/g)</t>
  </si>
  <si>
    <t>you can either manually copy or link the value from the "ingredients carbon footprint tab and table in this column, or copy the powerful and magic index-match formula from D5 or D8 - see explanation how it works below - could be life changing if you use excel regularly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</si>
</sst>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%"/>
    <numFmt numFmtId="166" formatCode="0.0000"/>
    <numFmt numFmtId="167" formatCode="0.000"/>
    <numFmt numFmtId="168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vertAlign val="subscript"/>
      <sz val="12"/>
      <color rgb="FF000000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9" fontId="0" fillId="0" borderId="0" xfId="1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8" borderId="4" xfId="0" applyFont="1" applyFill="1" applyBorder="1"/>
    <xf numFmtId="0" fontId="2" fillId="8" borderId="7" xfId="0" applyFont="1" applyFill="1" applyBorder="1" applyAlignment="1">
      <alignment wrapText="1"/>
    </xf>
    <xf numFmtId="0" fontId="6" fillId="9" borderId="10" xfId="0" applyFont="1" applyFill="1" applyBorder="1"/>
    <xf numFmtId="0" fontId="6" fillId="9" borderId="11" xfId="0" applyFont="1" applyFill="1" applyBorder="1"/>
    <xf numFmtId="0" fontId="6" fillId="9" borderId="12" xfId="0" applyFont="1" applyFill="1" applyBorder="1"/>
    <xf numFmtId="0" fontId="0" fillId="0" borderId="4" xfId="0" applyBorder="1"/>
    <xf numFmtId="0" fontId="0" fillId="0" borderId="13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6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2" fillId="4" borderId="16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11" borderId="15" xfId="0" applyFont="1" applyFill="1" applyBorder="1" applyAlignment="1">
      <alignment wrapText="1"/>
    </xf>
    <xf numFmtId="0" fontId="2" fillId="11" borderId="16" xfId="0" applyFont="1" applyFill="1" applyBorder="1" applyAlignment="1">
      <alignment wrapText="1"/>
    </xf>
    <xf numFmtId="0" fontId="2" fillId="11" borderId="17" xfId="0" applyFont="1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7" fillId="12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8" borderId="18" xfId="0" applyFont="1" applyFill="1" applyBorder="1" applyAlignment="1">
      <alignment horizontal="center" wrapText="1"/>
    </xf>
    <xf numFmtId="0" fontId="7" fillId="12" borderId="19" xfId="0" applyFont="1" applyFill="1" applyBorder="1" applyAlignment="1">
      <alignment horizontal="center" vertical="center" wrapText="1"/>
    </xf>
    <xf numFmtId="166" fontId="0" fillId="0" borderId="11" xfId="0" applyNumberFormat="1" applyBorder="1"/>
    <xf numFmtId="166" fontId="0" fillId="0" borderId="1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11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0" xfId="0" applyNumberFormat="1" applyBorder="1"/>
    <xf numFmtId="2" fontId="0" fillId="0" borderId="14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2" xfId="0" applyNumberFormat="1" applyBorder="1"/>
    <xf numFmtId="2" fontId="0" fillId="0" borderId="6" xfId="1" applyNumberFormat="1" applyFont="1" applyBorder="1"/>
    <xf numFmtId="0" fontId="2" fillId="5" borderId="5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2" fontId="0" fillId="0" borderId="10" xfId="0" applyNumberFormat="1" applyBorder="1"/>
    <xf numFmtId="166" fontId="0" fillId="0" borderId="10" xfId="0" applyNumberFormat="1" applyBorder="1"/>
    <xf numFmtId="2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8" fillId="0" borderId="12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wrapText="1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10" borderId="21" xfId="0" applyNumberFormat="1" applyFill="1" applyBorder="1" applyAlignment="1">
      <alignment horizontal="center" wrapText="1"/>
    </xf>
    <xf numFmtId="0" fontId="2" fillId="8" borderId="18" xfId="0" applyFont="1" applyFill="1" applyBorder="1" applyAlignment="1">
      <alignment wrapText="1"/>
    </xf>
    <xf numFmtId="0" fontId="2" fillId="8" borderId="20" xfId="0" applyFont="1" applyFill="1" applyBorder="1" applyAlignment="1">
      <alignment wrapText="1"/>
    </xf>
    <xf numFmtId="0" fontId="0" fillId="9" borderId="10" xfId="0" applyFont="1" applyFill="1" applyBorder="1"/>
    <xf numFmtId="0" fontId="0" fillId="9" borderId="11" xfId="0" applyFont="1" applyFill="1" applyBorder="1"/>
    <xf numFmtId="0" fontId="0" fillId="9" borderId="12" xfId="0" applyFont="1" applyFill="1" applyBorder="1"/>
    <xf numFmtId="0" fontId="6" fillId="9" borderId="4" xfId="0" applyFont="1" applyFill="1" applyBorder="1"/>
    <xf numFmtId="0" fontId="6" fillId="9" borderId="13" xfId="0" applyFont="1" applyFill="1" applyBorder="1"/>
    <xf numFmtId="0" fontId="6" fillId="9" borderId="7" xfId="0" applyFont="1" applyFill="1" applyBorder="1"/>
    <xf numFmtId="0" fontId="7" fillId="8" borderId="3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wrapText="1"/>
    </xf>
    <xf numFmtId="0" fontId="0" fillId="0" borderId="6" xfId="0" applyBorder="1"/>
    <xf numFmtId="0" fontId="2" fillId="0" borderId="7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2" xfId="0" applyFont="1" applyBorder="1" applyAlignment="1"/>
    <xf numFmtId="2" fontId="0" fillId="0" borderId="23" xfId="0" applyNumberFormat="1" applyBorder="1"/>
    <xf numFmtId="0" fontId="2" fillId="0" borderId="23" xfId="0" applyFont="1" applyBorder="1" applyAlignment="1">
      <alignment wrapText="1"/>
    </xf>
    <xf numFmtId="2" fontId="0" fillId="0" borderId="31" xfId="0" applyNumberFormat="1" applyBorder="1"/>
    <xf numFmtId="0" fontId="2" fillId="0" borderId="32" xfId="0" applyFont="1" applyBorder="1" applyAlignment="1"/>
    <xf numFmtId="2" fontId="0" fillId="0" borderId="33" xfId="0" applyNumberFormat="1" applyBorder="1"/>
    <xf numFmtId="0" fontId="2" fillId="0" borderId="33" xfId="0" applyFont="1" applyBorder="1" applyAlignment="1">
      <alignment wrapText="1"/>
    </xf>
    <xf numFmtId="2" fontId="0" fillId="0" borderId="21" xfId="0" applyNumberFormat="1" applyBorder="1"/>
    <xf numFmtId="2" fontId="0" fillId="0" borderId="22" xfId="0" applyNumberFormat="1" applyBorder="1"/>
    <xf numFmtId="2" fontId="0" fillId="0" borderId="32" xfId="0" applyNumberFormat="1" applyFont="1" applyBorder="1"/>
    <xf numFmtId="2" fontId="0" fillId="0" borderId="33" xfId="0" applyNumberFormat="1" applyFont="1" applyBorder="1"/>
    <xf numFmtId="2" fontId="0" fillId="0" borderId="34" xfId="0" applyNumberFormat="1" applyFont="1" applyBorder="1"/>
    <xf numFmtId="2" fontId="0" fillId="0" borderId="35" xfId="0" applyNumberFormat="1" applyFont="1" applyBorder="1"/>
    <xf numFmtId="0" fontId="7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wrapText="1"/>
    </xf>
    <xf numFmtId="0" fontId="2" fillId="0" borderId="18" xfId="0" applyFont="1" applyBorder="1"/>
    <xf numFmtId="2" fontId="0" fillId="0" borderId="19" xfId="0" applyNumberFormat="1" applyBorder="1"/>
    <xf numFmtId="0" fontId="2" fillId="5" borderId="10" xfId="0" applyFont="1" applyFill="1" applyBorder="1" applyAlignment="1">
      <alignment wrapText="1"/>
    </xf>
    <xf numFmtId="165" fontId="0" fillId="0" borderId="10" xfId="1" applyNumberFormat="1" applyFont="1" applyBorder="1"/>
    <xf numFmtId="165" fontId="0" fillId="0" borderId="11" xfId="0" applyNumberFormat="1" applyBorder="1"/>
    <xf numFmtId="165" fontId="0" fillId="0" borderId="12" xfId="0" applyNumberFormat="1" applyBorder="1"/>
    <xf numFmtId="2" fontId="0" fillId="0" borderId="3" xfId="0" applyNumberForma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6" fillId="9" borderId="6" xfId="0" applyFont="1" applyFill="1" applyBorder="1"/>
    <xf numFmtId="0" fontId="6" fillId="9" borderId="14" xfId="0" applyFont="1" applyFill="1" applyBorder="1"/>
    <xf numFmtId="0" fontId="6" fillId="9" borderId="9" xfId="0" applyFont="1" applyFill="1" applyBorder="1"/>
    <xf numFmtId="0" fontId="0" fillId="0" borderId="9" xfId="0" applyFont="1" applyBorder="1"/>
    <xf numFmtId="165" fontId="0" fillId="0" borderId="3" xfId="0" applyNumberFormat="1" applyBorder="1"/>
    <xf numFmtId="10" fontId="2" fillId="0" borderId="4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26" xfId="0" applyBorder="1" applyAlignment="1">
      <alignment wrapText="1"/>
    </xf>
    <xf numFmtId="0" fontId="2" fillId="13" borderId="39" xfId="0" applyFont="1" applyFill="1" applyBorder="1"/>
    <xf numFmtId="0" fontId="2" fillId="13" borderId="40" xfId="0" applyFont="1" applyFill="1" applyBorder="1"/>
    <xf numFmtId="0" fontId="2" fillId="13" borderId="41" xfId="0" applyFont="1" applyFill="1" applyBorder="1"/>
    <xf numFmtId="0" fontId="6" fillId="0" borderId="42" xfId="0" applyFont="1" applyFill="1" applyBorder="1" applyAlignment="1">
      <alignment wrapText="1"/>
    </xf>
    <xf numFmtId="0" fontId="0" fillId="0" borderId="1" xfId="0" applyBorder="1"/>
    <xf numFmtId="0" fontId="6" fillId="0" borderId="44" xfId="0" applyFont="1" applyFill="1" applyBorder="1" applyAlignment="1">
      <alignment wrapText="1"/>
    </xf>
    <xf numFmtId="0" fontId="0" fillId="0" borderId="45" xfId="0" applyBorder="1"/>
    <xf numFmtId="2" fontId="9" fillId="0" borderId="20" xfId="0" applyNumberFormat="1" applyFont="1" applyFill="1" applyBorder="1"/>
    <xf numFmtId="0" fontId="10" fillId="0" borderId="3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2" fillId="13" borderId="47" xfId="0" applyFont="1" applyFill="1" applyBorder="1"/>
    <xf numFmtId="0" fontId="2" fillId="13" borderId="0" xfId="0" applyFont="1" applyFill="1" applyBorder="1" applyAlignment="1">
      <alignment wrapText="1"/>
    </xf>
    <xf numFmtId="2" fontId="0" fillId="0" borderId="36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0" fontId="13" fillId="6" borderId="49" xfId="0" applyNumberFormat="1" applyFont="1" applyFill="1" applyBorder="1" applyAlignment="1" applyProtection="1">
      <alignment horizontal="center" wrapText="1"/>
    </xf>
    <xf numFmtId="2" fontId="11" fillId="0" borderId="9" xfId="0" applyNumberFormat="1" applyFont="1" applyBorder="1" applyAlignment="1">
      <alignment horizontal="center" vertical="center"/>
    </xf>
    <xf numFmtId="164" fontId="11" fillId="0" borderId="20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0" fontId="0" fillId="0" borderId="0" xfId="0" applyNumberFormat="1"/>
    <xf numFmtId="165" fontId="0" fillId="0" borderId="10" xfId="0" applyNumberFormat="1" applyBorder="1"/>
    <xf numFmtId="165" fontId="9" fillId="0" borderId="20" xfId="0" applyNumberFormat="1" applyFont="1" applyFill="1" applyBorder="1"/>
    <xf numFmtId="2" fontId="0" fillId="0" borderId="21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8" fontId="2" fillId="14" borderId="15" xfId="0" applyNumberFormat="1" applyFont="1" applyFill="1" applyBorder="1" applyAlignment="1">
      <alignment wrapText="1"/>
    </xf>
    <xf numFmtId="168" fontId="2" fillId="14" borderId="16" xfId="0" applyNumberFormat="1" applyFont="1" applyFill="1" applyBorder="1" applyAlignment="1">
      <alignment wrapText="1"/>
    </xf>
    <xf numFmtId="168" fontId="2" fillId="2" borderId="16" xfId="0" applyNumberFormat="1" applyFont="1" applyFill="1" applyBorder="1" applyAlignment="1">
      <alignment wrapText="1"/>
    </xf>
    <xf numFmtId="168" fontId="2" fillId="2" borderId="17" xfId="0" applyNumberFormat="1" applyFont="1" applyFill="1" applyBorder="1" applyAlignment="1">
      <alignment wrapText="1"/>
    </xf>
    <xf numFmtId="168" fontId="0" fillId="14" borderId="24" xfId="0" applyNumberFormat="1" applyFill="1" applyBorder="1" applyAlignment="1">
      <alignment wrapText="1"/>
    </xf>
    <xf numFmtId="168" fontId="0" fillId="14" borderId="25" xfId="0" applyNumberFormat="1" applyFill="1" applyBorder="1" applyAlignment="1">
      <alignment wrapText="1"/>
    </xf>
    <xf numFmtId="168" fontId="0" fillId="2" borderId="25" xfId="0" applyNumberFormat="1" applyFill="1" applyBorder="1" applyAlignment="1">
      <alignment wrapText="1"/>
    </xf>
    <xf numFmtId="168" fontId="0" fillId="2" borderId="26" xfId="0" applyNumberFormat="1" applyFill="1" applyBorder="1" applyAlignment="1">
      <alignment wrapText="1"/>
    </xf>
    <xf numFmtId="168" fontId="0" fillId="0" borderId="0" xfId="0" applyNumberFormat="1"/>
    <xf numFmtId="0" fontId="0" fillId="0" borderId="4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28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2" fillId="5" borderId="51" xfId="0" applyFont="1" applyFill="1" applyBorder="1" applyAlignment="1">
      <alignment wrapText="1"/>
    </xf>
    <xf numFmtId="0" fontId="0" fillId="0" borderId="2" xfId="0" applyBorder="1"/>
    <xf numFmtId="0" fontId="14" fillId="0" borderId="2" xfId="0" applyNumberFormat="1" applyFont="1" applyFill="1" applyBorder="1" applyAlignment="1" applyProtection="1"/>
    <xf numFmtId="0" fontId="0" fillId="0" borderId="52" xfId="0" applyBorder="1"/>
    <xf numFmtId="0" fontId="3" fillId="0" borderId="2" xfId="0" applyFont="1" applyBorder="1"/>
    <xf numFmtId="0" fontId="2" fillId="2" borderId="2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0" borderId="52" xfId="0" applyFont="1" applyBorder="1"/>
    <xf numFmtId="0" fontId="2" fillId="3" borderId="52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0" fontId="0" fillId="0" borderId="41" xfId="0" applyNumberFormat="1" applyBorder="1" applyAlignment="1">
      <alignment wrapText="1"/>
    </xf>
    <xf numFmtId="165" fontId="0" fillId="14" borderId="39" xfId="0" applyNumberFormat="1" applyFill="1" applyBorder="1" applyAlignment="1">
      <alignment wrapText="1"/>
    </xf>
    <xf numFmtId="165" fontId="0" fillId="14" borderId="40" xfId="0" applyNumberFormat="1" applyFill="1" applyBorder="1" applyAlignment="1">
      <alignment wrapText="1"/>
    </xf>
    <xf numFmtId="165" fontId="0" fillId="2" borderId="40" xfId="0" applyNumberFormat="1" applyFill="1" applyBorder="1" applyAlignment="1">
      <alignment wrapText="1"/>
    </xf>
    <xf numFmtId="165" fontId="0" fillId="2" borderId="41" xfId="0" applyNumberFormat="1" applyFill="1" applyBorder="1" applyAlignment="1">
      <alignment wrapText="1"/>
    </xf>
    <xf numFmtId="168" fontId="2" fillId="3" borderId="16" xfId="0" applyNumberFormat="1" applyFont="1" applyFill="1" applyBorder="1" applyAlignment="1">
      <alignment wrapText="1"/>
    </xf>
    <xf numFmtId="165" fontId="0" fillId="3" borderId="40" xfId="0" applyNumberFormat="1" applyFill="1" applyBorder="1" applyAlignment="1">
      <alignment wrapText="1"/>
    </xf>
    <xf numFmtId="165" fontId="0" fillId="3" borderId="41" xfId="0" applyNumberFormat="1" applyFill="1" applyBorder="1" applyAlignment="1">
      <alignment wrapText="1"/>
    </xf>
    <xf numFmtId="168" fontId="0" fillId="3" borderId="25" xfId="0" applyNumberFormat="1" applyFill="1" applyBorder="1" applyAlignment="1">
      <alignment wrapText="1"/>
    </xf>
    <xf numFmtId="168" fontId="0" fillId="3" borderId="26" xfId="0" applyNumberFormat="1" applyFill="1" applyBorder="1" applyAlignment="1">
      <alignment wrapText="1"/>
    </xf>
    <xf numFmtId="2" fontId="2" fillId="0" borderId="18" xfId="0" applyNumberFormat="1" applyFont="1" applyBorder="1"/>
    <xf numFmtId="9" fontId="0" fillId="0" borderId="19" xfId="1" applyFont="1" applyBorder="1"/>
    <xf numFmtId="9" fontId="0" fillId="0" borderId="20" xfId="1" applyFont="1" applyBorder="1"/>
    <xf numFmtId="0" fontId="2" fillId="0" borderId="19" xfId="0" applyFont="1" applyBorder="1"/>
    <xf numFmtId="0" fontId="2" fillId="0" borderId="20" xfId="0" applyFont="1" applyBorder="1"/>
    <xf numFmtId="9" fontId="0" fillId="0" borderId="18" xfId="1" applyFont="1" applyBorder="1"/>
    <xf numFmtId="2" fontId="0" fillId="0" borderId="11" xfId="0" applyNumberFormat="1" applyBorder="1" applyAlignment="1">
      <alignment horizontal="center"/>
    </xf>
    <xf numFmtId="0" fontId="2" fillId="8" borderId="18" xfId="0" applyFont="1" applyFill="1" applyBorder="1" applyAlignment="1">
      <alignment horizontal="center" wrapText="1"/>
    </xf>
    <xf numFmtId="0" fontId="0" fillId="0" borderId="19" xfId="0" applyBorder="1" applyAlignment="1"/>
    <xf numFmtId="0" fontId="0" fillId="0" borderId="20" xfId="0" applyBorder="1" applyAlignment="1"/>
    <xf numFmtId="0" fontId="2" fillId="0" borderId="22" xfId="0" applyFont="1" applyBorder="1" applyAlignment="1">
      <alignment wrapText="1"/>
    </xf>
    <xf numFmtId="0" fontId="0" fillId="0" borderId="23" xfId="0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2" fillId="5" borderId="18" xfId="0" applyFont="1" applyFill="1" applyBorder="1" applyAlignment="1">
      <alignment wrapText="1"/>
    </xf>
    <xf numFmtId="0" fontId="0" fillId="0" borderId="20" xfId="0" applyBorder="1" applyAlignment="1">
      <alignment wrapText="1"/>
    </xf>
    <xf numFmtId="168" fontId="2" fillId="0" borderId="18" xfId="0" applyNumberFormat="1" applyFont="1" applyBorder="1" applyAlignment="1">
      <alignment horizontal="center"/>
    </xf>
    <xf numFmtId="168" fontId="2" fillId="0" borderId="19" xfId="0" applyNumberFormat="1" applyFont="1" applyBorder="1" applyAlignment="1">
      <alignment horizontal="center"/>
    </xf>
    <xf numFmtId="168" fontId="2" fillId="0" borderId="20" xfId="0" applyNumberFormat="1" applyFont="1" applyBorder="1" applyAlignment="1">
      <alignment horizontal="center"/>
    </xf>
    <xf numFmtId="0" fontId="19" fillId="7" borderId="18" xfId="0" quotePrefix="1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9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 wrapText="1"/>
    </xf>
    <xf numFmtId="168" fontId="2" fillId="0" borderId="27" xfId="0" applyNumberFormat="1" applyFont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381000</xdr:colOff>
      <xdr:row>21</xdr:row>
      <xdr:rowOff>1866203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99076-02E7-6F4B-B394-4E2BD073D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85" t="6279" r="7676" b="8034"/>
        <a:stretch/>
      </xdr:blipFill>
      <xdr:spPr>
        <a:xfrm>
          <a:off x="8856133" y="186267"/>
          <a:ext cx="5867400" cy="568466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</xdr:pic>
    <xdr:clientData/>
  </xdr:twoCellAnchor>
  <xdr:twoCellAnchor>
    <xdr:from>
      <xdr:col>9</xdr:col>
      <xdr:colOff>152401</xdr:colOff>
      <xdr:row>21</xdr:row>
      <xdr:rowOff>1329269</xdr:rowOff>
    </xdr:from>
    <xdr:to>
      <xdr:col>9</xdr:col>
      <xdr:colOff>321732</xdr:colOff>
      <xdr:row>21</xdr:row>
      <xdr:rowOff>1490135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5E62C9E-FAC0-404B-B625-203EE5574C98}"/>
            </a:ext>
          </a:extLst>
        </xdr:cNvPr>
        <xdr:cNvSpPr/>
      </xdr:nvSpPr>
      <xdr:spPr>
        <a:xfrm>
          <a:off x="9008534" y="5334002"/>
          <a:ext cx="169331" cy="160866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81281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62562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43843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325124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406405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87686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68967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650248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9</xdr:col>
      <xdr:colOff>127001</xdr:colOff>
      <xdr:row>21</xdr:row>
      <xdr:rowOff>1557870</xdr:rowOff>
    </xdr:from>
    <xdr:to>
      <xdr:col>9</xdr:col>
      <xdr:colOff>304799</xdr:colOff>
      <xdr:row>21</xdr:row>
      <xdr:rowOff>1710270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5E62C9E-FAC0-404B-B625-203EE5574C98}"/>
            </a:ext>
          </a:extLst>
        </xdr:cNvPr>
        <xdr:cNvSpPr/>
      </xdr:nvSpPr>
      <xdr:spPr>
        <a:xfrm>
          <a:off x="8983134" y="5562603"/>
          <a:ext cx="177798" cy="152400"/>
        </a:xfrm>
        <a:prstGeom prst="ellipse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81281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62562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438430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325124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406405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87686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68967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6502481" algn="l" defTabSz="812810" rtl="0" eaLnBrk="1" latinLnBrk="0" hangingPunct="1">
            <a:defRPr sz="32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B1" sqref="B1:D1"/>
    </sheetView>
  </sheetViews>
  <sheetFormatPr defaultRowHeight="14.4" x14ac:dyDescent="0.3"/>
  <cols>
    <col min="1" max="1" width="40.109375" bestFit="1" customWidth="1"/>
    <col min="2" max="2" width="12.88671875" customWidth="1"/>
    <col min="3" max="3" width="21" customWidth="1"/>
    <col min="4" max="4" width="15.109375" customWidth="1"/>
  </cols>
  <sheetData>
    <row r="1" spans="1:7" ht="17.399999999999999" customHeight="1" thickBot="1" x14ac:dyDescent="0.35">
      <c r="A1" s="11"/>
      <c r="B1" s="189" t="s">
        <v>95</v>
      </c>
      <c r="C1" s="190"/>
      <c r="D1" s="191"/>
    </row>
    <row r="2" spans="1:7" s="4" customFormat="1" ht="43.2" customHeight="1" thickBot="1" x14ac:dyDescent="0.35">
      <c r="A2" s="66" t="s">
        <v>94</v>
      </c>
      <c r="B2" s="61" t="s">
        <v>139</v>
      </c>
      <c r="C2" s="67" t="s">
        <v>138</v>
      </c>
      <c r="D2" s="61" t="s">
        <v>96</v>
      </c>
      <c r="G2" s="4" t="s">
        <v>110</v>
      </c>
    </row>
    <row r="3" spans="1:7" x14ac:dyDescent="0.3">
      <c r="A3" s="68" t="s">
        <v>78</v>
      </c>
      <c r="B3" s="57" t="e">
        <f>'Nutritional profile'!#REF!</f>
        <v>#REF!</v>
      </c>
      <c r="C3" s="19">
        <v>57.09</v>
      </c>
      <c r="D3" s="62" t="e">
        <f t="shared" ref="D3:D19" si="0">C3*B3</f>
        <v>#REF!</v>
      </c>
      <c r="G3">
        <f>365*24*60/1000000</f>
        <v>0.52559999999999996</v>
      </c>
    </row>
    <row r="4" spans="1:7" x14ac:dyDescent="0.3">
      <c r="A4" s="69" t="s">
        <v>79</v>
      </c>
      <c r="B4" s="58" t="e">
        <f>'Nutritional profile'!#REF!</f>
        <v>#REF!</v>
      </c>
      <c r="C4" s="20">
        <v>4.9000000000000004</v>
      </c>
      <c r="D4" s="63" t="e">
        <f t="shared" si="0"/>
        <v>#REF!</v>
      </c>
    </row>
    <row r="5" spans="1:7" x14ac:dyDescent="0.3">
      <c r="A5" s="69" t="s">
        <v>80</v>
      </c>
      <c r="B5" s="58" t="e">
        <f>'Nutritional profile'!#REF!</f>
        <v>#REF!</v>
      </c>
      <c r="C5" s="20">
        <v>1.83</v>
      </c>
      <c r="D5" s="63" t="e">
        <f t="shared" si="0"/>
        <v>#REF!</v>
      </c>
    </row>
    <row r="6" spans="1:7" x14ac:dyDescent="0.3">
      <c r="A6" s="69" t="s">
        <v>81</v>
      </c>
      <c r="B6" s="58" t="e">
        <f>'Nutritional profile'!#REF!</f>
        <v>#REF!</v>
      </c>
      <c r="C6" s="20">
        <v>1.04</v>
      </c>
      <c r="D6" s="63" t="e">
        <f t="shared" si="0"/>
        <v>#REF!</v>
      </c>
    </row>
    <row r="7" spans="1:7" x14ac:dyDescent="0.3">
      <c r="A7" s="69" t="s">
        <v>82</v>
      </c>
      <c r="B7" s="58" t="e">
        <f>'Nutritional profile'!#REF!</f>
        <v>#REF!</v>
      </c>
      <c r="C7" s="20">
        <v>0.66</v>
      </c>
      <c r="D7" s="63" t="e">
        <f t="shared" si="0"/>
        <v>#REF!</v>
      </c>
    </row>
    <row r="8" spans="1:7" x14ac:dyDescent="0.3">
      <c r="A8" s="69" t="s">
        <v>83</v>
      </c>
      <c r="B8" s="58" t="e">
        <f>'Nutritional profile'!#REF!</f>
        <v>#REF!</v>
      </c>
      <c r="C8" s="20">
        <v>0.45</v>
      </c>
      <c r="D8" s="63" t="e">
        <f t="shared" si="0"/>
        <v>#REF!</v>
      </c>
    </row>
    <row r="9" spans="1:7" x14ac:dyDescent="0.3">
      <c r="A9" s="69" t="s">
        <v>84</v>
      </c>
      <c r="B9" s="58" t="e">
        <f>'Nutritional profile'!#REF!</f>
        <v>#REF!</v>
      </c>
      <c r="C9" s="20">
        <v>0.2</v>
      </c>
      <c r="D9" s="63" t="e">
        <f t="shared" si="0"/>
        <v>#REF!</v>
      </c>
    </row>
    <row r="10" spans="1:7" x14ac:dyDescent="0.3">
      <c r="A10" s="69" t="s">
        <v>85</v>
      </c>
      <c r="B10" s="58" t="e">
        <f>'Nutritional profile'!#REF!</f>
        <v>#REF!</v>
      </c>
      <c r="C10" s="20">
        <v>0.15</v>
      </c>
      <c r="D10" s="63" t="e">
        <f t="shared" si="0"/>
        <v>#REF!</v>
      </c>
    </row>
    <row r="11" spans="1:7" x14ac:dyDescent="0.3">
      <c r="A11" s="69" t="s">
        <v>70</v>
      </c>
      <c r="B11" s="58" t="e">
        <f>'Nutritional profile'!#REF!</f>
        <v>#REF!</v>
      </c>
      <c r="C11" s="20">
        <v>0.1</v>
      </c>
      <c r="D11" s="63" t="e">
        <f t="shared" si="0"/>
        <v>#REF!</v>
      </c>
    </row>
    <row r="12" spans="1:7" x14ac:dyDescent="0.3">
      <c r="A12" s="69" t="s">
        <v>86</v>
      </c>
      <c r="B12" s="58" t="e">
        <f>'Nutritional profile'!#REF!</f>
        <v>#REF!</v>
      </c>
      <c r="C12" s="20">
        <v>0.01</v>
      </c>
      <c r="D12" s="63" t="e">
        <f t="shared" si="0"/>
        <v>#REF!</v>
      </c>
    </row>
    <row r="13" spans="1:7" x14ac:dyDescent="0.3">
      <c r="A13" s="69" t="s">
        <v>87</v>
      </c>
      <c r="B13" s="58" t="e">
        <f>'Nutritional profile'!#REF!</f>
        <v>#REF!</v>
      </c>
      <c r="C13" s="20">
        <v>-0.06</v>
      </c>
      <c r="D13" s="63" t="e">
        <f t="shared" si="0"/>
        <v>#REF!</v>
      </c>
    </row>
    <row r="14" spans="1:7" x14ac:dyDescent="0.3">
      <c r="A14" s="69" t="s">
        <v>88</v>
      </c>
      <c r="B14" s="58" t="e">
        <f>'Nutritional profile'!#REF!</f>
        <v>#REF!</v>
      </c>
      <c r="C14" s="20">
        <v>-0.11</v>
      </c>
      <c r="D14" s="63" t="e">
        <f t="shared" si="0"/>
        <v>#REF!</v>
      </c>
    </row>
    <row r="15" spans="1:7" x14ac:dyDescent="0.3">
      <c r="A15" s="69" t="s">
        <v>89</v>
      </c>
      <c r="B15" s="58" t="e">
        <f>'Nutritional profile'!#REF!</f>
        <v>#REF!</v>
      </c>
      <c r="C15" s="20">
        <v>-1.0900000000000001</v>
      </c>
      <c r="D15" s="63" t="e">
        <f t="shared" si="0"/>
        <v>#REF!</v>
      </c>
    </row>
    <row r="16" spans="1:7" x14ac:dyDescent="0.3">
      <c r="A16" s="69" t="s">
        <v>90</v>
      </c>
      <c r="B16" s="58" t="e">
        <f>'Nutritional profile'!#REF!</f>
        <v>#REF!</v>
      </c>
      <c r="C16" s="20">
        <v>-1.8</v>
      </c>
      <c r="D16" s="63" t="e">
        <f t="shared" si="0"/>
        <v>#REF!</v>
      </c>
    </row>
    <row r="17" spans="1:4" x14ac:dyDescent="0.3">
      <c r="A17" s="69" t="s">
        <v>91</v>
      </c>
      <c r="B17" s="58" t="e">
        <f>'Nutritional profile'!#REF!</f>
        <v>#REF!</v>
      </c>
      <c r="C17" s="20">
        <v>-1.85</v>
      </c>
      <c r="D17" s="63" t="e">
        <f t="shared" si="0"/>
        <v>#REF!</v>
      </c>
    </row>
    <row r="18" spans="1:4" x14ac:dyDescent="0.3">
      <c r="A18" s="69" t="s">
        <v>92</v>
      </c>
      <c r="B18" s="58" t="e">
        <f>'Nutritional profile'!#REF!</f>
        <v>#REF!</v>
      </c>
      <c r="C18" s="20">
        <v>-4.88</v>
      </c>
      <c r="D18" s="63" t="e">
        <f t="shared" si="0"/>
        <v>#REF!</v>
      </c>
    </row>
    <row r="19" spans="1:4" ht="15" thickBot="1" x14ac:dyDescent="0.35">
      <c r="A19" s="70" t="s">
        <v>93</v>
      </c>
      <c r="B19" s="59" t="e">
        <f>'Nutritional profile'!#REF!</f>
        <v>#REF!</v>
      </c>
      <c r="C19" s="21">
        <v>-7.78</v>
      </c>
      <c r="D19" s="64" t="e">
        <f t="shared" si="0"/>
        <v>#REF!</v>
      </c>
    </row>
    <row r="20" spans="1:4" s="4" customFormat="1" ht="17.399999999999999" customHeight="1" x14ac:dyDescent="0.3">
      <c r="A20" s="192" t="s">
        <v>109</v>
      </c>
      <c r="B20" s="193"/>
      <c r="C20" s="193"/>
      <c r="D20" s="65" t="e">
        <f>SUM(D3:D19)</f>
        <v>#REF!</v>
      </c>
    </row>
    <row r="21" spans="1:4" ht="15" thickBot="1" x14ac:dyDescent="0.35">
      <c r="A21" s="194" t="s">
        <v>140</v>
      </c>
      <c r="B21" s="195"/>
      <c r="C21" s="195"/>
      <c r="D21" s="60" t="e">
        <f>D20*avoided_μDALY_in_minutes</f>
        <v>#REF!</v>
      </c>
    </row>
  </sheetData>
  <mergeCells count="3">
    <mergeCell ref="B1:D1"/>
    <mergeCell ref="A20:C20"/>
    <mergeCell ref="A21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4" sqref="A4"/>
    </sheetView>
  </sheetViews>
  <sheetFormatPr defaultRowHeight="14.4" x14ac:dyDescent="0.3"/>
  <cols>
    <col min="1" max="1" width="20.77734375" bestFit="1" customWidth="1"/>
    <col min="2" max="2" width="49.109375" customWidth="1"/>
    <col min="3" max="3" width="21" bestFit="1" customWidth="1"/>
    <col min="4" max="4" width="29.6640625" bestFit="1" customWidth="1"/>
    <col min="5" max="5" width="12.88671875" customWidth="1"/>
    <col min="6" max="6" width="28.21875" customWidth="1"/>
  </cols>
  <sheetData>
    <row r="1" spans="1:6" ht="29.4" thickBot="1" x14ac:dyDescent="0.35">
      <c r="A1" s="112" t="s">
        <v>120</v>
      </c>
      <c r="B1" s="113" t="s">
        <v>151</v>
      </c>
      <c r="C1" s="113" t="s">
        <v>122</v>
      </c>
      <c r="D1" s="122" t="s">
        <v>164</v>
      </c>
      <c r="E1" s="114" t="s">
        <v>121</v>
      </c>
      <c r="F1" s="123" t="s">
        <v>166</v>
      </c>
    </row>
    <row r="2" spans="1:6" x14ac:dyDescent="0.3">
      <c r="A2" s="115" t="s">
        <v>97</v>
      </c>
      <c r="B2" s="116" t="s">
        <v>123</v>
      </c>
      <c r="C2" s="116" t="s">
        <v>124</v>
      </c>
      <c r="D2" s="124">
        <v>1.1953143676786995</v>
      </c>
      <c r="E2" s="125">
        <v>8.6423295168913796</v>
      </c>
      <c r="F2" s="136">
        <f>D2*E2</f>
        <v>10.330300641753979</v>
      </c>
    </row>
    <row r="3" spans="1:6" x14ac:dyDescent="0.3">
      <c r="A3" s="115" t="s">
        <v>57</v>
      </c>
      <c r="B3" s="116" t="s">
        <v>125</v>
      </c>
      <c r="C3" s="116" t="s">
        <v>126</v>
      </c>
      <c r="D3" s="124">
        <v>1.5491172949264791</v>
      </c>
      <c r="E3" s="125">
        <v>0.15352900541772399</v>
      </c>
      <c r="F3" s="137">
        <f t="shared" ref="F3:F11" si="0">D3*E3</f>
        <v>0.23783443756545733</v>
      </c>
    </row>
    <row r="4" spans="1:6" x14ac:dyDescent="0.3">
      <c r="A4" s="115" t="s">
        <v>98</v>
      </c>
      <c r="B4" s="116" t="s">
        <v>131</v>
      </c>
      <c r="C4" s="116" t="s">
        <v>126</v>
      </c>
      <c r="D4" s="124">
        <v>1.1430534590130645</v>
      </c>
      <c r="E4" s="125">
        <v>0.84345520737095003</v>
      </c>
      <c r="F4" s="137">
        <f t="shared" si="0"/>
        <v>0.96411439230794604</v>
      </c>
    </row>
    <row r="5" spans="1:6" x14ac:dyDescent="0.3">
      <c r="A5" s="115" t="s">
        <v>99</v>
      </c>
      <c r="B5" s="116" t="s">
        <v>127</v>
      </c>
      <c r="C5" s="116" t="s">
        <v>126</v>
      </c>
      <c r="D5" s="124">
        <v>1.6960651289009494</v>
      </c>
      <c r="E5" s="125">
        <v>4.5792293922988199</v>
      </c>
      <c r="F5" s="137">
        <f t="shared" si="0"/>
        <v>7.7666712895163137</v>
      </c>
    </row>
    <row r="6" spans="1:6" x14ac:dyDescent="0.3">
      <c r="A6" s="115" t="s">
        <v>111</v>
      </c>
      <c r="B6" s="116" t="s">
        <v>132</v>
      </c>
      <c r="C6" s="116" t="s">
        <v>133</v>
      </c>
      <c r="D6" s="124">
        <v>1</v>
      </c>
      <c r="E6" s="125">
        <v>0.28905884137545101</v>
      </c>
      <c r="F6" s="137">
        <f t="shared" si="0"/>
        <v>0.28905884137545101</v>
      </c>
    </row>
    <row r="7" spans="1:6" x14ac:dyDescent="0.3">
      <c r="A7" s="115" t="s">
        <v>64</v>
      </c>
      <c r="B7" s="116" t="s">
        <v>134</v>
      </c>
      <c r="C7" s="116" t="s">
        <v>124</v>
      </c>
      <c r="D7" s="124">
        <v>1.1081560283687946</v>
      </c>
      <c r="E7" s="125">
        <v>27.215228657098301</v>
      </c>
      <c r="F7" s="137">
        <f t="shared" si="0"/>
        <v>30.158719699798656</v>
      </c>
    </row>
    <row r="8" spans="1:6" x14ac:dyDescent="0.3">
      <c r="A8" s="115" t="s">
        <v>105</v>
      </c>
      <c r="B8" s="116" t="s">
        <v>165</v>
      </c>
      <c r="C8" s="116" t="s">
        <v>126</v>
      </c>
      <c r="D8" s="124">
        <v>1.6960651289009494</v>
      </c>
      <c r="E8" s="125">
        <v>3.55024122504661</v>
      </c>
      <c r="F8" s="137">
        <f t="shared" si="0"/>
        <v>6.0214403409881427</v>
      </c>
    </row>
    <row r="9" spans="1:6" x14ac:dyDescent="0.3">
      <c r="A9" s="115" t="s">
        <v>74</v>
      </c>
      <c r="B9" s="116" t="s">
        <v>128</v>
      </c>
      <c r="C9" s="116" t="s">
        <v>126</v>
      </c>
      <c r="D9" s="124">
        <v>1.1430534590130645</v>
      </c>
      <c r="E9" s="125">
        <v>0.73689271202371198</v>
      </c>
      <c r="F9" s="137">
        <f t="shared" si="0"/>
        <v>0.84230776340022206</v>
      </c>
    </row>
    <row r="10" spans="1:6" x14ac:dyDescent="0.3">
      <c r="A10" s="115" t="s">
        <v>129</v>
      </c>
      <c r="B10" s="116" t="s">
        <v>130</v>
      </c>
      <c r="C10" s="116" t="s">
        <v>124</v>
      </c>
      <c r="D10" s="124">
        <v>1.1430534590130645</v>
      </c>
      <c r="E10" s="125">
        <v>1.4735326577860799</v>
      </c>
      <c r="F10" s="137">
        <f t="shared" si="0"/>
        <v>1.6843266014510929</v>
      </c>
    </row>
    <row r="11" spans="1:6" ht="43.8" thickBot="1" x14ac:dyDescent="0.35">
      <c r="A11" s="117" t="s">
        <v>106</v>
      </c>
      <c r="B11" s="118" t="s">
        <v>70</v>
      </c>
      <c r="C11" s="118" t="s">
        <v>135</v>
      </c>
      <c r="D11" s="127">
        <v>2.4386817108682073</v>
      </c>
      <c r="E11" s="126">
        <v>0.36999999999999994</v>
      </c>
      <c r="F11" s="138">
        <f t="shared" si="0"/>
        <v>0.90231223302123653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90" zoomScaleNormal="90" workbookViewId="0">
      <selection activeCell="F22" sqref="F22"/>
    </sheetView>
  </sheetViews>
  <sheetFormatPr defaultRowHeight="14.4" x14ac:dyDescent="0.3"/>
  <cols>
    <col min="1" max="1" width="19.6640625" bestFit="1" customWidth="1"/>
    <col min="2" max="2" width="13.21875" customWidth="1"/>
    <col min="3" max="3" width="15" customWidth="1"/>
    <col min="4" max="4" width="19" customWidth="1"/>
    <col min="5" max="5" width="18.77734375" customWidth="1"/>
    <col min="6" max="6" width="16.77734375" customWidth="1"/>
  </cols>
  <sheetData>
    <row r="1" spans="1:6" x14ac:dyDescent="0.3">
      <c r="A1" s="101" t="s">
        <v>144</v>
      </c>
      <c r="B1" s="102" t="s">
        <v>149</v>
      </c>
      <c r="C1" s="103">
        <v>1000</v>
      </c>
    </row>
    <row r="2" spans="1:6" ht="15" thickBot="1" x14ac:dyDescent="0.35"/>
    <row r="3" spans="1:6" ht="15" thickBot="1" x14ac:dyDescent="0.35">
      <c r="A3" s="196" t="s">
        <v>146</v>
      </c>
      <c r="B3" s="197"/>
    </row>
    <row r="4" spans="1:6" ht="15" customHeight="1" thickBot="1" x14ac:dyDescent="0.4">
      <c r="A4" s="53" t="s">
        <v>136</v>
      </c>
      <c r="B4" s="96" t="s">
        <v>147</v>
      </c>
      <c r="C4" s="54" t="s">
        <v>184</v>
      </c>
      <c r="D4" s="54" t="s">
        <v>183</v>
      </c>
      <c r="E4" s="208" t="s">
        <v>137</v>
      </c>
      <c r="F4" s="93" t="s">
        <v>163</v>
      </c>
    </row>
    <row r="5" spans="1:6" x14ac:dyDescent="0.3">
      <c r="A5" s="16" t="s">
        <v>97</v>
      </c>
      <c r="B5" s="97">
        <v>6.7272115708039107E-2</v>
      </c>
      <c r="C5" s="52">
        <f>B5*C$11</f>
        <v>9.4180961991254755</v>
      </c>
      <c r="D5" s="55">
        <f>INDEX('Ingredients carbon footprint'!$F$2:F$11,MATCH('Carbon footprint'!A5,'Ingredients carbon footprint'!$A$2:$A$11,0))</f>
        <v>10.330300641753979</v>
      </c>
      <c r="E5" s="56">
        <f>C5*D5/$C$1</f>
        <v>9.7291765209926606E-2</v>
      </c>
      <c r="F5" s="134">
        <f>E5/$E$11</f>
        <v>6.4670490404158662E-2</v>
      </c>
    </row>
    <row r="6" spans="1:6" x14ac:dyDescent="0.3">
      <c r="A6" s="17" t="s">
        <v>57</v>
      </c>
      <c r="B6" s="98">
        <v>0.14463504877228422</v>
      </c>
      <c r="C6" s="47">
        <f t="shared" ref="C6:C10" si="0">B6*C$11</f>
        <v>20.248906828119793</v>
      </c>
      <c r="D6" s="43">
        <f>INDEX('Ingredients carbon footprint'!$F$2:F$11,MATCH('Carbon footprint'!A6,'Ingredients carbon footprint'!$A$2:$A$11,0))</f>
        <v>0.23783443756545733</v>
      </c>
      <c r="E6" s="38">
        <f t="shared" ref="E6:E10" si="1">C6*D6/$C$1</f>
        <v>4.8158873667812196E-3</v>
      </c>
      <c r="F6" s="98">
        <f t="shared" ref="F6:F10" si="2">E6/$E$11</f>
        <v>3.2011527087511121E-3</v>
      </c>
    </row>
    <row r="7" spans="1:6" x14ac:dyDescent="0.3">
      <c r="A7" s="17" t="s">
        <v>111</v>
      </c>
      <c r="B7" s="98">
        <v>6.7542965360730973E-3</v>
      </c>
      <c r="C7" s="47">
        <f t="shared" si="0"/>
        <v>0.9456015150502336</v>
      </c>
      <c r="D7" s="43">
        <f>INDEX('Ingredients carbon footprint'!$F$2:F$11,MATCH('Carbon footprint'!A7,'Ingredients carbon footprint'!$A$2:$A$11,0))</f>
        <v>0.28905884137545101</v>
      </c>
      <c r="E7" s="38">
        <f t="shared" si="1"/>
        <v>2.7333447834329159E-4</v>
      </c>
      <c r="F7" s="98">
        <f t="shared" si="2"/>
        <v>1.8168726531669522E-4</v>
      </c>
    </row>
    <row r="8" spans="1:6" x14ac:dyDescent="0.3">
      <c r="A8" s="17" t="s">
        <v>98</v>
      </c>
      <c r="B8" s="98">
        <v>0.35317860746720436</v>
      </c>
      <c r="C8" s="47">
        <f t="shared" si="0"/>
        <v>49.445005045408614</v>
      </c>
      <c r="D8" s="43">
        <f>INDEX('Ingredients carbon footprint'!$F$2:F$11,MATCH('Carbon footprint'!A8,'Ingredients carbon footprint'!$A$2:$A$11,0))</f>
        <v>0.96411439230794604</v>
      </c>
      <c r="E8" s="38">
        <f t="shared" si="1"/>
        <v>4.7670640992017455E-2</v>
      </c>
      <c r="F8" s="98">
        <f t="shared" si="2"/>
        <v>3.1686995545639592E-2</v>
      </c>
    </row>
    <row r="9" spans="1:6" x14ac:dyDescent="0.3">
      <c r="A9" s="17" t="s">
        <v>99</v>
      </c>
      <c r="B9" s="98">
        <v>0.14463504877228422</v>
      </c>
      <c r="C9" s="47">
        <f t="shared" si="0"/>
        <v>20.248906828119793</v>
      </c>
      <c r="D9" s="43">
        <f>INDEX('Ingredients carbon footprint'!$F$2:F$11,MATCH('Carbon footprint'!A9,'Ingredients carbon footprint'!$A$2:$A$11,0))</f>
        <v>7.7666712895163137</v>
      </c>
      <c r="E9" s="38">
        <f t="shared" si="1"/>
        <v>0.15726660330604883</v>
      </c>
      <c r="F9" s="98">
        <f t="shared" si="2"/>
        <v>0.10453616848305233</v>
      </c>
    </row>
    <row r="10" spans="1:6" ht="15" thickBot="1" x14ac:dyDescent="0.35">
      <c r="A10" s="18" t="s">
        <v>64</v>
      </c>
      <c r="B10" s="99">
        <v>0.28352488274411503</v>
      </c>
      <c r="C10" s="50">
        <f t="shared" si="0"/>
        <v>39.693483584176107</v>
      </c>
      <c r="D10" s="51">
        <f>INDEX('Ingredients carbon footprint'!$F$2:F$11,MATCH('Carbon footprint'!A10,'Ingredients carbon footprint'!$A$2:$A$11,0))</f>
        <v>30.158719699798656</v>
      </c>
      <c r="E10" s="39">
        <f t="shared" si="1"/>
        <v>1.1971046453237266</v>
      </c>
      <c r="F10" s="99">
        <f t="shared" si="2"/>
        <v>0.79572350559308169</v>
      </c>
    </row>
    <row r="11" spans="1:6" ht="15" thickBot="1" x14ac:dyDescent="0.35">
      <c r="A11" s="94" t="s">
        <v>17</v>
      </c>
      <c r="B11" s="108">
        <f>SUM(B5:B10)</f>
        <v>1</v>
      </c>
      <c r="C11" s="95">
        <v>140</v>
      </c>
      <c r="D11" s="100"/>
      <c r="E11" s="119">
        <f>SUM(E5:E10)</f>
        <v>1.5044228766768439</v>
      </c>
      <c r="F11" s="135">
        <f>SUM(F5:F10)</f>
        <v>1</v>
      </c>
    </row>
    <row r="12" spans="1:6" ht="15" thickBot="1" x14ac:dyDescent="0.35"/>
    <row r="13" spans="1:6" ht="15" thickBot="1" x14ac:dyDescent="0.35">
      <c r="A13" s="196" t="s">
        <v>148</v>
      </c>
      <c r="B13" s="197"/>
    </row>
    <row r="14" spans="1:6" ht="16.2" thickBot="1" x14ac:dyDescent="0.4">
      <c r="A14" s="54" t="s">
        <v>136</v>
      </c>
      <c r="B14" s="96" t="s">
        <v>147</v>
      </c>
      <c r="C14" s="54" t="s">
        <v>184</v>
      </c>
      <c r="D14" s="54" t="s">
        <v>183</v>
      </c>
      <c r="E14" s="93" t="s">
        <v>137</v>
      </c>
      <c r="F14" s="93" t="s">
        <v>163</v>
      </c>
    </row>
    <row r="15" spans="1:6" x14ac:dyDescent="0.3">
      <c r="A15" s="16" t="s">
        <v>97</v>
      </c>
      <c r="B15" s="97">
        <v>6.7272115708039107E-2</v>
      </c>
      <c r="C15" s="52"/>
      <c r="D15" s="55"/>
      <c r="E15" s="56"/>
      <c r="F15" s="134"/>
    </row>
    <row r="16" spans="1:6" x14ac:dyDescent="0.3">
      <c r="A16" s="17" t="s">
        <v>57</v>
      </c>
      <c r="B16" s="98">
        <v>0.14463504877228422</v>
      </c>
      <c r="C16" s="47"/>
      <c r="D16" s="43"/>
      <c r="E16" s="38"/>
      <c r="F16" s="98"/>
    </row>
    <row r="17" spans="1:6" x14ac:dyDescent="0.3">
      <c r="A17" s="17" t="s">
        <v>111</v>
      </c>
      <c r="B17" s="98">
        <v>6.7542965360730973E-3</v>
      </c>
      <c r="C17" s="47"/>
      <c r="D17" s="43"/>
      <c r="E17" s="38"/>
      <c r="F17" s="98"/>
    </row>
    <row r="18" spans="1:6" x14ac:dyDescent="0.3">
      <c r="A18" s="17" t="s">
        <v>74</v>
      </c>
      <c r="B18" s="98">
        <v>0.35317860746720436</v>
      </c>
      <c r="C18" s="47"/>
      <c r="D18" s="43"/>
      <c r="E18" s="38"/>
      <c r="F18" s="98"/>
    </row>
    <row r="19" spans="1:6" x14ac:dyDescent="0.3">
      <c r="A19" s="17" t="s">
        <v>105</v>
      </c>
      <c r="B19" s="98">
        <v>0.14463504877228422</v>
      </c>
      <c r="C19" s="47"/>
      <c r="D19" s="43"/>
      <c r="E19" s="38"/>
      <c r="F19" s="98"/>
    </row>
    <row r="20" spans="1:6" ht="15" thickBot="1" x14ac:dyDescent="0.35">
      <c r="A20" s="18" t="s">
        <v>106</v>
      </c>
      <c r="B20" s="99">
        <v>0.28352488274411503</v>
      </c>
      <c r="C20" s="50"/>
      <c r="D20" s="51"/>
      <c r="E20" s="39"/>
      <c r="F20" s="99"/>
    </row>
    <row r="21" spans="1:6" ht="15" thickBot="1" x14ac:dyDescent="0.35">
      <c r="A21" s="94" t="s">
        <v>17</v>
      </c>
      <c r="B21" s="108">
        <f>SUM(B15:B20)</f>
        <v>1</v>
      </c>
      <c r="C21" s="95"/>
      <c r="D21" s="100"/>
      <c r="E21" s="119"/>
      <c r="F21" s="135"/>
    </row>
    <row r="22" spans="1:6" ht="216" x14ac:dyDescent="0.3">
      <c r="D22" s="10" t="s">
        <v>233</v>
      </c>
    </row>
    <row r="23" spans="1:6" x14ac:dyDescent="0.3">
      <c r="A23" s="9" t="s">
        <v>191</v>
      </c>
    </row>
    <row r="24" spans="1:6" x14ac:dyDescent="0.3">
      <c r="A24" t="s">
        <v>185</v>
      </c>
    </row>
    <row r="25" spans="1:6" x14ac:dyDescent="0.3">
      <c r="A25" t="s">
        <v>186</v>
      </c>
    </row>
    <row r="27" spans="1:6" x14ac:dyDescent="0.3">
      <c r="A27" s="9" t="s">
        <v>192</v>
      </c>
    </row>
    <row r="28" spans="1:6" ht="16.2" x14ac:dyDescent="0.3">
      <c r="A28" t="s">
        <v>187</v>
      </c>
    </row>
    <row r="29" spans="1:6" x14ac:dyDescent="0.3">
      <c r="A29" t="s">
        <v>195</v>
      </c>
    </row>
    <row r="30" spans="1:6" x14ac:dyDescent="0.3">
      <c r="A30" t="s">
        <v>188</v>
      </c>
      <c r="D30" t="s">
        <v>189</v>
      </c>
    </row>
    <row r="31" spans="1:6" ht="16.2" x14ac:dyDescent="0.3">
      <c r="A31" t="s">
        <v>199</v>
      </c>
    </row>
    <row r="32" spans="1:6" x14ac:dyDescent="0.3">
      <c r="A32" t="s">
        <v>190</v>
      </c>
    </row>
    <row r="34" spans="1:3" x14ac:dyDescent="0.3">
      <c r="A34" s="9" t="s">
        <v>193</v>
      </c>
    </row>
    <row r="35" spans="1:3" x14ac:dyDescent="0.3">
      <c r="A35" t="s">
        <v>194</v>
      </c>
    </row>
    <row r="36" spans="1:3" x14ac:dyDescent="0.3">
      <c r="A36" t="s">
        <v>198</v>
      </c>
    </row>
    <row r="37" spans="1:3" x14ac:dyDescent="0.3">
      <c r="A37" t="s">
        <v>197</v>
      </c>
    </row>
    <row r="38" spans="1:3" x14ac:dyDescent="0.3">
      <c r="A38" t="s">
        <v>200</v>
      </c>
      <c r="B38" s="139">
        <f>MATCH('Carbon footprint'!A8,'Ingredients carbon footprint'!$A$2:$A$11,0)</f>
        <v>3</v>
      </c>
      <c r="C38" t="s">
        <v>204</v>
      </c>
    </row>
    <row r="39" spans="1:3" x14ac:dyDescent="0.3">
      <c r="A39" t="s">
        <v>201</v>
      </c>
    </row>
    <row r="40" spans="1:3" x14ac:dyDescent="0.3">
      <c r="A40" t="s">
        <v>202</v>
      </c>
    </row>
    <row r="42" spans="1:3" x14ac:dyDescent="0.3">
      <c r="A42" t="s">
        <v>207</v>
      </c>
    </row>
    <row r="43" spans="1:3" x14ac:dyDescent="0.3">
      <c r="A43" t="s">
        <v>205</v>
      </c>
    </row>
    <row r="45" spans="1:3" x14ac:dyDescent="0.3">
      <c r="A45" s="9" t="s">
        <v>203</v>
      </c>
    </row>
    <row r="46" spans="1:3" x14ac:dyDescent="0.3">
      <c r="A46" t="s">
        <v>196</v>
      </c>
    </row>
    <row r="47" spans="1:3" x14ac:dyDescent="0.3">
      <c r="A47" t="s">
        <v>208</v>
      </c>
    </row>
  </sheetData>
  <mergeCells count="2">
    <mergeCell ref="A3:B3"/>
    <mergeCell ref="A13:B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topLeftCell="J1" workbookViewId="0">
      <selection activeCell="J3" sqref="J3"/>
    </sheetView>
  </sheetViews>
  <sheetFormatPr defaultRowHeight="14.4" x14ac:dyDescent="0.3"/>
  <cols>
    <col min="1" max="1" width="40.77734375" bestFit="1" customWidth="1"/>
    <col min="2" max="2" width="7.77734375" customWidth="1"/>
    <col min="3" max="3" width="10.5546875" style="148" customWidth="1"/>
    <col min="4" max="4" width="9.5546875" style="148" customWidth="1"/>
    <col min="5" max="9" width="8.88671875" style="148"/>
    <col min="10" max="10" width="12.33203125" style="148" customWidth="1"/>
    <col min="11" max="11" width="9.33203125" style="148" customWidth="1"/>
    <col min="12" max="12" width="11.5546875" style="148" customWidth="1"/>
    <col min="13" max="13" width="12.21875" customWidth="1"/>
    <col min="14" max="14" width="8.88671875" customWidth="1"/>
    <col min="16" max="16" width="40.77734375" bestFit="1" customWidth="1"/>
    <col min="17" max="22" width="13.33203125" customWidth="1"/>
    <col min="23" max="23" width="26.6640625" customWidth="1"/>
    <col min="24" max="25" width="22" customWidth="1"/>
    <col min="26" max="26" width="20.88671875" customWidth="1"/>
    <col min="27" max="28" width="22" customWidth="1"/>
    <col min="29" max="29" width="21.44140625" customWidth="1"/>
    <col min="30" max="30" width="14.6640625" customWidth="1"/>
    <col min="31" max="31" width="40.109375" customWidth="1"/>
    <col min="32" max="36" width="14.44140625" customWidth="1"/>
    <col min="37" max="37" width="11.44140625" customWidth="1"/>
    <col min="38" max="38" width="23.88671875" customWidth="1"/>
    <col min="39" max="43" width="21.88671875" customWidth="1"/>
    <col min="44" max="44" width="20.77734375" customWidth="1"/>
  </cols>
  <sheetData>
    <row r="1" spans="1:44" ht="15" thickBot="1" x14ac:dyDescent="0.35">
      <c r="A1" s="78" t="s">
        <v>144</v>
      </c>
      <c r="B1" s="76"/>
      <c r="C1" s="198" t="s">
        <v>209</v>
      </c>
      <c r="D1" s="199"/>
      <c r="E1" s="199"/>
      <c r="F1" s="199"/>
      <c r="G1" s="200"/>
      <c r="H1" s="198" t="s">
        <v>210</v>
      </c>
      <c r="I1" s="199"/>
      <c r="J1" s="199"/>
      <c r="K1" s="199"/>
      <c r="L1" s="200"/>
    </row>
    <row r="2" spans="1:44" ht="21.6" thickBot="1" x14ac:dyDescent="0.35">
      <c r="A2" s="77" t="s">
        <v>145</v>
      </c>
      <c r="B2" s="107">
        <v>100</v>
      </c>
      <c r="C2" s="198" t="s">
        <v>153</v>
      </c>
      <c r="D2" s="199"/>
      <c r="E2" s="199" t="s">
        <v>154</v>
      </c>
      <c r="F2" s="199"/>
      <c r="G2" s="199"/>
      <c r="H2" s="198" t="s">
        <v>153</v>
      </c>
      <c r="I2" s="199"/>
      <c r="J2" s="207" t="s">
        <v>155</v>
      </c>
      <c r="K2" s="199"/>
      <c r="L2" s="200"/>
      <c r="P2" s="92" t="s">
        <v>211</v>
      </c>
      <c r="Q2" s="35" t="s">
        <v>212</v>
      </c>
      <c r="R2" s="35">
        <f>-365.25*24*60/1000000</f>
        <v>-0.52595999999999998</v>
      </c>
    </row>
    <row r="3" spans="1:44" ht="30.6" customHeight="1" thickBot="1" x14ac:dyDescent="0.35">
      <c r="A3" s="61" t="s">
        <v>152</v>
      </c>
      <c r="B3" s="66" t="s">
        <v>17</v>
      </c>
      <c r="C3" s="140" t="s">
        <v>97</v>
      </c>
      <c r="D3" s="141" t="s">
        <v>57</v>
      </c>
      <c r="E3" s="142" t="s">
        <v>98</v>
      </c>
      <c r="F3" s="142" t="s">
        <v>99</v>
      </c>
      <c r="G3" s="143" t="s">
        <v>64</v>
      </c>
      <c r="H3" s="140" t="s">
        <v>97</v>
      </c>
      <c r="I3" s="141" t="s">
        <v>57</v>
      </c>
      <c r="J3" s="177" t="s">
        <v>74</v>
      </c>
      <c r="K3" s="177" t="s">
        <v>105</v>
      </c>
      <c r="L3" s="177" t="s">
        <v>141</v>
      </c>
    </row>
    <row r="4" spans="1:44" ht="15" thickBot="1" x14ac:dyDescent="0.35">
      <c r="A4" s="109" t="s">
        <v>214</v>
      </c>
      <c r="B4" s="172">
        <f>SUM(C4:G4)</f>
        <v>0.99324570346392682</v>
      </c>
      <c r="C4" s="173">
        <v>6.7272115708039051E-2</v>
      </c>
      <c r="D4" s="174">
        <v>0.14463504877228422</v>
      </c>
      <c r="E4" s="175">
        <v>0.35317860746720436</v>
      </c>
      <c r="F4" s="175">
        <v>0.14463504877228422</v>
      </c>
      <c r="G4" s="176">
        <v>0.28352488274411503</v>
      </c>
      <c r="H4" s="173">
        <v>6.7272115708039051E-2</v>
      </c>
      <c r="I4" s="174">
        <v>0.14463504877228422</v>
      </c>
      <c r="J4" s="178">
        <v>0.35317860746720436</v>
      </c>
      <c r="K4" s="178">
        <v>0.14463504877228422</v>
      </c>
      <c r="L4" s="179">
        <v>0.28352488274411503</v>
      </c>
      <c r="M4" s="133"/>
      <c r="N4" s="133"/>
    </row>
    <row r="5" spans="1:44" s="4" customFormat="1" ht="21.6" customHeight="1" thickBot="1" x14ac:dyDescent="0.35">
      <c r="A5" s="110" t="s">
        <v>215</v>
      </c>
      <c r="B5" s="111">
        <v>140</v>
      </c>
      <c r="C5" s="144">
        <f>$B5*C4</f>
        <v>9.4180961991254666</v>
      </c>
      <c r="D5" s="145">
        <f t="shared" ref="D5:G5" si="0">$B5*D4</f>
        <v>20.248906828119793</v>
      </c>
      <c r="E5" s="146">
        <f t="shared" si="0"/>
        <v>49.445005045408614</v>
      </c>
      <c r="F5" s="146">
        <f t="shared" si="0"/>
        <v>20.248906828119793</v>
      </c>
      <c r="G5" s="147">
        <f t="shared" si="0"/>
        <v>39.693483584176107</v>
      </c>
      <c r="H5" s="144">
        <f>$B5*H4</f>
        <v>9.4180961991254666</v>
      </c>
      <c r="I5" s="145">
        <f t="shared" ref="I5" si="1">$B5*I4</f>
        <v>20.248906828119793</v>
      </c>
      <c r="J5" s="180">
        <f t="shared" ref="J5" si="2">$B5*J4</f>
        <v>49.445005045408614</v>
      </c>
      <c r="K5" s="180">
        <f t="shared" ref="K5" si="3">$B5*K4</f>
        <v>20.248906828119793</v>
      </c>
      <c r="L5" s="181">
        <f t="shared" ref="L5" si="4">$B5*L4</f>
        <v>39.693483584176107</v>
      </c>
      <c r="M5" s="44"/>
      <c r="N5" s="44"/>
      <c r="P5" s="36" t="s">
        <v>216</v>
      </c>
      <c r="Q5" s="204" t="s">
        <v>217</v>
      </c>
      <c r="R5" s="205"/>
      <c r="S5" s="205"/>
      <c r="T5" s="205"/>
      <c r="U5" s="206"/>
      <c r="V5" s="33"/>
      <c r="W5" s="74" t="s">
        <v>143</v>
      </c>
      <c r="X5" s="201" t="s">
        <v>218</v>
      </c>
      <c r="Y5" s="202"/>
      <c r="Z5" s="202"/>
      <c r="AA5" s="202"/>
      <c r="AB5" s="203"/>
      <c r="AC5" s="92" t="s">
        <v>219</v>
      </c>
      <c r="AD5"/>
      <c r="AE5" s="36" t="s">
        <v>148</v>
      </c>
      <c r="AF5" s="204" t="s">
        <v>217</v>
      </c>
      <c r="AG5" s="205"/>
      <c r="AH5" s="205"/>
      <c r="AI5" s="205"/>
      <c r="AJ5" s="206"/>
      <c r="AK5" s="37"/>
      <c r="AL5" s="74" t="s">
        <v>143</v>
      </c>
      <c r="AM5" s="201" t="s">
        <v>218</v>
      </c>
      <c r="AN5" s="202"/>
      <c r="AO5" s="202"/>
      <c r="AP5" s="202"/>
      <c r="AQ5" s="203"/>
      <c r="AR5" s="92" t="s">
        <v>219</v>
      </c>
    </row>
    <row r="6" spans="1:44" ht="58.2" customHeight="1" thickBot="1" x14ac:dyDescent="0.35">
      <c r="A6" s="66" t="s">
        <v>94</v>
      </c>
      <c r="B6" s="67"/>
      <c r="C6" s="140" t="s">
        <v>100</v>
      </c>
      <c r="D6" s="141" t="s">
        <v>101</v>
      </c>
      <c r="E6" s="142" t="s">
        <v>102</v>
      </c>
      <c r="F6" s="142" t="s">
        <v>103</v>
      </c>
      <c r="G6" s="143" t="s">
        <v>104</v>
      </c>
      <c r="H6" s="140" t="s">
        <v>100</v>
      </c>
      <c r="I6" s="141" t="s">
        <v>101</v>
      </c>
      <c r="J6" s="177" t="s">
        <v>108</v>
      </c>
      <c r="K6" s="177" t="s">
        <v>107</v>
      </c>
      <c r="L6" s="177" t="s">
        <v>142</v>
      </c>
      <c r="P6" s="12" t="s">
        <v>94</v>
      </c>
      <c r="Q6" s="32" t="s">
        <v>112</v>
      </c>
      <c r="R6" s="24" t="s">
        <v>113</v>
      </c>
      <c r="S6" s="22" t="s">
        <v>114</v>
      </c>
      <c r="T6" s="22" t="s">
        <v>115</v>
      </c>
      <c r="U6" s="23" t="s">
        <v>116</v>
      </c>
      <c r="V6" s="34" t="s">
        <v>117</v>
      </c>
      <c r="W6" s="75" t="s">
        <v>232</v>
      </c>
      <c r="X6" s="29" t="s">
        <v>220</v>
      </c>
      <c r="Y6" s="30" t="s">
        <v>221</v>
      </c>
      <c r="Z6" s="30" t="s">
        <v>222</v>
      </c>
      <c r="AA6" s="30" t="s">
        <v>223</v>
      </c>
      <c r="AB6" s="31" t="s">
        <v>224</v>
      </c>
      <c r="AC6" s="35" t="s">
        <v>225</v>
      </c>
      <c r="AD6" s="10"/>
      <c r="AE6" s="12" t="s">
        <v>94</v>
      </c>
      <c r="AF6" s="32" t="s">
        <v>112</v>
      </c>
      <c r="AG6" s="24" t="s">
        <v>113</v>
      </c>
      <c r="AH6" s="25" t="s">
        <v>119</v>
      </c>
      <c r="AI6" s="25" t="s">
        <v>118</v>
      </c>
      <c r="AJ6" s="25" t="s">
        <v>150</v>
      </c>
      <c r="AK6" s="34" t="s">
        <v>117</v>
      </c>
      <c r="AL6" s="75" t="s">
        <v>232</v>
      </c>
      <c r="AM6" s="29" t="s">
        <v>231</v>
      </c>
      <c r="AN6" s="30" t="s">
        <v>230</v>
      </c>
      <c r="AO6" s="30" t="s">
        <v>228</v>
      </c>
      <c r="AP6" s="30" t="s">
        <v>227</v>
      </c>
      <c r="AQ6" s="31" t="s">
        <v>229</v>
      </c>
      <c r="AR6" s="35" t="s">
        <v>225</v>
      </c>
    </row>
    <row r="7" spans="1:44" s="44" customFormat="1" ht="16.2" thickBot="1" x14ac:dyDescent="0.35">
      <c r="A7" s="71" t="s">
        <v>78</v>
      </c>
      <c r="B7" s="104"/>
      <c r="C7" s="150">
        <f>_xlfn.IFNA(INDEX('Nutritional profile'!$M$3:$W$11,MATCH('Nutritional value'!C$6,'Nutritional profile'!$B$3:$B$11,0),MATCH('Nutritional value'!$B7,'Nutritional profile'!$M$2:$W$2,0)),0)</f>
        <v>0</v>
      </c>
      <c r="D7" s="152">
        <f>_xlfn.IFNA(INDEX('Nutritional profile'!$M$3:$W$11,MATCH('Nutritional value'!D$6,'Nutritional profile'!$B$3:$B$11,0),MATCH('Nutritional value'!$B7,'Nutritional profile'!$M$2:$W$2,0)),0)</f>
        <v>0</v>
      </c>
      <c r="E7" s="153">
        <f>_xlfn.IFNA(INDEX('Nutritional profile'!$M$3:$W$11,MATCH('Nutritional value'!E$6,'Nutritional profile'!$B$3:$B$11,0),MATCH('Nutritional value'!$B7,'Nutritional profile'!$M$2:$W$2,0)),0)</f>
        <v>0</v>
      </c>
      <c r="F7" s="152">
        <f>_xlfn.IFNA(INDEX('Nutritional profile'!$M$3:$W$11,MATCH('Nutritional value'!F$6,'Nutritional profile'!$B$3:$B$11,0),MATCH('Nutritional value'!$B7,'Nutritional profile'!$M$2:$W$2,0)),0)</f>
        <v>0</v>
      </c>
      <c r="G7" s="154">
        <f>_xlfn.IFNA(INDEX('Nutritional profile'!$M$3:$W$11,MATCH('Nutritional value'!G$6,'Nutritional profile'!$B$3:$B$11,0),MATCH('Nutritional value'!$B7,'Nutritional profile'!$M$2:$W$2,0)),0)</f>
        <v>0</v>
      </c>
      <c r="H7" s="149">
        <f>_xlfn.IFNA(INDEX('Nutritional profile'!$M$3:$W$11,MATCH('Nutritional value'!H$6,'Nutritional profile'!$B$3:$B$11,0),MATCH('Nutritional value'!$B7,'Nutritional profile'!$M$2:$W$2,0)),0)</f>
        <v>0</v>
      </c>
      <c r="I7" s="152">
        <f>_xlfn.IFNA(INDEX('Nutritional profile'!$M$3:$W$11,MATCH('Nutritional value'!I$6,'Nutritional profile'!$B$3:$B$11,0),MATCH('Nutritional value'!$B7,'Nutritional profile'!$M$2:$W$2,0)),0)</f>
        <v>0</v>
      </c>
      <c r="J7" s="153">
        <f>_xlfn.IFNA(INDEX('Nutritional profile'!$M$3:$W$11,MATCH('Nutritional value'!J$6,'Nutritional profile'!$B$3:$B$11,0),MATCH('Nutritional value'!$B7,'Nutritional profile'!$M$2:$W$2,0)),0)</f>
        <v>0</v>
      </c>
      <c r="K7" s="152">
        <f>_xlfn.IFNA(INDEX('Nutritional profile'!$M$3:$W$11,MATCH('Nutritional value'!K$6,'Nutritional profile'!$B$3:$B$11,0),MATCH('Nutritional value'!$B7,'Nutritional profile'!$M$2:$W$2,0)),0)</f>
        <v>0</v>
      </c>
      <c r="L7" s="154">
        <f>_xlfn.IFNA(INDEX('Nutritional profile'!$M$3:$W$11,MATCH('Nutritional value'!L$6,'Nutritional profile'!$B$3:$B$11,0),MATCH('Nutritional value'!$B7,'Nutritional profile'!$M$2:$W$2,0)),0)</f>
        <v>0</v>
      </c>
      <c r="N7" s="120" t="s">
        <v>78</v>
      </c>
      <c r="O7" s="130">
        <v>-80.664360000000002</v>
      </c>
      <c r="P7" s="13" t="s">
        <v>78</v>
      </c>
      <c r="Q7" s="40">
        <f t="shared" ref="Q7:Q22" si="5">C$5*C7/$B$2</f>
        <v>0</v>
      </c>
      <c r="R7" s="41">
        <f t="shared" ref="R7:R22" si="6">D$5*D7/$B$2</f>
        <v>0</v>
      </c>
      <c r="S7" s="41">
        <f t="shared" ref="S7:S22" si="7">E$5*E7/$B$2</f>
        <v>0</v>
      </c>
      <c r="T7" s="41">
        <f t="shared" ref="T7:T22" si="8">F$5*F7/$B$2</f>
        <v>0</v>
      </c>
      <c r="U7" s="42">
        <f t="shared" ref="U7:U22" si="9">G$5*G7/$B$2</f>
        <v>0</v>
      </c>
      <c r="V7" s="41">
        <f t="shared" ref="V7:V22" si="10">SUM(Q7:U7)</f>
        <v>0</v>
      </c>
      <c r="W7" s="62">
        <f>$O7</f>
        <v>-80.664360000000002</v>
      </c>
      <c r="X7" s="40">
        <f t="shared" ref="X7:X22" si="11">Q7*$W7</f>
        <v>0</v>
      </c>
      <c r="Y7" s="41">
        <f t="shared" ref="Y7:Y22" si="12">R7*$W7</f>
        <v>0</v>
      </c>
      <c r="Z7" s="41">
        <f t="shared" ref="Z7:Z22" si="13">S7*$W7</f>
        <v>0</v>
      </c>
      <c r="AA7" s="41">
        <f t="shared" ref="AA7:AA22" si="14">T7*$W7</f>
        <v>0</v>
      </c>
      <c r="AB7" s="42">
        <f t="shared" ref="AB7:AB22" si="15">U7*$W7</f>
        <v>0</v>
      </c>
      <c r="AC7" s="43">
        <f t="shared" ref="AC7:AC22" si="16">SUM(X7:AB7)</f>
        <v>0</v>
      </c>
      <c r="AE7" s="13" t="s">
        <v>78</v>
      </c>
      <c r="AF7" s="40">
        <f t="shared" ref="AF7:AF22" si="17">H$5*H7/$B$2</f>
        <v>0</v>
      </c>
      <c r="AG7" s="41">
        <f t="shared" ref="AG7:AG22" si="18">I$5*I7/$B$2</f>
        <v>0</v>
      </c>
      <c r="AH7" s="41">
        <f t="shared" ref="AH7:AH22" si="19">J$5*J7/$B$2</f>
        <v>0</v>
      </c>
      <c r="AI7" s="41">
        <f t="shared" ref="AI7:AI22" si="20">K$5*K7/$B$2</f>
        <v>0</v>
      </c>
      <c r="AJ7" s="42">
        <f t="shared" ref="AJ7:AJ22" si="21">L$5*L7/$B$2</f>
        <v>0</v>
      </c>
      <c r="AK7" s="41">
        <f t="shared" ref="AK7:AK22" si="22">SUM(AF7:AJ7)</f>
        <v>0</v>
      </c>
      <c r="AL7" s="26">
        <f t="shared" ref="AL7:AL22" si="23">W7</f>
        <v>-80.664360000000002</v>
      </c>
      <c r="AM7" s="40">
        <f t="shared" ref="AM7:AM22" si="24">AF7*$AL7</f>
        <v>0</v>
      </c>
      <c r="AN7" s="41">
        <f t="shared" ref="AN7:AN22" si="25">AG7*$AL7</f>
        <v>0</v>
      </c>
      <c r="AO7" s="41">
        <f t="shared" ref="AO7:AO22" si="26">AH7*$AL7</f>
        <v>0</v>
      </c>
      <c r="AP7" s="41">
        <f t="shared" ref="AP7:AP22" si="27">AI7*$AL7</f>
        <v>0</v>
      </c>
      <c r="AQ7" s="42">
        <f t="shared" ref="AQ7:AQ22" si="28">AJ7*$AL7</f>
        <v>0</v>
      </c>
      <c r="AR7" s="43">
        <f t="shared" ref="AR7:AR22" si="29">SUM(AM7:AQ7)</f>
        <v>0</v>
      </c>
    </row>
    <row r="8" spans="1:44" s="44" customFormat="1" ht="16.2" thickBot="1" x14ac:dyDescent="0.35">
      <c r="A8" s="72" t="s">
        <v>79</v>
      </c>
      <c r="B8" s="105" t="s">
        <v>169</v>
      </c>
      <c r="C8" s="150">
        <f>_xlfn.IFNA(INDEX('Nutritional profile'!$M$3:$W$11,MATCH('Nutritional value'!C$6,'Nutritional profile'!$B$3:$B$11,0),MATCH('Nutritional value'!$B8,'Nutritional profile'!$M$2:$W$2,0)),0)</f>
        <v>0.71</v>
      </c>
      <c r="D8" s="155">
        <f>_xlfn.IFNA(INDEX('Nutritional profile'!$M$3:$W$11,MATCH('Nutritional value'!D$6,'Nutritional profile'!$B$3:$B$11,0),MATCH('Nutritional value'!$B8,'Nutritional profile'!$M$2:$W$2,0)),0)</f>
        <v>3.431976923076923E-2</v>
      </c>
      <c r="E8" s="156">
        <f>_xlfn.IFNA(INDEX('Nutritional profile'!$M$3:$W$11,MATCH('Nutritional value'!E$6,'Nutritional profile'!$B$3:$B$11,0),MATCH('Nutritional value'!$B8,'Nutritional profile'!$M$2:$W$2,0)),0)</f>
        <v>0.14599999999999999</v>
      </c>
      <c r="F8" s="155">
        <f>_xlfn.IFNA(INDEX('Nutritional profile'!$M$3:$W$11,MATCH('Nutritional value'!F$6,'Nutritional profile'!$B$3:$B$11,0),MATCH('Nutritional value'!$B8,'Nutritional profile'!$M$2:$W$2,0)),0)</f>
        <v>1.0088071428571429E-2</v>
      </c>
      <c r="G8" s="157">
        <f>_xlfn.IFNA(INDEX('Nutritional profile'!$M$3:$W$11,MATCH('Nutritional value'!G$6,'Nutritional profile'!$B$3:$B$11,0),MATCH('Nutritional value'!$B8,'Nutritional profile'!$M$2:$W$2,0)),0)</f>
        <v>3.1933411764705884E-2</v>
      </c>
      <c r="H8" s="150">
        <f>_xlfn.IFNA(INDEX('Nutritional profile'!$M$3:$W$11,MATCH('Nutritional value'!H$6,'Nutritional profile'!$B$3:$B$11,0),MATCH('Nutritional value'!$B8,'Nutritional profile'!$M$2:$W$2,0)),0)</f>
        <v>0.71</v>
      </c>
      <c r="I8" s="155">
        <f>_xlfn.IFNA(INDEX('Nutritional profile'!$M$3:$W$11,MATCH('Nutritional value'!I$6,'Nutritional profile'!$B$3:$B$11,0),MATCH('Nutritional value'!$B8,'Nutritional profile'!$M$2:$W$2,0)),0)</f>
        <v>3.431976923076923E-2</v>
      </c>
      <c r="J8" s="156">
        <f>_xlfn.IFNA(INDEX('Nutritional profile'!$M$3:$W$11,MATCH('Nutritional value'!J$6,'Nutritional profile'!$B$3:$B$11,0),MATCH('Nutritional value'!$B8,'Nutritional profile'!$M$2:$W$2,0)),0)</f>
        <v>0.24400000000000002</v>
      </c>
      <c r="K8" s="155">
        <f>_xlfn.IFNA(INDEX('Nutritional profile'!$M$3:$W$11,MATCH('Nutritional value'!K$6,'Nutritional profile'!$B$3:$B$11,0),MATCH('Nutritional value'!$B8,'Nutritional profile'!$M$2:$W$2,0)),0)</f>
        <v>3.1071428571428569E-3</v>
      </c>
      <c r="L8" s="157">
        <f>_xlfn.IFNA(INDEX('Nutritional profile'!$M$3:$W$11,MATCH('Nutritional value'!L$6,'Nutritional profile'!$B$3:$B$11,0),MATCH('Nutritional value'!$B8,'Nutritional profile'!$M$2:$W$2,0)),0)</f>
        <v>2.439529411764706E-2</v>
      </c>
      <c r="N8" s="121" t="s">
        <v>156</v>
      </c>
      <c r="O8" s="131">
        <v>-5.1476369999999996</v>
      </c>
      <c r="P8" s="14" t="s">
        <v>79</v>
      </c>
      <c r="Q8" s="45">
        <f t="shared" si="5"/>
        <v>6.6868483013790808E-2</v>
      </c>
      <c r="R8" s="46">
        <f t="shared" si="6"/>
        <v>6.9493780951641855E-3</v>
      </c>
      <c r="S8" s="46">
        <f t="shared" si="7"/>
        <v>7.2189707366296568E-2</v>
      </c>
      <c r="T8" s="46">
        <f t="shared" si="8"/>
        <v>2.0427241843256018E-3</v>
      </c>
      <c r="U8" s="47">
        <f t="shared" si="9"/>
        <v>1.2675483556690893E-2</v>
      </c>
      <c r="V8" s="46">
        <f t="shared" si="10"/>
        <v>0.16072577621626807</v>
      </c>
      <c r="W8" s="188">
        <f t="shared" ref="W8:W22" si="30">$O8</f>
        <v>-5.1476369999999996</v>
      </c>
      <c r="X8" s="45">
        <f t="shared" si="11"/>
        <v>-0.34421467729566102</v>
      </c>
      <c r="Y8" s="46">
        <f t="shared" si="12"/>
        <v>-3.5772875809656678E-2</v>
      </c>
      <c r="Z8" s="46">
        <f t="shared" si="13"/>
        <v>-0.37160640865792072</v>
      </c>
      <c r="AA8" s="46">
        <f t="shared" si="14"/>
        <v>-1.0515202592029286E-2</v>
      </c>
      <c r="AB8" s="47">
        <f t="shared" si="15"/>
        <v>-6.5248788149313633E-2</v>
      </c>
      <c r="AC8" s="43">
        <f t="shared" si="16"/>
        <v>-0.82735795250458133</v>
      </c>
      <c r="AE8" s="14" t="s">
        <v>79</v>
      </c>
      <c r="AF8" s="45">
        <f t="shared" si="17"/>
        <v>6.6868483013790808E-2</v>
      </c>
      <c r="AG8" s="46">
        <f t="shared" si="18"/>
        <v>6.9493780951641855E-3</v>
      </c>
      <c r="AH8" s="46">
        <f t="shared" si="19"/>
        <v>0.12064581231079703</v>
      </c>
      <c r="AI8" s="46">
        <f t="shared" si="20"/>
        <v>6.2916246215943632E-4</v>
      </c>
      <c r="AJ8" s="47">
        <f t="shared" si="21"/>
        <v>9.6833420658997155E-3</v>
      </c>
      <c r="AK8" s="46">
        <f t="shared" si="22"/>
        <v>0.20477617794781117</v>
      </c>
      <c r="AL8" s="27">
        <f t="shared" si="23"/>
        <v>-5.1476369999999996</v>
      </c>
      <c r="AM8" s="45">
        <f t="shared" si="24"/>
        <v>-0.34421467729566102</v>
      </c>
      <c r="AN8" s="46">
        <f t="shared" si="25"/>
        <v>-3.5772875809656678E-2</v>
      </c>
      <c r="AO8" s="46">
        <f t="shared" si="26"/>
        <v>-0.6210408473461142</v>
      </c>
      <c r="AP8" s="46">
        <f t="shared" si="27"/>
        <v>-3.2386999692230142E-3</v>
      </c>
      <c r="AQ8" s="47">
        <f t="shared" si="28"/>
        <v>-4.9846329902081807E-2</v>
      </c>
      <c r="AR8" s="43">
        <f t="shared" si="29"/>
        <v>-1.0541134303227366</v>
      </c>
    </row>
    <row r="9" spans="1:44" s="44" customFormat="1" ht="16.2" thickBot="1" x14ac:dyDescent="0.35">
      <c r="A9" s="72" t="s">
        <v>80</v>
      </c>
      <c r="B9" s="105"/>
      <c r="C9" s="150">
        <f>_xlfn.IFNA(INDEX('Nutritional profile'!$M$3:$W$11,MATCH('Nutritional value'!C$6,'Nutritional profile'!$B$3:$B$11,0),MATCH('Nutritional value'!$B9,'Nutritional profile'!$M$2:$W$2,0)),0)</f>
        <v>0</v>
      </c>
      <c r="D9" s="155">
        <f>_xlfn.IFNA(INDEX('Nutritional profile'!$M$3:$W$11,MATCH('Nutritional value'!D$6,'Nutritional profile'!$B$3:$B$11,0),MATCH('Nutritional value'!$B9,'Nutritional profile'!$M$2:$W$2,0)),0)</f>
        <v>0</v>
      </c>
      <c r="E9" s="156">
        <f>_xlfn.IFNA(INDEX('Nutritional profile'!$M$3:$W$11,MATCH('Nutritional value'!E$6,'Nutritional profile'!$B$3:$B$11,0),MATCH('Nutritional value'!$B9,'Nutritional profile'!$M$2:$W$2,0)),0)</f>
        <v>0</v>
      </c>
      <c r="F9" s="155">
        <f>_xlfn.IFNA(INDEX('Nutritional profile'!$M$3:$W$11,MATCH('Nutritional value'!F$6,'Nutritional profile'!$B$3:$B$11,0),MATCH('Nutritional value'!$B9,'Nutritional profile'!$M$2:$W$2,0)),0)</f>
        <v>0</v>
      </c>
      <c r="G9" s="157">
        <f>_xlfn.IFNA(INDEX('Nutritional profile'!$M$3:$W$11,MATCH('Nutritional value'!G$6,'Nutritional profile'!$B$3:$B$11,0),MATCH('Nutritional value'!$B9,'Nutritional profile'!$M$2:$W$2,0)),0)</f>
        <v>0</v>
      </c>
      <c r="H9" s="150">
        <f>_xlfn.IFNA(INDEX('Nutritional profile'!$M$3:$W$11,MATCH('Nutritional value'!H$6,'Nutritional profile'!$B$3:$B$11,0),MATCH('Nutritional value'!$B9,'Nutritional profile'!$M$2:$W$2,0)),0)</f>
        <v>0</v>
      </c>
      <c r="I9" s="155">
        <f>_xlfn.IFNA(INDEX('Nutritional profile'!$M$3:$W$11,MATCH('Nutritional value'!I$6,'Nutritional profile'!$B$3:$B$11,0),MATCH('Nutritional value'!$B9,'Nutritional profile'!$M$2:$W$2,0)),0)</f>
        <v>0</v>
      </c>
      <c r="J9" s="156">
        <f>_xlfn.IFNA(INDEX('Nutritional profile'!$M$3:$W$11,MATCH('Nutritional value'!J$6,'Nutritional profile'!$B$3:$B$11,0),MATCH('Nutritional value'!$B9,'Nutritional profile'!$M$2:$W$2,0)),0)</f>
        <v>0</v>
      </c>
      <c r="K9" s="155">
        <f>_xlfn.IFNA(INDEX('Nutritional profile'!$M$3:$W$11,MATCH('Nutritional value'!K$6,'Nutritional profile'!$B$3:$B$11,0),MATCH('Nutritional value'!$B9,'Nutritional profile'!$M$2:$W$2,0)),0)</f>
        <v>0</v>
      </c>
      <c r="L9" s="157">
        <f>_xlfn.IFNA(INDEX('Nutritional profile'!$M$3:$W$11,MATCH('Nutritional value'!L$6,'Nutritional profile'!$B$3:$B$11,0),MATCH('Nutritional value'!$B9,'Nutritional profile'!$M$2:$W$2,0)),0)</f>
        <v>0</v>
      </c>
      <c r="N9" s="121" t="s">
        <v>80</v>
      </c>
      <c r="O9" s="131">
        <v>-1.53067</v>
      </c>
      <c r="P9" s="14" t="s">
        <v>80</v>
      </c>
      <c r="Q9" s="45">
        <f t="shared" si="5"/>
        <v>0</v>
      </c>
      <c r="R9" s="46">
        <f t="shared" si="6"/>
        <v>0</v>
      </c>
      <c r="S9" s="46">
        <f t="shared" si="7"/>
        <v>0</v>
      </c>
      <c r="T9" s="46">
        <f t="shared" si="8"/>
        <v>0</v>
      </c>
      <c r="U9" s="47">
        <f t="shared" si="9"/>
        <v>0</v>
      </c>
      <c r="V9" s="46">
        <f t="shared" si="10"/>
        <v>0</v>
      </c>
      <c r="W9" s="27">
        <f t="shared" si="30"/>
        <v>-1.53067</v>
      </c>
      <c r="X9" s="45">
        <f t="shared" si="11"/>
        <v>0</v>
      </c>
      <c r="Y9" s="46">
        <f t="shared" si="12"/>
        <v>0</v>
      </c>
      <c r="Z9" s="46">
        <f t="shared" si="13"/>
        <v>0</v>
      </c>
      <c r="AA9" s="46">
        <f t="shared" si="14"/>
        <v>0</v>
      </c>
      <c r="AB9" s="47">
        <f t="shared" si="15"/>
        <v>0</v>
      </c>
      <c r="AC9" s="43">
        <f t="shared" si="16"/>
        <v>0</v>
      </c>
      <c r="AE9" s="14" t="s">
        <v>80</v>
      </c>
      <c r="AF9" s="45">
        <f t="shared" si="17"/>
        <v>0</v>
      </c>
      <c r="AG9" s="46">
        <f t="shared" si="18"/>
        <v>0</v>
      </c>
      <c r="AH9" s="46">
        <f t="shared" si="19"/>
        <v>0</v>
      </c>
      <c r="AI9" s="46">
        <f t="shared" si="20"/>
        <v>0</v>
      </c>
      <c r="AJ9" s="47">
        <f t="shared" si="21"/>
        <v>0</v>
      </c>
      <c r="AK9" s="46">
        <f t="shared" si="22"/>
        <v>0</v>
      </c>
      <c r="AL9" s="27">
        <f t="shared" si="23"/>
        <v>-1.53067</v>
      </c>
      <c r="AM9" s="45">
        <f t="shared" si="24"/>
        <v>0</v>
      </c>
      <c r="AN9" s="46">
        <f t="shared" si="25"/>
        <v>0</v>
      </c>
      <c r="AO9" s="46">
        <f t="shared" si="26"/>
        <v>0</v>
      </c>
      <c r="AP9" s="46">
        <f t="shared" si="27"/>
        <v>0</v>
      </c>
      <c r="AQ9" s="47">
        <f t="shared" si="28"/>
        <v>0</v>
      </c>
      <c r="AR9" s="43">
        <f t="shared" si="29"/>
        <v>0</v>
      </c>
    </row>
    <row r="10" spans="1:44" s="44" customFormat="1" ht="18.600000000000001" thickBot="1" x14ac:dyDescent="0.35">
      <c r="A10" s="72" t="s">
        <v>81</v>
      </c>
      <c r="B10" s="105" t="s">
        <v>170</v>
      </c>
      <c r="C10" s="150">
        <f>_xlfn.IFNA(INDEX('Nutritional profile'!$M$3:$W$11,MATCH('Nutritional value'!C$6,'Nutritional profile'!$B$3:$B$11,0),MATCH('Nutritional value'!$B10,'Nutritional profile'!$M$2:$W$2,0)),0)</f>
        <v>0</v>
      </c>
      <c r="D10" s="155">
        <f>_xlfn.IFNA(INDEX('Nutritional profile'!$M$3:$W$11,MATCH('Nutritional value'!D$6,'Nutritional profile'!$B$3:$B$11,0),MATCH('Nutritional value'!$B10,'Nutritional profile'!$M$2:$W$2,0)),0)</f>
        <v>0</v>
      </c>
      <c r="E10" s="156">
        <f>_xlfn.IFNA(INDEX('Nutritional profile'!$M$3:$W$11,MATCH('Nutritional value'!E$6,'Nutritional profile'!$B$3:$B$11,0),MATCH('Nutritional value'!$B10,'Nutritional profile'!$M$2:$W$2,0)),0)</f>
        <v>3.5000000000000004</v>
      </c>
      <c r="F10" s="155">
        <f>_xlfn.IFNA(INDEX('Nutritional profile'!$M$3:$W$11,MATCH('Nutritional value'!F$6,'Nutritional profile'!$B$3:$B$11,0),MATCH('Nutritional value'!$B10,'Nutritional profile'!$M$2:$W$2,0)),0)</f>
        <v>0.39748428571428579</v>
      </c>
      <c r="G10" s="157">
        <f>_xlfn.IFNA(INDEX('Nutritional profile'!$M$3:$W$11,MATCH('Nutritional value'!G$6,'Nutritional profile'!$B$3:$B$11,0),MATCH('Nutritional value'!$B10,'Nutritional profile'!$M$2:$W$2,0)),0)</f>
        <v>0</v>
      </c>
      <c r="H10" s="150">
        <f>_xlfn.IFNA(INDEX('Nutritional profile'!$M$3:$W$11,MATCH('Nutritional value'!H$6,'Nutritional profile'!$B$3:$B$11,0),MATCH('Nutritional value'!$B10,'Nutritional profile'!$M$2:$W$2,0)),0)</f>
        <v>0</v>
      </c>
      <c r="I10" s="155">
        <f>_xlfn.IFNA(INDEX('Nutritional profile'!$M$3:$W$11,MATCH('Nutritional value'!I$6,'Nutritional profile'!$B$3:$B$11,0),MATCH('Nutritional value'!$B10,'Nutritional profile'!$M$2:$W$2,0)),0)</f>
        <v>0</v>
      </c>
      <c r="J10" s="156">
        <f>_xlfn.IFNA(INDEX('Nutritional profile'!$M$3:$W$11,MATCH('Nutritional value'!J$6,'Nutritional profile'!$B$3:$B$11,0),MATCH('Nutritional value'!$B10,'Nutritional profile'!$M$2:$W$2,0)),0)</f>
        <v>0</v>
      </c>
      <c r="K10" s="155">
        <f>_xlfn.IFNA(INDEX('Nutritional profile'!$M$3:$W$11,MATCH('Nutritional value'!K$6,'Nutritional profile'!$B$3:$B$11,0),MATCH('Nutritional value'!$B10,'Nutritional profile'!$M$2:$W$2,0)),0)</f>
        <v>0</v>
      </c>
      <c r="L10" s="157">
        <f>_xlfn.IFNA(INDEX('Nutritional profile'!$M$3:$W$11,MATCH('Nutritional value'!L$6,'Nutritional profile'!$B$3:$B$11,0),MATCH('Nutritional value'!$B10,'Nutritional profile'!$M$2:$W$2,0)),0)</f>
        <v>2.1349884705882354</v>
      </c>
      <c r="N10" s="121" t="s">
        <v>157</v>
      </c>
      <c r="O10" s="129">
        <v>-0.99253599999999997</v>
      </c>
      <c r="P10" s="14" t="s">
        <v>81</v>
      </c>
      <c r="Q10" s="45">
        <f t="shared" si="5"/>
        <v>0</v>
      </c>
      <c r="R10" s="46">
        <f t="shared" si="6"/>
        <v>0</v>
      </c>
      <c r="S10" s="46">
        <f t="shared" si="7"/>
        <v>1.7305751765893018</v>
      </c>
      <c r="T10" s="46">
        <f t="shared" si="8"/>
        <v>8.0486222670703197E-2</v>
      </c>
      <c r="U10" s="47">
        <f t="shared" si="9"/>
        <v>0</v>
      </c>
      <c r="V10" s="46">
        <f t="shared" si="10"/>
        <v>1.8110613992600051</v>
      </c>
      <c r="W10" s="27">
        <f t="shared" si="30"/>
        <v>-0.99253599999999997</v>
      </c>
      <c r="X10" s="45">
        <f t="shared" si="11"/>
        <v>0</v>
      </c>
      <c r="Y10" s="46">
        <f t="shared" si="12"/>
        <v>0</v>
      </c>
      <c r="Z10" s="46">
        <f t="shared" si="13"/>
        <v>-1.7176581634712391</v>
      </c>
      <c r="AA10" s="46">
        <f t="shared" si="14"/>
        <v>-7.9885473504689067E-2</v>
      </c>
      <c r="AB10" s="47">
        <f t="shared" si="15"/>
        <v>0</v>
      </c>
      <c r="AC10" s="43">
        <f t="shared" si="16"/>
        <v>-1.7975436369759281</v>
      </c>
      <c r="AE10" s="14" t="s">
        <v>81</v>
      </c>
      <c r="AF10" s="45">
        <f t="shared" si="17"/>
        <v>0</v>
      </c>
      <c r="AG10" s="46">
        <f t="shared" si="18"/>
        <v>0</v>
      </c>
      <c r="AH10" s="46">
        <f t="shared" si="19"/>
        <v>0</v>
      </c>
      <c r="AI10" s="46">
        <f t="shared" si="20"/>
        <v>0</v>
      </c>
      <c r="AJ10" s="47">
        <f t="shared" si="21"/>
        <v>0.84745129809699382</v>
      </c>
      <c r="AK10" s="46">
        <f t="shared" si="22"/>
        <v>0.84745129809699382</v>
      </c>
      <c r="AL10" s="27">
        <f t="shared" si="23"/>
        <v>-0.99253599999999997</v>
      </c>
      <c r="AM10" s="45">
        <f t="shared" si="24"/>
        <v>0</v>
      </c>
      <c r="AN10" s="46">
        <f t="shared" si="25"/>
        <v>0</v>
      </c>
      <c r="AO10" s="46">
        <f t="shared" si="26"/>
        <v>0</v>
      </c>
      <c r="AP10" s="46">
        <f t="shared" si="27"/>
        <v>0</v>
      </c>
      <c r="AQ10" s="47">
        <f t="shared" si="28"/>
        <v>-0.84112592160799782</v>
      </c>
      <c r="AR10" s="43">
        <f t="shared" si="29"/>
        <v>-0.84112592160799782</v>
      </c>
    </row>
    <row r="11" spans="1:44" s="44" customFormat="1" ht="16.2" thickBot="1" x14ac:dyDescent="0.35">
      <c r="A11" s="72" t="s">
        <v>82</v>
      </c>
      <c r="B11" s="105" t="s">
        <v>171</v>
      </c>
      <c r="C11" s="150">
        <f>_xlfn.IFNA(INDEX('Nutritional profile'!$M$3:$W$11,MATCH('Nutritional value'!C$6,'Nutritional profile'!$B$3:$B$11,0),MATCH('Nutritional value'!$B11,'Nutritional profile'!$M$2:$W$2,0)),0)</f>
        <v>1.421</v>
      </c>
      <c r="D11" s="155">
        <f>_xlfn.IFNA(INDEX('Nutritional profile'!$M$3:$W$11,MATCH('Nutritional value'!D$6,'Nutritional profile'!$B$3:$B$11,0),MATCH('Nutritional value'!$B11,'Nutritional profile'!$M$2:$W$2,0)),0)</f>
        <v>2.1324946153846156</v>
      </c>
      <c r="E11" s="156">
        <f>_xlfn.IFNA(INDEX('Nutritional profile'!$M$3:$W$11,MATCH('Nutritional value'!E$6,'Nutritional profile'!$B$3:$B$11,0),MATCH('Nutritional value'!$B11,'Nutritional profile'!$M$2:$W$2,0)),0)</f>
        <v>2.29</v>
      </c>
      <c r="F11" s="155">
        <f>_xlfn.IFNA(INDEX('Nutritional profile'!$M$3:$W$11,MATCH('Nutritional value'!F$6,'Nutritional profile'!$B$3:$B$11,0),MATCH('Nutritional value'!$B11,'Nutritional profile'!$M$2:$W$2,0)),0)</f>
        <v>7.5522000000000006E-2</v>
      </c>
      <c r="G11" s="157">
        <f>_xlfn.IFNA(INDEX('Nutritional profile'!$M$3:$W$11,MATCH('Nutritional value'!G$6,'Nutritional profile'!$B$3:$B$11,0),MATCH('Nutritional value'!$B11,'Nutritional profile'!$M$2:$W$2,0)),0)</f>
        <v>0.44724317647058826</v>
      </c>
      <c r="H11" s="150">
        <f>_xlfn.IFNA(INDEX('Nutritional profile'!$M$3:$W$11,MATCH('Nutritional value'!H$6,'Nutritional profile'!$B$3:$B$11,0),MATCH('Nutritional value'!$B11,'Nutritional profile'!$M$2:$W$2,0)),0)</f>
        <v>1.421</v>
      </c>
      <c r="I11" s="155">
        <f>_xlfn.IFNA(INDEX('Nutritional profile'!$M$3:$W$11,MATCH('Nutritional value'!I$6,'Nutritional profile'!$B$3:$B$11,0),MATCH('Nutritional value'!$B11,'Nutritional profile'!$M$2:$W$2,0)),0)</f>
        <v>2.1324946153846156</v>
      </c>
      <c r="J11" s="156">
        <f>_xlfn.IFNA(INDEX('Nutritional profile'!$M$3:$W$11,MATCH('Nutritional value'!J$6,'Nutritional profile'!$B$3:$B$11,0),MATCH('Nutritional value'!$B11,'Nutritional profile'!$M$2:$W$2,0)),0)</f>
        <v>0.99199999999999999</v>
      </c>
      <c r="K11" s="155">
        <f>_xlfn.IFNA(INDEX('Nutritional profile'!$M$3:$W$11,MATCH('Nutritional value'!K$6,'Nutritional profile'!$B$3:$B$11,0),MATCH('Nutritional value'!$B11,'Nutritional profile'!$M$2:$W$2,0)),0)</f>
        <v>0.36413264285714286</v>
      </c>
      <c r="L11" s="157">
        <f>_xlfn.IFNA(INDEX('Nutritional profile'!$M$3:$W$11,MATCH('Nutritional value'!L$6,'Nutritional profile'!$B$3:$B$11,0),MATCH('Nutritional value'!$B11,'Nutritional profile'!$M$2:$W$2,0)),0)</f>
        <v>1.0674294117647058</v>
      </c>
      <c r="N11" s="121" t="s">
        <v>158</v>
      </c>
      <c r="O11" s="129">
        <v>-0.60560899999999995</v>
      </c>
      <c r="P11" s="14" t="s">
        <v>82</v>
      </c>
      <c r="Q11" s="45">
        <f t="shared" si="5"/>
        <v>0.13383114698957288</v>
      </c>
      <c r="R11" s="46">
        <f t="shared" si="6"/>
        <v>0.43180684778390238</v>
      </c>
      <c r="S11" s="46">
        <f t="shared" si="7"/>
        <v>1.1322906155398573</v>
      </c>
      <c r="T11" s="46">
        <f t="shared" si="8"/>
        <v>1.529237941473263E-2</v>
      </c>
      <c r="U11" s="47">
        <f t="shared" si="9"/>
        <v>0.17752639683370075</v>
      </c>
      <c r="V11" s="46">
        <f t="shared" si="10"/>
        <v>1.8907473865617659</v>
      </c>
      <c r="W11" s="27">
        <f t="shared" si="30"/>
        <v>-0.60560899999999995</v>
      </c>
      <c r="X11" s="45">
        <f t="shared" si="11"/>
        <v>-8.1049347097208235E-2</v>
      </c>
      <c r="Y11" s="46">
        <f t="shared" si="12"/>
        <v>-0.2615061132795613</v>
      </c>
      <c r="Z11" s="46">
        <f t="shared" si="13"/>
        <v>-0.68572538738647737</v>
      </c>
      <c r="AA11" s="46">
        <f t="shared" si="14"/>
        <v>-9.2612026049768131E-3</v>
      </c>
      <c r="AB11" s="47">
        <f t="shared" si="15"/>
        <v>-0.10751158366006067</v>
      </c>
      <c r="AC11" s="43">
        <f t="shared" si="16"/>
        <v>-1.1450536340282842</v>
      </c>
      <c r="AE11" s="14" t="s">
        <v>82</v>
      </c>
      <c r="AF11" s="45">
        <f t="shared" si="17"/>
        <v>0.13383114698957288</v>
      </c>
      <c r="AG11" s="46">
        <f t="shared" si="18"/>
        <v>0.43180684778390238</v>
      </c>
      <c r="AH11" s="46">
        <f t="shared" si="19"/>
        <v>0.49049445005045345</v>
      </c>
      <c r="AI11" s="46">
        <f t="shared" si="20"/>
        <v>7.3732879582913066E-2</v>
      </c>
      <c r="AJ11" s="47">
        <f t="shared" si="21"/>
        <v>0.42369991833149107</v>
      </c>
      <c r="AK11" s="46">
        <f t="shared" si="22"/>
        <v>1.5535652427383329</v>
      </c>
      <c r="AL11" s="27">
        <f t="shared" si="23"/>
        <v>-0.60560899999999995</v>
      </c>
      <c r="AM11" s="45">
        <f t="shared" si="24"/>
        <v>-8.1049347097208235E-2</v>
      </c>
      <c r="AN11" s="46">
        <f t="shared" si="25"/>
        <v>-0.2615061132795613</v>
      </c>
      <c r="AO11" s="46">
        <f t="shared" si="26"/>
        <v>-0.29704785340060502</v>
      </c>
      <c r="AP11" s="46">
        <f t="shared" si="27"/>
        <v>-4.4653295471328396E-2</v>
      </c>
      <c r="AQ11" s="47">
        <f t="shared" si="28"/>
        <v>-0.25659648384081596</v>
      </c>
      <c r="AR11" s="43">
        <f t="shared" si="29"/>
        <v>-0.94085309308951892</v>
      </c>
    </row>
    <row r="12" spans="1:44" s="44" customFormat="1" ht="16.2" thickBot="1" x14ac:dyDescent="0.35">
      <c r="A12" s="72" t="s">
        <v>83</v>
      </c>
      <c r="B12" s="105" t="s">
        <v>172</v>
      </c>
      <c r="C12" s="150">
        <f>_xlfn.IFNA(INDEX('Nutritional profile'!$M$3:$W$11,MATCH('Nutritional value'!C$6,'Nutritional profile'!$B$3:$B$11,0),MATCH('Nutritional value'!$B12,'Nutritional profile'!$M$2:$W$2,0)),0)</f>
        <v>0</v>
      </c>
      <c r="D12" s="155">
        <f>_xlfn.IFNA(INDEX('Nutritional profile'!$M$3:$W$11,MATCH('Nutritional value'!D$6,'Nutritional profile'!$B$3:$B$11,0),MATCH('Nutritional value'!$B12,'Nutritional profile'!$M$2:$W$2,0)),0)</f>
        <v>0</v>
      </c>
      <c r="E12" s="156">
        <f>_xlfn.IFNA(INDEX('Nutritional profile'!$M$3:$W$11,MATCH('Nutritional value'!E$6,'Nutritional profile'!$B$3:$B$11,0),MATCH('Nutritional value'!$B12,'Nutritional profile'!$M$2:$W$2,0)),0)</f>
        <v>0</v>
      </c>
      <c r="F12" s="155">
        <f>_xlfn.IFNA(INDEX('Nutritional profile'!$M$3:$W$11,MATCH('Nutritional value'!F$6,'Nutritional profile'!$B$3:$B$11,0),MATCH('Nutritional value'!$B12,'Nutritional profile'!$M$2:$W$2,0)),0)</f>
        <v>0</v>
      </c>
      <c r="G12" s="157">
        <f>_xlfn.IFNA(INDEX('Nutritional profile'!$M$3:$W$11,MATCH('Nutritional value'!G$6,'Nutritional profile'!$B$3:$B$11,0),MATCH('Nutritional value'!$B12,'Nutritional profile'!$M$2:$W$2,0)),0)</f>
        <v>0</v>
      </c>
      <c r="H12" s="150">
        <f>_xlfn.IFNA(INDEX('Nutritional profile'!$M$3:$W$11,MATCH('Nutritional value'!H$6,'Nutritional profile'!$B$3:$B$11,0),MATCH('Nutritional value'!$B12,'Nutritional profile'!$M$2:$W$2,0)),0)</f>
        <v>0</v>
      </c>
      <c r="I12" s="155">
        <f>_xlfn.IFNA(INDEX('Nutritional profile'!$M$3:$W$11,MATCH('Nutritional value'!I$6,'Nutritional profile'!$B$3:$B$11,0),MATCH('Nutritional value'!$B12,'Nutritional profile'!$M$2:$W$2,0)),0)</f>
        <v>0</v>
      </c>
      <c r="J12" s="156">
        <f>_xlfn.IFNA(INDEX('Nutritional profile'!$M$3:$W$11,MATCH('Nutritional value'!J$6,'Nutritional profile'!$B$3:$B$11,0),MATCH('Nutritional value'!$B12,'Nutritional profile'!$M$2:$W$2,0)),0)</f>
        <v>68</v>
      </c>
      <c r="K12" s="155">
        <f>_xlfn.IFNA(INDEX('Nutritional profile'!$M$3:$W$11,MATCH('Nutritional value'!K$6,'Nutritional profile'!$B$3:$B$11,0),MATCH('Nutritional value'!$B12,'Nutritional profile'!$M$2:$W$2,0)),0)</f>
        <v>34.410535714285714</v>
      </c>
      <c r="L12" s="157">
        <f>_xlfn.IFNA(INDEX('Nutritional profile'!$M$3:$W$11,MATCH('Nutritional value'!L$6,'Nutritional profile'!$B$3:$B$11,0),MATCH('Nutritional value'!$B12,'Nutritional profile'!$M$2:$W$2,0)),0)</f>
        <v>0</v>
      </c>
      <c r="N12" s="121" t="s">
        <v>83</v>
      </c>
      <c r="O12" s="129">
        <v>-0.34455400000000003</v>
      </c>
      <c r="P12" s="14" t="s">
        <v>83</v>
      </c>
      <c r="Q12" s="45">
        <f t="shared" si="5"/>
        <v>0</v>
      </c>
      <c r="R12" s="46">
        <f t="shared" si="6"/>
        <v>0</v>
      </c>
      <c r="S12" s="46">
        <f t="shared" si="7"/>
        <v>0</v>
      </c>
      <c r="T12" s="46">
        <f t="shared" si="8"/>
        <v>0</v>
      </c>
      <c r="U12" s="47">
        <f t="shared" si="9"/>
        <v>0</v>
      </c>
      <c r="V12" s="46">
        <f t="shared" si="10"/>
        <v>0</v>
      </c>
      <c r="W12" s="27">
        <f t="shared" si="30"/>
        <v>-0.34455400000000003</v>
      </c>
      <c r="X12" s="45">
        <f t="shared" si="11"/>
        <v>0</v>
      </c>
      <c r="Y12" s="46">
        <f t="shared" si="12"/>
        <v>0</v>
      </c>
      <c r="Z12" s="46">
        <f t="shared" si="13"/>
        <v>0</v>
      </c>
      <c r="AA12" s="46">
        <f t="shared" si="14"/>
        <v>0</v>
      </c>
      <c r="AB12" s="47">
        <f t="shared" si="15"/>
        <v>0</v>
      </c>
      <c r="AC12" s="43">
        <f t="shared" si="16"/>
        <v>0</v>
      </c>
      <c r="AE12" s="14" t="s">
        <v>83</v>
      </c>
      <c r="AF12" s="45">
        <f t="shared" si="17"/>
        <v>0</v>
      </c>
      <c r="AG12" s="46">
        <f t="shared" si="18"/>
        <v>0</v>
      </c>
      <c r="AH12" s="46">
        <f t="shared" si="19"/>
        <v>33.622603430877859</v>
      </c>
      <c r="AI12" s="46">
        <f t="shared" si="20"/>
        <v>6.9677573158426007</v>
      </c>
      <c r="AJ12" s="47">
        <f t="shared" si="21"/>
        <v>0</v>
      </c>
      <c r="AK12" s="46">
        <f t="shared" si="22"/>
        <v>40.590360746720464</v>
      </c>
      <c r="AL12" s="27">
        <f t="shared" si="23"/>
        <v>-0.34455400000000003</v>
      </c>
      <c r="AM12" s="45">
        <f t="shared" si="24"/>
        <v>0</v>
      </c>
      <c r="AN12" s="46">
        <f t="shared" si="25"/>
        <v>0</v>
      </c>
      <c r="AO12" s="46">
        <f t="shared" si="26"/>
        <v>-11.584802502522692</v>
      </c>
      <c r="AP12" s="46">
        <f t="shared" si="27"/>
        <v>-2.4007686542028317</v>
      </c>
      <c r="AQ12" s="47">
        <f t="shared" si="28"/>
        <v>0</v>
      </c>
      <c r="AR12" s="43">
        <f t="shared" si="29"/>
        <v>-13.985571156725523</v>
      </c>
    </row>
    <row r="13" spans="1:44" s="44" customFormat="1" ht="16.2" thickBot="1" x14ac:dyDescent="0.35">
      <c r="A13" s="72" t="s">
        <v>159</v>
      </c>
      <c r="B13" s="105" t="s">
        <v>173</v>
      </c>
      <c r="C13" s="150">
        <f>_xlfn.IFNA(INDEX('Nutritional profile'!$M$3:$W$11,MATCH('Nutritional value'!C$6,'Nutritional profile'!$B$3:$B$11,0),MATCH('Nutritional value'!$B13,'Nutritional profile'!$M$2:$W$2,0)),0)</f>
        <v>0</v>
      </c>
      <c r="D13" s="155">
        <f>_xlfn.IFNA(INDEX('Nutritional profile'!$M$3:$W$11,MATCH('Nutritional value'!D$6,'Nutritional profile'!$B$3:$B$11,0),MATCH('Nutritional value'!$B13,'Nutritional profile'!$M$2:$W$2,0)),0)</f>
        <v>88.053738461538458</v>
      </c>
      <c r="E13" s="156">
        <f>_xlfn.IFNA(INDEX('Nutritional profile'!$M$3:$W$11,MATCH('Nutritional value'!E$6,'Nutritional profile'!$B$3:$B$11,0),MATCH('Nutritional value'!$B13,'Nutritional profile'!$M$2:$W$2,0)),0)</f>
        <v>0</v>
      </c>
      <c r="F13" s="155">
        <f>_xlfn.IFNA(INDEX('Nutritional profile'!$M$3:$W$11,MATCH('Nutritional value'!F$6,'Nutritional profile'!$B$3:$B$11,0),MATCH('Nutritional value'!$B13,'Nutritional profile'!$M$2:$W$2,0)),0)</f>
        <v>0</v>
      </c>
      <c r="G13" s="157">
        <f>_xlfn.IFNA(INDEX('Nutritional profile'!$M$3:$W$11,MATCH('Nutritional value'!G$6,'Nutritional profile'!$B$3:$B$11,0),MATCH('Nutritional value'!$B13,'Nutritional profile'!$M$2:$W$2,0)),0)</f>
        <v>0</v>
      </c>
      <c r="H13" s="150">
        <f>_xlfn.IFNA(INDEX('Nutritional profile'!$M$3:$W$11,MATCH('Nutritional value'!H$6,'Nutritional profile'!$B$3:$B$11,0),MATCH('Nutritional value'!$B13,'Nutritional profile'!$M$2:$W$2,0)),0)</f>
        <v>0</v>
      </c>
      <c r="I13" s="155">
        <f>_xlfn.IFNA(INDEX('Nutritional profile'!$M$3:$W$11,MATCH('Nutritional value'!I$6,'Nutritional profile'!$B$3:$B$11,0),MATCH('Nutritional value'!$B13,'Nutritional profile'!$M$2:$W$2,0)),0)</f>
        <v>88.053738461538458</v>
      </c>
      <c r="J13" s="156">
        <f>_xlfn.IFNA(INDEX('Nutritional profile'!$M$3:$W$11,MATCH('Nutritional value'!J$6,'Nutritional profile'!$B$3:$B$11,0),MATCH('Nutritional value'!$B13,'Nutritional profile'!$M$2:$W$2,0)),0)</f>
        <v>0</v>
      </c>
      <c r="K13" s="155">
        <f>_xlfn.IFNA(INDEX('Nutritional profile'!$M$3:$W$11,MATCH('Nutritional value'!K$6,'Nutritional profile'!$B$3:$B$11,0),MATCH('Nutritional value'!$B13,'Nutritional profile'!$M$2:$W$2,0)),0)</f>
        <v>0</v>
      </c>
      <c r="L13" s="157">
        <f>_xlfn.IFNA(INDEX('Nutritional profile'!$M$3:$W$11,MATCH('Nutritional value'!L$6,'Nutritional profile'!$B$3:$B$11,0),MATCH('Nutritional value'!$B13,'Nutritional profile'!$M$2:$W$2,0)),0)</f>
        <v>0</v>
      </c>
      <c r="N13" s="121" t="s">
        <v>159</v>
      </c>
      <c r="O13" s="129">
        <v>-0.233127</v>
      </c>
      <c r="P13" s="14" t="s">
        <v>159</v>
      </c>
      <c r="Q13" s="45">
        <f t="shared" si="5"/>
        <v>0</v>
      </c>
      <c r="R13" s="46">
        <f t="shared" si="6"/>
        <v>17.829919459753206</v>
      </c>
      <c r="S13" s="46">
        <f t="shared" si="7"/>
        <v>0</v>
      </c>
      <c r="T13" s="46">
        <f t="shared" si="8"/>
        <v>0</v>
      </c>
      <c r="U13" s="47">
        <f t="shared" si="9"/>
        <v>0</v>
      </c>
      <c r="V13" s="46">
        <f t="shared" si="10"/>
        <v>17.829919459753206</v>
      </c>
      <c r="W13" s="27">
        <f t="shared" si="30"/>
        <v>-0.233127</v>
      </c>
      <c r="X13" s="45">
        <f t="shared" si="11"/>
        <v>0</v>
      </c>
      <c r="Y13" s="46">
        <f t="shared" si="12"/>
        <v>-4.1566356338938855</v>
      </c>
      <c r="Z13" s="46">
        <f t="shared" si="13"/>
        <v>0</v>
      </c>
      <c r="AA13" s="46">
        <f t="shared" si="14"/>
        <v>0</v>
      </c>
      <c r="AB13" s="47">
        <f t="shared" si="15"/>
        <v>0</v>
      </c>
      <c r="AC13" s="43">
        <f t="shared" si="16"/>
        <v>-4.1566356338938855</v>
      </c>
      <c r="AE13" s="14" t="s">
        <v>159</v>
      </c>
      <c r="AF13" s="45">
        <f t="shared" si="17"/>
        <v>0</v>
      </c>
      <c r="AG13" s="46">
        <f t="shared" si="18"/>
        <v>17.829919459753206</v>
      </c>
      <c r="AH13" s="46">
        <f t="shared" si="19"/>
        <v>0</v>
      </c>
      <c r="AI13" s="46">
        <f t="shared" si="20"/>
        <v>0</v>
      </c>
      <c r="AJ13" s="47">
        <f t="shared" si="21"/>
        <v>0</v>
      </c>
      <c r="AK13" s="46">
        <f t="shared" si="22"/>
        <v>17.829919459753206</v>
      </c>
      <c r="AL13" s="27">
        <f t="shared" si="23"/>
        <v>-0.233127</v>
      </c>
      <c r="AM13" s="45">
        <f t="shared" si="24"/>
        <v>0</v>
      </c>
      <c r="AN13" s="46">
        <f t="shared" si="25"/>
        <v>-4.1566356338938855</v>
      </c>
      <c r="AO13" s="46">
        <f t="shared" si="26"/>
        <v>0</v>
      </c>
      <c r="AP13" s="46">
        <f t="shared" si="27"/>
        <v>0</v>
      </c>
      <c r="AQ13" s="47">
        <f t="shared" si="28"/>
        <v>0</v>
      </c>
      <c r="AR13" s="43">
        <f t="shared" si="29"/>
        <v>-4.1566356338938855</v>
      </c>
    </row>
    <row r="14" spans="1:44" s="44" customFormat="1" ht="16.2" thickBot="1" x14ac:dyDescent="0.35">
      <c r="A14" s="72" t="s">
        <v>84</v>
      </c>
      <c r="B14" s="105"/>
      <c r="C14" s="150">
        <f>_xlfn.IFNA(INDEX('Nutritional profile'!$M$3:$W$11,MATCH('Nutritional value'!C$6,'Nutritional profile'!$B$3:$B$11,0),MATCH('Nutritional value'!$B14,'Nutritional profile'!$M$2:$W$2,0)),0)</f>
        <v>0</v>
      </c>
      <c r="D14" s="155">
        <f>_xlfn.IFNA(INDEX('Nutritional profile'!$M$3:$W$11,MATCH('Nutritional value'!D$6,'Nutritional profile'!$B$3:$B$11,0),MATCH('Nutritional value'!$B14,'Nutritional profile'!$M$2:$W$2,0)),0)</f>
        <v>0</v>
      </c>
      <c r="E14" s="156">
        <f>_xlfn.IFNA(INDEX('Nutritional profile'!$M$3:$W$11,MATCH('Nutritional value'!E$6,'Nutritional profile'!$B$3:$B$11,0),MATCH('Nutritional value'!$B14,'Nutritional profile'!$M$2:$W$2,0)),0)</f>
        <v>0</v>
      </c>
      <c r="F14" s="155">
        <f>_xlfn.IFNA(INDEX('Nutritional profile'!$M$3:$W$11,MATCH('Nutritional value'!F$6,'Nutritional profile'!$B$3:$B$11,0),MATCH('Nutritional value'!$B14,'Nutritional profile'!$M$2:$W$2,0)),0)</f>
        <v>0</v>
      </c>
      <c r="G14" s="157">
        <f>_xlfn.IFNA(INDEX('Nutritional profile'!$M$3:$W$11,MATCH('Nutritional value'!G$6,'Nutritional profile'!$B$3:$B$11,0),MATCH('Nutritional value'!$B14,'Nutritional profile'!$M$2:$W$2,0)),0)</f>
        <v>0</v>
      </c>
      <c r="H14" s="150">
        <f>_xlfn.IFNA(INDEX('Nutritional profile'!$M$3:$W$11,MATCH('Nutritional value'!H$6,'Nutritional profile'!$B$3:$B$11,0),MATCH('Nutritional value'!$B14,'Nutritional profile'!$M$2:$W$2,0)),0)</f>
        <v>0</v>
      </c>
      <c r="I14" s="155">
        <f>_xlfn.IFNA(INDEX('Nutritional profile'!$M$3:$W$11,MATCH('Nutritional value'!I$6,'Nutritional profile'!$B$3:$B$11,0),MATCH('Nutritional value'!$B14,'Nutritional profile'!$M$2:$W$2,0)),0)</f>
        <v>0</v>
      </c>
      <c r="J14" s="156">
        <f>_xlfn.IFNA(INDEX('Nutritional profile'!$M$3:$W$11,MATCH('Nutritional value'!J$6,'Nutritional profile'!$B$3:$B$11,0),MATCH('Nutritional value'!$B14,'Nutritional profile'!$M$2:$W$2,0)),0)</f>
        <v>0</v>
      </c>
      <c r="K14" s="155">
        <f>_xlfn.IFNA(INDEX('Nutritional profile'!$M$3:$W$11,MATCH('Nutritional value'!K$6,'Nutritional profile'!$B$3:$B$11,0),MATCH('Nutritional value'!$B14,'Nutritional profile'!$M$2:$W$2,0)),0)</f>
        <v>0</v>
      </c>
      <c r="L14" s="157">
        <f>_xlfn.IFNA(INDEX('Nutritional profile'!$M$3:$W$11,MATCH('Nutritional value'!L$6,'Nutritional profile'!$B$3:$B$11,0),MATCH('Nutritional value'!$B14,'Nutritional profile'!$M$2:$W$2,0)),0)</f>
        <v>0</v>
      </c>
      <c r="N14" s="121" t="s">
        <v>84</v>
      </c>
      <c r="O14" s="129">
        <v>-0.186999</v>
      </c>
      <c r="P14" s="14" t="s">
        <v>84</v>
      </c>
      <c r="Q14" s="45">
        <f t="shared" si="5"/>
        <v>0</v>
      </c>
      <c r="R14" s="46">
        <f t="shared" si="6"/>
        <v>0</v>
      </c>
      <c r="S14" s="46">
        <f t="shared" si="7"/>
        <v>0</v>
      </c>
      <c r="T14" s="46">
        <f t="shared" si="8"/>
        <v>0</v>
      </c>
      <c r="U14" s="47">
        <f t="shared" si="9"/>
        <v>0</v>
      </c>
      <c r="V14" s="46">
        <f t="shared" si="10"/>
        <v>0</v>
      </c>
      <c r="W14" s="27">
        <f t="shared" si="30"/>
        <v>-0.186999</v>
      </c>
      <c r="X14" s="45">
        <f t="shared" si="11"/>
        <v>0</v>
      </c>
      <c r="Y14" s="46">
        <f t="shared" si="12"/>
        <v>0</v>
      </c>
      <c r="Z14" s="46">
        <f t="shared" si="13"/>
        <v>0</v>
      </c>
      <c r="AA14" s="46">
        <f t="shared" si="14"/>
        <v>0</v>
      </c>
      <c r="AB14" s="47">
        <f t="shared" si="15"/>
        <v>0</v>
      </c>
      <c r="AC14" s="43">
        <f t="shared" si="16"/>
        <v>0</v>
      </c>
      <c r="AE14" s="14" t="s">
        <v>84</v>
      </c>
      <c r="AF14" s="45">
        <f t="shared" si="17"/>
        <v>0</v>
      </c>
      <c r="AG14" s="46">
        <f t="shared" si="18"/>
        <v>0</v>
      </c>
      <c r="AH14" s="46">
        <f t="shared" si="19"/>
        <v>0</v>
      </c>
      <c r="AI14" s="46">
        <f t="shared" si="20"/>
        <v>0</v>
      </c>
      <c r="AJ14" s="47">
        <f t="shared" si="21"/>
        <v>0</v>
      </c>
      <c r="AK14" s="46">
        <f t="shared" si="22"/>
        <v>0</v>
      </c>
      <c r="AL14" s="27">
        <f t="shared" si="23"/>
        <v>-0.186999</v>
      </c>
      <c r="AM14" s="45">
        <f t="shared" si="24"/>
        <v>0</v>
      </c>
      <c r="AN14" s="46">
        <f t="shared" si="25"/>
        <v>0</v>
      </c>
      <c r="AO14" s="46">
        <f t="shared" si="26"/>
        <v>0</v>
      </c>
      <c r="AP14" s="46">
        <f t="shared" si="27"/>
        <v>0</v>
      </c>
      <c r="AQ14" s="47">
        <f t="shared" si="28"/>
        <v>0</v>
      </c>
      <c r="AR14" s="43">
        <f t="shared" si="29"/>
        <v>0</v>
      </c>
    </row>
    <row r="15" spans="1:44" s="44" customFormat="1" ht="18.600000000000001" thickBot="1" x14ac:dyDescent="0.35">
      <c r="A15" s="72" t="s">
        <v>85</v>
      </c>
      <c r="B15" s="105" t="s">
        <v>167</v>
      </c>
      <c r="C15" s="150">
        <f>_xlfn.IFNA(INDEX('Nutritional profile'!$M$3:$W$11,MATCH('Nutritional value'!C$6,'Nutritional profile'!$B$3:$B$11,0),MATCH('Nutritional value'!$B15,'Nutritional profile'!$M$2:$W$2,0)),0)</f>
        <v>0</v>
      </c>
      <c r="D15" s="155">
        <f>_xlfn.IFNA(INDEX('Nutritional profile'!$M$3:$W$11,MATCH('Nutritional value'!D$6,'Nutritional profile'!$B$3:$B$11,0),MATCH('Nutritional value'!$B15,'Nutritional profile'!$M$2:$W$2,0)),0)</f>
        <v>5.2619277692307689</v>
      </c>
      <c r="E15" s="156">
        <f>_xlfn.IFNA(INDEX('Nutritional profile'!$M$3:$W$11,MATCH('Nutritional value'!E$6,'Nutritional profile'!$B$3:$B$11,0),MATCH('Nutritional value'!$B15,'Nutritional profile'!$M$2:$W$2,0)),0)</f>
        <v>0</v>
      </c>
      <c r="F15" s="155">
        <f>_xlfn.IFNA(INDEX('Nutritional profile'!$M$3:$W$11,MATCH('Nutritional value'!F$6,'Nutritional profile'!$B$3:$B$11,0),MATCH('Nutritional value'!$B15,'Nutritional profile'!$M$2:$W$2,0)),0)</f>
        <v>5.5514285714285712E-17</v>
      </c>
      <c r="G15" s="157">
        <f>_xlfn.IFNA(INDEX('Nutritional profile'!$M$3:$W$11,MATCH('Nutritional value'!G$6,'Nutritional profile'!$B$3:$B$11,0),MATCH('Nutritional value'!$B15,'Nutritional profile'!$M$2:$W$2,0)),0)</f>
        <v>0</v>
      </c>
      <c r="H15" s="150">
        <f>_xlfn.IFNA(INDEX('Nutritional profile'!$M$3:$W$11,MATCH('Nutritional value'!H$6,'Nutritional profile'!$B$3:$B$11,0),MATCH('Nutritional value'!$B15,'Nutritional profile'!$M$2:$W$2,0)),0)</f>
        <v>0</v>
      </c>
      <c r="I15" s="155">
        <f>_xlfn.IFNA(INDEX('Nutritional profile'!$M$3:$W$11,MATCH('Nutritional value'!I$6,'Nutritional profile'!$B$3:$B$11,0),MATCH('Nutritional value'!$B15,'Nutritional profile'!$M$2:$W$2,0)),0)</f>
        <v>5.2619277692307689</v>
      </c>
      <c r="J15" s="156">
        <f>_xlfn.IFNA(INDEX('Nutritional profile'!$M$3:$W$11,MATCH('Nutritional value'!J$6,'Nutritional profile'!$B$3:$B$11,0),MATCH('Nutritional value'!$B15,'Nutritional profile'!$M$2:$W$2,0)),0)</f>
        <v>9.7999999999999989</v>
      </c>
      <c r="K15" s="155">
        <f>_xlfn.IFNA(INDEX('Nutritional profile'!$M$3:$W$11,MATCH('Nutritional value'!K$6,'Nutritional profile'!$B$3:$B$11,0),MATCH('Nutritional value'!$B15,'Nutritional profile'!$M$2:$W$2,0)),0)</f>
        <v>1.5918367142857142</v>
      </c>
      <c r="L15" s="157">
        <f>_xlfn.IFNA(INDEX('Nutritional profile'!$M$3:$W$11,MATCH('Nutritional value'!L$6,'Nutritional profile'!$B$3:$B$11,0),MATCH('Nutritional value'!$B15,'Nutritional profile'!$M$2:$W$2,0)),0)</f>
        <v>2.1349884705882354</v>
      </c>
      <c r="N15" s="121" t="s">
        <v>160</v>
      </c>
      <c r="O15" s="129">
        <v>-0.17791799999999999</v>
      </c>
      <c r="P15" s="14" t="s">
        <v>85</v>
      </c>
      <c r="Q15" s="45">
        <f t="shared" si="5"/>
        <v>0</v>
      </c>
      <c r="R15" s="46">
        <f t="shared" si="6"/>
        <v>1.0654828513545007</v>
      </c>
      <c r="S15" s="46">
        <f t="shared" si="7"/>
        <v>0</v>
      </c>
      <c r="T15" s="46">
        <f t="shared" si="8"/>
        <v>1.124103599058193E-17</v>
      </c>
      <c r="U15" s="47">
        <f t="shared" si="9"/>
        <v>0</v>
      </c>
      <c r="V15" s="46">
        <f t="shared" si="10"/>
        <v>1.0654828513545007</v>
      </c>
      <c r="W15" s="27">
        <f t="shared" si="30"/>
        <v>-0.17791799999999999</v>
      </c>
      <c r="X15" s="45">
        <f t="shared" si="11"/>
        <v>0</v>
      </c>
      <c r="Y15" s="46">
        <f t="shared" si="12"/>
        <v>-0.18956857794729004</v>
      </c>
      <c r="Z15" s="46">
        <f t="shared" si="13"/>
        <v>0</v>
      </c>
      <c r="AA15" s="46">
        <f t="shared" si="14"/>
        <v>-1.9999826413723558E-18</v>
      </c>
      <c r="AB15" s="47">
        <f t="shared" si="15"/>
        <v>0</v>
      </c>
      <c r="AC15" s="43">
        <f t="shared" si="16"/>
        <v>-0.18956857794729004</v>
      </c>
      <c r="AE15" s="14" t="s">
        <v>85</v>
      </c>
      <c r="AF15" s="45">
        <f t="shared" si="17"/>
        <v>0</v>
      </c>
      <c r="AG15" s="46">
        <f t="shared" si="18"/>
        <v>1.0654828513545007</v>
      </c>
      <c r="AH15" s="46">
        <f t="shared" si="19"/>
        <v>4.8456104944500433</v>
      </c>
      <c r="AI15" s="46">
        <f t="shared" si="20"/>
        <v>0.32232953313151774</v>
      </c>
      <c r="AJ15" s="47">
        <f t="shared" si="21"/>
        <v>0.84745129809699382</v>
      </c>
      <c r="AK15" s="46">
        <f t="shared" si="22"/>
        <v>7.0808741770330554</v>
      </c>
      <c r="AL15" s="27">
        <f t="shared" si="23"/>
        <v>-0.17791799999999999</v>
      </c>
      <c r="AM15" s="45">
        <f t="shared" si="24"/>
        <v>0</v>
      </c>
      <c r="AN15" s="46">
        <f t="shared" si="25"/>
        <v>-0.18956857794729004</v>
      </c>
      <c r="AO15" s="46">
        <f t="shared" si="26"/>
        <v>-0.86212132795156282</v>
      </c>
      <c r="AP15" s="46">
        <f t="shared" si="27"/>
        <v>-5.7348225875693375E-2</v>
      </c>
      <c r="AQ15" s="47">
        <f t="shared" si="28"/>
        <v>-0.15077684005482095</v>
      </c>
      <c r="AR15" s="43">
        <f t="shared" si="29"/>
        <v>-1.2598149718293672</v>
      </c>
    </row>
    <row r="16" spans="1:44" s="44" customFormat="1" ht="16.2" thickBot="1" x14ac:dyDescent="0.35">
      <c r="A16" s="72" t="s">
        <v>70</v>
      </c>
      <c r="B16" s="105" t="s">
        <v>174</v>
      </c>
      <c r="C16" s="150">
        <f>_xlfn.IFNA(INDEX('Nutritional profile'!$M$3:$W$11,MATCH('Nutritional value'!C$6,'Nutritional profile'!$B$3:$B$11,0),MATCH('Nutritional value'!$B16,'Nutritional profile'!$M$2:$W$2,0)),0)</f>
        <v>0</v>
      </c>
      <c r="D16" s="155">
        <f>_xlfn.IFNA(INDEX('Nutritional profile'!$M$3:$W$11,MATCH('Nutritional value'!D$6,'Nutritional profile'!$B$3:$B$11,0),MATCH('Nutritional value'!$B16,'Nutritional profile'!$M$2:$W$2,0)),0)</f>
        <v>7.1475153076923075</v>
      </c>
      <c r="E16" s="156">
        <f>_xlfn.IFNA(INDEX('Nutritional profile'!$M$3:$W$11,MATCH('Nutritional value'!E$6,'Nutritional profile'!$B$3:$B$11,0),MATCH('Nutritional value'!$B16,'Nutritional profile'!$M$2:$W$2,0)),0)</f>
        <v>0</v>
      </c>
      <c r="F16" s="155">
        <f>_xlfn.IFNA(INDEX('Nutritional profile'!$M$3:$W$11,MATCH('Nutritional value'!F$6,'Nutritional profile'!$B$3:$B$11,0),MATCH('Nutritional value'!$B16,'Nutritional profile'!$M$2:$W$2,0)),0)</f>
        <v>0</v>
      </c>
      <c r="G16" s="157">
        <f>_xlfn.IFNA(INDEX('Nutritional profile'!$M$3:$W$11,MATCH('Nutritional value'!G$6,'Nutritional profile'!$B$3:$B$11,0),MATCH('Nutritional value'!$B16,'Nutritional profile'!$M$2:$W$2,0)),0)</f>
        <v>0</v>
      </c>
      <c r="H16" s="150">
        <f>_xlfn.IFNA(INDEX('Nutritional profile'!$M$3:$W$11,MATCH('Nutritional value'!H$6,'Nutritional profile'!$B$3:$B$11,0),MATCH('Nutritional value'!$B16,'Nutritional profile'!$M$2:$W$2,0)),0)</f>
        <v>0</v>
      </c>
      <c r="I16" s="155">
        <f>_xlfn.IFNA(INDEX('Nutritional profile'!$M$3:$W$11,MATCH('Nutritional value'!I$6,'Nutritional profile'!$B$3:$B$11,0),MATCH('Nutritional value'!$B16,'Nutritional profile'!$M$2:$W$2,0)),0)</f>
        <v>7.1475153076923075</v>
      </c>
      <c r="J16" s="156">
        <f>_xlfn.IFNA(INDEX('Nutritional profile'!$M$3:$W$11,MATCH('Nutritional value'!J$6,'Nutritional profile'!$B$3:$B$11,0),MATCH('Nutritional value'!$B16,'Nutritional profile'!$M$2:$W$2,0)),0)</f>
        <v>0</v>
      </c>
      <c r="K16" s="155">
        <f>_xlfn.IFNA(INDEX('Nutritional profile'!$M$3:$W$11,MATCH('Nutritional value'!K$6,'Nutritional profile'!$B$3:$B$11,0),MATCH('Nutritional value'!$B16,'Nutritional profile'!$M$2:$W$2,0)),0)</f>
        <v>0</v>
      </c>
      <c r="L16" s="157">
        <f>_xlfn.IFNA(INDEX('Nutritional profile'!$M$3:$W$11,MATCH('Nutritional value'!L$6,'Nutritional profile'!$B$3:$B$11,0),MATCH('Nutritional value'!$B16,'Nutritional profile'!$M$2:$W$2,0)),0)</f>
        <v>48.522464705882356</v>
      </c>
      <c r="N16" s="121" t="s">
        <v>70</v>
      </c>
      <c r="O16" s="132">
        <v>-8.2938999999999999E-2</v>
      </c>
      <c r="P16" s="14" t="s">
        <v>70</v>
      </c>
      <c r="Q16" s="45">
        <f t="shared" si="5"/>
        <v>0</v>
      </c>
      <c r="R16" s="46">
        <f t="shared" si="6"/>
        <v>1.447293715180215</v>
      </c>
      <c r="S16" s="46">
        <f t="shared" si="7"/>
        <v>0</v>
      </c>
      <c r="T16" s="46">
        <f t="shared" si="8"/>
        <v>0</v>
      </c>
      <c r="U16" s="47">
        <f t="shared" si="9"/>
        <v>0</v>
      </c>
      <c r="V16" s="46">
        <f t="shared" si="10"/>
        <v>1.447293715180215</v>
      </c>
      <c r="W16" s="27">
        <f t="shared" si="30"/>
        <v>-8.2938999999999999E-2</v>
      </c>
      <c r="X16" s="45">
        <f t="shared" si="11"/>
        <v>0</v>
      </c>
      <c r="Y16" s="46">
        <f t="shared" si="12"/>
        <v>-0.12003709344333185</v>
      </c>
      <c r="Z16" s="46">
        <f t="shared" si="13"/>
        <v>0</v>
      </c>
      <c r="AA16" s="46">
        <f t="shared" si="14"/>
        <v>0</v>
      </c>
      <c r="AB16" s="47">
        <f t="shared" si="15"/>
        <v>0</v>
      </c>
      <c r="AC16" s="43">
        <f t="shared" si="16"/>
        <v>-0.12003709344333185</v>
      </c>
      <c r="AE16" s="14" t="s">
        <v>70</v>
      </c>
      <c r="AF16" s="45">
        <f t="shared" si="17"/>
        <v>0</v>
      </c>
      <c r="AG16" s="46">
        <f t="shared" si="18"/>
        <v>1.447293715180215</v>
      </c>
      <c r="AH16" s="46">
        <f t="shared" si="19"/>
        <v>0</v>
      </c>
      <c r="AI16" s="46">
        <f t="shared" si="20"/>
        <v>0</v>
      </c>
      <c r="AJ16" s="47">
        <f t="shared" si="21"/>
        <v>19.26025656266706</v>
      </c>
      <c r="AK16" s="46">
        <f t="shared" si="22"/>
        <v>20.707550277847275</v>
      </c>
      <c r="AL16" s="27">
        <f t="shared" si="23"/>
        <v>-8.2938999999999999E-2</v>
      </c>
      <c r="AM16" s="45">
        <f t="shared" si="24"/>
        <v>0</v>
      </c>
      <c r="AN16" s="46">
        <f t="shared" si="25"/>
        <v>-0.12003709344333185</v>
      </c>
      <c r="AO16" s="46">
        <f t="shared" si="26"/>
        <v>0</v>
      </c>
      <c r="AP16" s="46">
        <f t="shared" si="27"/>
        <v>0</v>
      </c>
      <c r="AQ16" s="47">
        <f t="shared" si="28"/>
        <v>-1.5974264190510432</v>
      </c>
      <c r="AR16" s="43">
        <f t="shared" si="29"/>
        <v>-1.7174635124943751</v>
      </c>
    </row>
    <row r="17" spans="1:44" s="44" customFormat="1" ht="16.2" thickBot="1" x14ac:dyDescent="0.35">
      <c r="A17" s="72" t="s">
        <v>86</v>
      </c>
      <c r="B17" s="105"/>
      <c r="C17" s="150">
        <f>_xlfn.IFNA(INDEX('Nutritional profile'!$M$3:$W$11,MATCH('Nutritional value'!C$6,'Nutritional profile'!$B$3:$B$11,0),MATCH('Nutritional value'!$B17,'Nutritional profile'!$M$2:$W$2,0)),0)</f>
        <v>0</v>
      </c>
      <c r="D17" s="155">
        <f>_xlfn.IFNA(INDEX('Nutritional profile'!$M$3:$W$11,MATCH('Nutritional value'!D$6,'Nutritional profile'!$B$3:$B$11,0),MATCH('Nutritional value'!$B17,'Nutritional profile'!$M$2:$W$2,0)),0)</f>
        <v>0</v>
      </c>
      <c r="E17" s="156">
        <f>_xlfn.IFNA(INDEX('Nutritional profile'!$M$3:$W$11,MATCH('Nutritional value'!E$6,'Nutritional profile'!$B$3:$B$11,0),MATCH('Nutritional value'!$B17,'Nutritional profile'!$M$2:$W$2,0)),0)</f>
        <v>0</v>
      </c>
      <c r="F17" s="155">
        <f>_xlfn.IFNA(INDEX('Nutritional profile'!$M$3:$W$11,MATCH('Nutritional value'!F$6,'Nutritional profile'!$B$3:$B$11,0),MATCH('Nutritional value'!$B17,'Nutritional profile'!$M$2:$W$2,0)),0)</f>
        <v>0</v>
      </c>
      <c r="G17" s="157">
        <f>_xlfn.IFNA(INDEX('Nutritional profile'!$M$3:$W$11,MATCH('Nutritional value'!G$6,'Nutritional profile'!$B$3:$B$11,0),MATCH('Nutritional value'!$B17,'Nutritional profile'!$M$2:$W$2,0)),0)</f>
        <v>0</v>
      </c>
      <c r="H17" s="150">
        <f>_xlfn.IFNA(INDEX('Nutritional profile'!$M$3:$W$11,MATCH('Nutritional value'!H$6,'Nutritional profile'!$B$3:$B$11,0),MATCH('Nutritional value'!$B17,'Nutritional profile'!$M$2:$W$2,0)),0)</f>
        <v>0</v>
      </c>
      <c r="I17" s="155">
        <f>_xlfn.IFNA(INDEX('Nutritional profile'!$M$3:$W$11,MATCH('Nutritional value'!I$6,'Nutritional profile'!$B$3:$B$11,0),MATCH('Nutritional value'!$B17,'Nutritional profile'!$M$2:$W$2,0)),0)</f>
        <v>0</v>
      </c>
      <c r="J17" s="156">
        <f>_xlfn.IFNA(INDEX('Nutritional profile'!$M$3:$W$11,MATCH('Nutritional value'!J$6,'Nutritional profile'!$B$3:$B$11,0),MATCH('Nutritional value'!$B17,'Nutritional profile'!$M$2:$W$2,0)),0)</f>
        <v>0</v>
      </c>
      <c r="K17" s="155">
        <f>_xlfn.IFNA(INDEX('Nutritional profile'!$M$3:$W$11,MATCH('Nutritional value'!K$6,'Nutritional profile'!$B$3:$B$11,0),MATCH('Nutritional value'!$B17,'Nutritional profile'!$M$2:$W$2,0)),0)</f>
        <v>0</v>
      </c>
      <c r="L17" s="157">
        <f>_xlfn.IFNA(INDEX('Nutritional profile'!$M$3:$W$11,MATCH('Nutritional value'!L$6,'Nutritional profile'!$B$3:$B$11,0),MATCH('Nutritional value'!$B17,'Nutritional profile'!$M$2:$W$2,0)),0)</f>
        <v>0</v>
      </c>
      <c r="N17" s="121" t="s">
        <v>86</v>
      </c>
      <c r="O17" s="132">
        <v>-7.6819999999999996E-3</v>
      </c>
      <c r="P17" s="14" t="s">
        <v>86</v>
      </c>
      <c r="Q17" s="45">
        <f t="shared" si="5"/>
        <v>0</v>
      </c>
      <c r="R17" s="46">
        <f t="shared" si="6"/>
        <v>0</v>
      </c>
      <c r="S17" s="46">
        <f t="shared" si="7"/>
        <v>0</v>
      </c>
      <c r="T17" s="46">
        <f t="shared" si="8"/>
        <v>0</v>
      </c>
      <c r="U17" s="47">
        <f t="shared" si="9"/>
        <v>0</v>
      </c>
      <c r="V17" s="46">
        <f t="shared" si="10"/>
        <v>0</v>
      </c>
      <c r="W17" s="27">
        <f t="shared" si="30"/>
        <v>-7.6819999999999996E-3</v>
      </c>
      <c r="X17" s="45">
        <f t="shared" si="11"/>
        <v>0</v>
      </c>
      <c r="Y17" s="46">
        <f t="shared" si="12"/>
        <v>0</v>
      </c>
      <c r="Z17" s="46">
        <f t="shared" si="13"/>
        <v>0</v>
      </c>
      <c r="AA17" s="46">
        <f t="shared" si="14"/>
        <v>0</v>
      </c>
      <c r="AB17" s="47">
        <f t="shared" si="15"/>
        <v>0</v>
      </c>
      <c r="AC17" s="43">
        <f t="shared" si="16"/>
        <v>0</v>
      </c>
      <c r="AE17" s="14" t="s">
        <v>86</v>
      </c>
      <c r="AF17" s="45">
        <f t="shared" si="17"/>
        <v>0</v>
      </c>
      <c r="AG17" s="46">
        <f t="shared" si="18"/>
        <v>0</v>
      </c>
      <c r="AH17" s="46">
        <f t="shared" si="19"/>
        <v>0</v>
      </c>
      <c r="AI17" s="46">
        <f t="shared" si="20"/>
        <v>0</v>
      </c>
      <c r="AJ17" s="47">
        <f t="shared" si="21"/>
        <v>0</v>
      </c>
      <c r="AK17" s="46">
        <f t="shared" si="22"/>
        <v>0</v>
      </c>
      <c r="AL17" s="27">
        <f t="shared" si="23"/>
        <v>-7.6819999999999996E-3</v>
      </c>
      <c r="AM17" s="45">
        <f t="shared" si="24"/>
        <v>0</v>
      </c>
      <c r="AN17" s="46">
        <f t="shared" si="25"/>
        <v>0</v>
      </c>
      <c r="AO17" s="46">
        <f t="shared" si="26"/>
        <v>0</v>
      </c>
      <c r="AP17" s="46">
        <f t="shared" si="27"/>
        <v>0</v>
      </c>
      <c r="AQ17" s="47">
        <f t="shared" si="28"/>
        <v>0</v>
      </c>
      <c r="AR17" s="43">
        <f t="shared" si="29"/>
        <v>0</v>
      </c>
    </row>
    <row r="18" spans="1:44" s="44" customFormat="1" ht="16.2" thickBot="1" x14ac:dyDescent="0.35">
      <c r="A18" s="72" t="s">
        <v>87</v>
      </c>
      <c r="B18" s="105"/>
      <c r="C18" s="150">
        <f>_xlfn.IFNA(INDEX('Nutritional profile'!$M$3:$W$11,MATCH('Nutritional value'!C$6,'Nutritional profile'!$B$3:$B$11,0),MATCH('Nutritional value'!$B18,'Nutritional profile'!$M$2:$W$2,0)),0)</f>
        <v>0</v>
      </c>
      <c r="D18" s="155">
        <f>_xlfn.IFNA(INDEX('Nutritional profile'!$M$3:$W$11,MATCH('Nutritional value'!D$6,'Nutritional profile'!$B$3:$B$11,0),MATCH('Nutritional value'!$B18,'Nutritional profile'!$M$2:$W$2,0)),0)</f>
        <v>0</v>
      </c>
      <c r="E18" s="156">
        <f>_xlfn.IFNA(INDEX('Nutritional profile'!$M$3:$W$11,MATCH('Nutritional value'!E$6,'Nutritional profile'!$B$3:$B$11,0),MATCH('Nutritional value'!$B18,'Nutritional profile'!$M$2:$W$2,0)),0)</f>
        <v>0</v>
      </c>
      <c r="F18" s="155">
        <f>_xlfn.IFNA(INDEX('Nutritional profile'!$M$3:$W$11,MATCH('Nutritional value'!F$6,'Nutritional profile'!$B$3:$B$11,0),MATCH('Nutritional value'!$B18,'Nutritional profile'!$M$2:$W$2,0)),0)</f>
        <v>0</v>
      </c>
      <c r="G18" s="157">
        <f>_xlfn.IFNA(INDEX('Nutritional profile'!$M$3:$W$11,MATCH('Nutritional value'!G$6,'Nutritional profile'!$B$3:$B$11,0),MATCH('Nutritional value'!$B18,'Nutritional profile'!$M$2:$W$2,0)),0)</f>
        <v>0</v>
      </c>
      <c r="H18" s="150">
        <f>_xlfn.IFNA(INDEX('Nutritional profile'!$M$3:$W$11,MATCH('Nutritional value'!H$6,'Nutritional profile'!$B$3:$B$11,0),MATCH('Nutritional value'!$B18,'Nutritional profile'!$M$2:$W$2,0)),0)</f>
        <v>0</v>
      </c>
      <c r="I18" s="155">
        <f>_xlfn.IFNA(INDEX('Nutritional profile'!$M$3:$W$11,MATCH('Nutritional value'!I$6,'Nutritional profile'!$B$3:$B$11,0),MATCH('Nutritional value'!$B18,'Nutritional profile'!$M$2:$W$2,0)),0)</f>
        <v>0</v>
      </c>
      <c r="J18" s="156">
        <f>_xlfn.IFNA(INDEX('Nutritional profile'!$M$3:$W$11,MATCH('Nutritional value'!J$6,'Nutritional profile'!$B$3:$B$11,0),MATCH('Nutritional value'!$B18,'Nutritional profile'!$M$2:$W$2,0)),0)</f>
        <v>0</v>
      </c>
      <c r="K18" s="155">
        <f>_xlfn.IFNA(INDEX('Nutritional profile'!$M$3:$W$11,MATCH('Nutritional value'!K$6,'Nutritional profile'!$B$3:$B$11,0),MATCH('Nutritional value'!$B18,'Nutritional profile'!$M$2:$W$2,0)),0)</f>
        <v>0</v>
      </c>
      <c r="L18" s="157">
        <f>_xlfn.IFNA(INDEX('Nutritional profile'!$M$3:$W$11,MATCH('Nutritional value'!L$6,'Nutritional profile'!$B$3:$B$11,0),MATCH('Nutritional value'!$B18,'Nutritional profile'!$M$2:$W$2,0)),0)</f>
        <v>0</v>
      </c>
      <c r="N18" s="121" t="s">
        <v>161</v>
      </c>
      <c r="O18" s="132">
        <v>6.5586800000000001E-2</v>
      </c>
      <c r="P18" s="14" t="s">
        <v>87</v>
      </c>
      <c r="Q18" s="45">
        <f t="shared" si="5"/>
        <v>0</v>
      </c>
      <c r="R18" s="46">
        <f t="shared" si="6"/>
        <v>0</v>
      </c>
      <c r="S18" s="46">
        <f t="shared" si="7"/>
        <v>0</v>
      </c>
      <c r="T18" s="46">
        <f t="shared" si="8"/>
        <v>0</v>
      </c>
      <c r="U18" s="47">
        <f t="shared" si="9"/>
        <v>0</v>
      </c>
      <c r="V18" s="46">
        <f t="shared" si="10"/>
        <v>0</v>
      </c>
      <c r="W18" s="27">
        <f t="shared" si="30"/>
        <v>6.5586800000000001E-2</v>
      </c>
      <c r="X18" s="45">
        <f t="shared" si="11"/>
        <v>0</v>
      </c>
      <c r="Y18" s="46">
        <f t="shared" si="12"/>
        <v>0</v>
      </c>
      <c r="Z18" s="46">
        <f t="shared" si="13"/>
        <v>0</v>
      </c>
      <c r="AA18" s="46">
        <f t="shared" si="14"/>
        <v>0</v>
      </c>
      <c r="AB18" s="47">
        <f t="shared" si="15"/>
        <v>0</v>
      </c>
      <c r="AC18" s="43">
        <f t="shared" si="16"/>
        <v>0</v>
      </c>
      <c r="AE18" s="14" t="s">
        <v>87</v>
      </c>
      <c r="AF18" s="45">
        <f t="shared" si="17"/>
        <v>0</v>
      </c>
      <c r="AG18" s="46">
        <f t="shared" si="18"/>
        <v>0</v>
      </c>
      <c r="AH18" s="46">
        <f t="shared" si="19"/>
        <v>0</v>
      </c>
      <c r="AI18" s="46">
        <f t="shared" si="20"/>
        <v>0</v>
      </c>
      <c r="AJ18" s="47">
        <f t="shared" si="21"/>
        <v>0</v>
      </c>
      <c r="AK18" s="46">
        <f t="shared" si="22"/>
        <v>0</v>
      </c>
      <c r="AL18" s="27">
        <f t="shared" si="23"/>
        <v>6.5586800000000001E-2</v>
      </c>
      <c r="AM18" s="45">
        <f t="shared" si="24"/>
        <v>0</v>
      </c>
      <c r="AN18" s="46">
        <f t="shared" si="25"/>
        <v>0</v>
      </c>
      <c r="AO18" s="46">
        <f t="shared" si="26"/>
        <v>0</v>
      </c>
      <c r="AP18" s="46">
        <f t="shared" si="27"/>
        <v>0</v>
      </c>
      <c r="AQ18" s="47">
        <f t="shared" si="28"/>
        <v>0</v>
      </c>
      <c r="AR18" s="43">
        <f t="shared" si="29"/>
        <v>0</v>
      </c>
    </row>
    <row r="19" spans="1:44" s="44" customFormat="1" ht="16.2" thickBot="1" x14ac:dyDescent="0.35">
      <c r="A19" s="72" t="s">
        <v>88</v>
      </c>
      <c r="B19" s="105" t="s">
        <v>176</v>
      </c>
      <c r="C19" s="150">
        <f>_xlfn.IFNA(INDEX('Nutritional profile'!$M$3:$W$11,MATCH('Nutritional value'!C$6,'Nutritional profile'!$B$3:$B$11,0),MATCH('Nutritional value'!$B19,'Nutritional profile'!$M$2:$W$2,0)),0)</f>
        <v>0</v>
      </c>
      <c r="D19" s="155">
        <f>_xlfn.IFNA(INDEX('Nutritional profile'!$M$3:$W$11,MATCH('Nutritional value'!D$6,'Nutritional profile'!$B$3:$B$11,0),MATCH('Nutritional value'!$B19,'Nutritional profile'!$M$2:$W$2,0)),0)</f>
        <v>0</v>
      </c>
      <c r="E19" s="156">
        <f>_xlfn.IFNA(INDEX('Nutritional profile'!$M$3:$W$11,MATCH('Nutritional value'!E$6,'Nutritional profile'!$B$3:$B$11,0),MATCH('Nutritional value'!$B19,'Nutritional profile'!$M$2:$W$2,0)),0)</f>
        <v>0</v>
      </c>
      <c r="F19" s="155">
        <f>_xlfn.IFNA(INDEX('Nutritional profile'!$M$3:$W$11,MATCH('Nutritional value'!F$6,'Nutritional profile'!$B$3:$B$11,0),MATCH('Nutritional value'!$B19,'Nutritional profile'!$M$2:$W$2,0)),0)</f>
        <v>0</v>
      </c>
      <c r="G19" s="157">
        <f>_xlfn.IFNA(INDEX('Nutritional profile'!$M$3:$W$11,MATCH('Nutritional value'!G$6,'Nutritional profile'!$B$3:$B$11,0),MATCH('Nutritional value'!$B19,'Nutritional profile'!$M$2:$W$2,0)),0)</f>
        <v>91.369991764705873</v>
      </c>
      <c r="H19" s="150">
        <f>_xlfn.IFNA(INDEX('Nutritional profile'!$M$3:$W$11,MATCH('Nutritional value'!H$6,'Nutritional profile'!$B$3:$B$11,0),MATCH('Nutritional value'!$B19,'Nutritional profile'!$M$2:$W$2,0)),0)</f>
        <v>0</v>
      </c>
      <c r="I19" s="155">
        <f>_xlfn.IFNA(INDEX('Nutritional profile'!$M$3:$W$11,MATCH('Nutritional value'!I$6,'Nutritional profile'!$B$3:$B$11,0),MATCH('Nutritional value'!$B19,'Nutritional profile'!$M$2:$W$2,0)),0)</f>
        <v>0</v>
      </c>
      <c r="J19" s="156">
        <f>_xlfn.IFNA(INDEX('Nutritional profile'!$M$3:$W$11,MATCH('Nutritional value'!J$6,'Nutritional profile'!$B$3:$B$11,0),MATCH('Nutritional value'!$B19,'Nutritional profile'!$M$2:$W$2,0)),0)</f>
        <v>0</v>
      </c>
      <c r="K19" s="155">
        <f>_xlfn.IFNA(INDEX('Nutritional profile'!$M$3:$W$11,MATCH('Nutritional value'!K$6,'Nutritional profile'!$B$3:$B$11,0),MATCH('Nutritional value'!$B19,'Nutritional profile'!$M$2:$W$2,0)),0)</f>
        <v>0</v>
      </c>
      <c r="L19" s="157">
        <f>_xlfn.IFNA(INDEX('Nutritional profile'!$M$3:$W$11,MATCH('Nutritional value'!L$6,'Nutritional profile'!$B$3:$B$11,0),MATCH('Nutritional value'!$B19,'Nutritional profile'!$M$2:$W$2,0)),0)</f>
        <v>0</v>
      </c>
      <c r="N19" s="121" t="s">
        <v>88</v>
      </c>
      <c r="O19" s="129">
        <v>9.9148700000000006E-2</v>
      </c>
      <c r="P19" s="14" t="s">
        <v>88</v>
      </c>
      <c r="Q19" s="45">
        <f t="shared" si="5"/>
        <v>0</v>
      </c>
      <c r="R19" s="46">
        <f t="shared" si="6"/>
        <v>0</v>
      </c>
      <c r="S19" s="46">
        <f t="shared" si="7"/>
        <v>0</v>
      </c>
      <c r="T19" s="46">
        <f t="shared" si="8"/>
        <v>0</v>
      </c>
      <c r="U19" s="47">
        <f t="shared" si="9"/>
        <v>36.267932681986586</v>
      </c>
      <c r="V19" s="46">
        <f t="shared" si="10"/>
        <v>36.267932681986586</v>
      </c>
      <c r="W19" s="27">
        <f t="shared" si="30"/>
        <v>9.9148700000000006E-2</v>
      </c>
      <c r="X19" s="45">
        <f t="shared" si="11"/>
        <v>0</v>
      </c>
      <c r="Y19" s="46">
        <f t="shared" si="12"/>
        <v>0</v>
      </c>
      <c r="Z19" s="46">
        <f t="shared" si="13"/>
        <v>0</v>
      </c>
      <c r="AA19" s="46">
        <f t="shared" si="14"/>
        <v>0</v>
      </c>
      <c r="AB19" s="47">
        <f t="shared" si="15"/>
        <v>3.5959183771064835</v>
      </c>
      <c r="AC19" s="43">
        <f t="shared" si="16"/>
        <v>3.5959183771064835</v>
      </c>
      <c r="AE19" s="14" t="s">
        <v>88</v>
      </c>
      <c r="AF19" s="45">
        <f t="shared" si="17"/>
        <v>0</v>
      </c>
      <c r="AG19" s="46">
        <f t="shared" si="18"/>
        <v>0</v>
      </c>
      <c r="AH19" s="46">
        <f t="shared" si="19"/>
        <v>0</v>
      </c>
      <c r="AI19" s="46">
        <f t="shared" si="20"/>
        <v>0</v>
      </c>
      <c r="AJ19" s="47">
        <f t="shared" si="21"/>
        <v>0</v>
      </c>
      <c r="AK19" s="46">
        <f t="shared" si="22"/>
        <v>0</v>
      </c>
      <c r="AL19" s="27">
        <f t="shared" si="23"/>
        <v>9.9148700000000006E-2</v>
      </c>
      <c r="AM19" s="45">
        <f t="shared" si="24"/>
        <v>0</v>
      </c>
      <c r="AN19" s="46">
        <f t="shared" si="25"/>
        <v>0</v>
      </c>
      <c r="AO19" s="46">
        <f t="shared" si="26"/>
        <v>0</v>
      </c>
      <c r="AP19" s="46">
        <f t="shared" si="27"/>
        <v>0</v>
      </c>
      <c r="AQ19" s="47">
        <f t="shared" si="28"/>
        <v>0</v>
      </c>
      <c r="AR19" s="43">
        <f t="shared" si="29"/>
        <v>0</v>
      </c>
    </row>
    <row r="20" spans="1:44" s="44" customFormat="1" ht="16.2" thickBot="1" x14ac:dyDescent="0.35">
      <c r="A20" s="72" t="s">
        <v>89</v>
      </c>
      <c r="B20" s="105"/>
      <c r="C20" s="150">
        <f>_xlfn.IFNA(INDEX('Nutritional profile'!$M$3:$W$11,MATCH('Nutritional value'!C$6,'Nutritional profile'!$B$3:$B$11,0),MATCH('Nutritional value'!$B20,'Nutritional profile'!$M$2:$W$2,0)),0)</f>
        <v>0</v>
      </c>
      <c r="D20" s="155">
        <f>_xlfn.IFNA(INDEX('Nutritional profile'!$M$3:$W$11,MATCH('Nutritional value'!D$6,'Nutritional profile'!$B$3:$B$11,0),MATCH('Nutritional value'!$B20,'Nutritional profile'!$M$2:$W$2,0)),0)</f>
        <v>0</v>
      </c>
      <c r="E20" s="156">
        <f>_xlfn.IFNA(INDEX('Nutritional profile'!$M$3:$W$11,MATCH('Nutritional value'!E$6,'Nutritional profile'!$B$3:$B$11,0),MATCH('Nutritional value'!$B20,'Nutritional profile'!$M$2:$W$2,0)),0)</f>
        <v>0</v>
      </c>
      <c r="F20" s="155">
        <f>_xlfn.IFNA(INDEX('Nutritional profile'!$M$3:$W$11,MATCH('Nutritional value'!F$6,'Nutritional profile'!$B$3:$B$11,0),MATCH('Nutritional value'!$B20,'Nutritional profile'!$M$2:$W$2,0)),0)</f>
        <v>0</v>
      </c>
      <c r="G20" s="157">
        <f>_xlfn.IFNA(INDEX('Nutritional profile'!$M$3:$W$11,MATCH('Nutritional value'!G$6,'Nutritional profile'!$B$3:$B$11,0),MATCH('Nutritional value'!$B20,'Nutritional profile'!$M$2:$W$2,0)),0)</f>
        <v>0</v>
      </c>
      <c r="H20" s="150">
        <f>_xlfn.IFNA(INDEX('Nutritional profile'!$M$3:$W$11,MATCH('Nutritional value'!H$6,'Nutritional profile'!$B$3:$B$11,0),MATCH('Nutritional value'!$B20,'Nutritional profile'!$M$2:$W$2,0)),0)</f>
        <v>0</v>
      </c>
      <c r="I20" s="155">
        <f>_xlfn.IFNA(INDEX('Nutritional profile'!$M$3:$W$11,MATCH('Nutritional value'!I$6,'Nutritional profile'!$B$3:$B$11,0),MATCH('Nutritional value'!$B20,'Nutritional profile'!$M$2:$W$2,0)),0)</f>
        <v>0</v>
      </c>
      <c r="J20" s="156">
        <f>_xlfn.IFNA(INDEX('Nutritional profile'!$M$3:$W$11,MATCH('Nutritional value'!J$6,'Nutritional profile'!$B$3:$B$11,0),MATCH('Nutritional value'!$B20,'Nutritional profile'!$M$2:$W$2,0)),0)</f>
        <v>0</v>
      </c>
      <c r="K20" s="155">
        <f>_xlfn.IFNA(INDEX('Nutritional profile'!$M$3:$W$11,MATCH('Nutritional value'!K$6,'Nutritional profile'!$B$3:$B$11,0),MATCH('Nutritional value'!$B20,'Nutritional profile'!$M$2:$W$2,0)),0)</f>
        <v>0</v>
      </c>
      <c r="L20" s="157">
        <f>_xlfn.IFNA(INDEX('Nutritional profile'!$M$3:$W$11,MATCH('Nutritional value'!L$6,'Nutritional profile'!$B$3:$B$11,0),MATCH('Nutritional value'!$B20,'Nutritional profile'!$M$2:$W$2,0)),0)</f>
        <v>0</v>
      </c>
      <c r="N20" s="121" t="s">
        <v>89</v>
      </c>
      <c r="O20" s="129">
        <v>0.85875060000000003</v>
      </c>
      <c r="P20" s="14" t="s">
        <v>89</v>
      </c>
      <c r="Q20" s="45">
        <f t="shared" si="5"/>
        <v>0</v>
      </c>
      <c r="R20" s="46">
        <f t="shared" si="6"/>
        <v>0</v>
      </c>
      <c r="S20" s="46">
        <f t="shared" si="7"/>
        <v>0</v>
      </c>
      <c r="T20" s="46">
        <f t="shared" si="8"/>
        <v>0</v>
      </c>
      <c r="U20" s="47">
        <f t="shared" si="9"/>
        <v>0</v>
      </c>
      <c r="V20" s="46">
        <f t="shared" si="10"/>
        <v>0</v>
      </c>
      <c r="W20" s="27">
        <f t="shared" si="30"/>
        <v>0.85875060000000003</v>
      </c>
      <c r="X20" s="45">
        <f t="shared" si="11"/>
        <v>0</v>
      </c>
      <c r="Y20" s="46">
        <f t="shared" si="12"/>
        <v>0</v>
      </c>
      <c r="Z20" s="46">
        <f t="shared" si="13"/>
        <v>0</v>
      </c>
      <c r="AA20" s="46">
        <f t="shared" si="14"/>
        <v>0</v>
      </c>
      <c r="AB20" s="47">
        <f t="shared" si="15"/>
        <v>0</v>
      </c>
      <c r="AC20" s="43">
        <f t="shared" si="16"/>
        <v>0</v>
      </c>
      <c r="AE20" s="14" t="s">
        <v>89</v>
      </c>
      <c r="AF20" s="45">
        <f t="shared" si="17"/>
        <v>0</v>
      </c>
      <c r="AG20" s="46">
        <f t="shared" si="18"/>
        <v>0</v>
      </c>
      <c r="AH20" s="46">
        <f t="shared" si="19"/>
        <v>0</v>
      </c>
      <c r="AI20" s="46">
        <f t="shared" si="20"/>
        <v>0</v>
      </c>
      <c r="AJ20" s="47">
        <f t="shared" si="21"/>
        <v>0</v>
      </c>
      <c r="AK20" s="46">
        <f t="shared" si="22"/>
        <v>0</v>
      </c>
      <c r="AL20" s="27">
        <f t="shared" si="23"/>
        <v>0.85875060000000003</v>
      </c>
      <c r="AM20" s="45">
        <f t="shared" si="24"/>
        <v>0</v>
      </c>
      <c r="AN20" s="46">
        <f t="shared" si="25"/>
        <v>0</v>
      </c>
      <c r="AO20" s="46">
        <f t="shared" si="26"/>
        <v>0</v>
      </c>
      <c r="AP20" s="46">
        <f t="shared" si="27"/>
        <v>0</v>
      </c>
      <c r="AQ20" s="47">
        <f t="shared" si="28"/>
        <v>0</v>
      </c>
      <c r="AR20" s="43">
        <f t="shared" si="29"/>
        <v>0</v>
      </c>
    </row>
    <row r="21" spans="1:44" s="44" customFormat="1" ht="16.2" thickBot="1" x14ac:dyDescent="0.35">
      <c r="A21" s="72" t="s">
        <v>92</v>
      </c>
      <c r="B21" s="105" t="s">
        <v>177</v>
      </c>
      <c r="C21" s="150">
        <f>_xlfn.IFNA(INDEX('Nutritional profile'!$M$3:$W$11,MATCH('Nutritional value'!C$6,'Nutritional profile'!$B$3:$B$11,0),MATCH('Nutritional value'!$B21,'Nutritional profile'!$M$2:$W$2,0)),0)</f>
        <v>0.91700000000000015</v>
      </c>
      <c r="D21" s="155">
        <f>_xlfn.IFNA(INDEX('Nutritional profile'!$M$3:$W$11,MATCH('Nutritional value'!D$6,'Nutritional profile'!$B$3:$B$11,0),MATCH('Nutritional value'!$B21,'Nutritional profile'!$M$2:$W$2,0)),0)</f>
        <v>6.3331846153846155E-2</v>
      </c>
      <c r="E21" s="156">
        <f>_xlfn.IFNA(INDEX('Nutritional profile'!$M$3:$W$11,MATCH('Nutritional value'!E$6,'Nutritional profile'!$B$3:$B$11,0),MATCH('Nutritional value'!$B21,'Nutritional profile'!$M$2:$W$2,0)),0)</f>
        <v>5.1999999999999998E-2</v>
      </c>
      <c r="F21" s="155">
        <f>_xlfn.IFNA(INDEX('Nutritional profile'!$M$3:$W$11,MATCH('Nutritional value'!F$6,'Nutritional profile'!$B$3:$B$11,0),MATCH('Nutritional value'!$B21,'Nutritional profile'!$M$2:$W$2,0)),0)</f>
        <v>0</v>
      </c>
      <c r="G21" s="157">
        <f>_xlfn.IFNA(INDEX('Nutritional profile'!$M$3:$W$11,MATCH('Nutritional value'!G$6,'Nutritional profile'!$B$3:$B$11,0),MATCH('Nutritional value'!$B21,'Nutritional profile'!$M$2:$W$2,0)),0)</f>
        <v>1.0432368235294118</v>
      </c>
      <c r="H21" s="150">
        <f>_xlfn.IFNA(INDEX('Nutritional profile'!$M$3:$W$11,MATCH('Nutritional value'!H$6,'Nutritional profile'!$B$3:$B$11,0),MATCH('Nutritional value'!$B21,'Nutritional profile'!$M$2:$W$2,0)),0)</f>
        <v>0.91700000000000015</v>
      </c>
      <c r="I21" s="155">
        <f>_xlfn.IFNA(INDEX('Nutritional profile'!$M$3:$W$11,MATCH('Nutritional value'!I$6,'Nutritional profile'!$B$3:$B$11,0),MATCH('Nutritional value'!$B21,'Nutritional profile'!$M$2:$W$2,0)),0)</f>
        <v>6.3331846153846155E-2</v>
      </c>
      <c r="J21" s="156">
        <f>_xlfn.IFNA(INDEX('Nutritional profile'!$M$3:$W$11,MATCH('Nutritional value'!J$6,'Nutritional profile'!$B$3:$B$11,0),MATCH('Nutritional value'!$B21,'Nutritional profile'!$M$2:$W$2,0)),0)</f>
        <v>0</v>
      </c>
      <c r="K21" s="155">
        <f>_xlfn.IFNA(INDEX('Nutritional profile'!$M$3:$W$11,MATCH('Nutritional value'!K$6,'Nutritional profile'!$B$3:$B$11,0),MATCH('Nutritional value'!$B21,'Nutritional profile'!$M$2:$W$2,0)),0)</f>
        <v>0</v>
      </c>
      <c r="L21" s="157">
        <f>_xlfn.IFNA(INDEX('Nutritional profile'!$M$3:$W$11,MATCH('Nutritional value'!L$6,'Nutritional profile'!$B$3:$B$11,0),MATCH('Nutritional value'!$B21,'Nutritional profile'!$M$2:$W$2,0)),0)</f>
        <v>8.581882352941177E-3</v>
      </c>
      <c r="N21" s="121" t="s">
        <v>162</v>
      </c>
      <c r="O21" s="131">
        <v>4.4429954</v>
      </c>
      <c r="P21" s="14" t="s">
        <v>92</v>
      </c>
      <c r="Q21" s="45">
        <f t="shared" si="5"/>
        <v>8.6363942145980546E-2</v>
      </c>
      <c r="R21" s="46">
        <f t="shared" si="6"/>
        <v>1.2824006520220477E-2</v>
      </c>
      <c r="S21" s="46">
        <f t="shared" si="7"/>
        <v>2.5711402623612475E-2</v>
      </c>
      <c r="T21" s="46">
        <f t="shared" si="8"/>
        <v>0</v>
      </c>
      <c r="U21" s="47">
        <f t="shared" si="9"/>
        <v>0.41409703729172731</v>
      </c>
      <c r="V21" s="46">
        <f t="shared" si="10"/>
        <v>0.53899638858154075</v>
      </c>
      <c r="W21" s="27">
        <f t="shared" si="30"/>
        <v>4.4429954</v>
      </c>
      <c r="X21" s="45">
        <f t="shared" si="11"/>
        <v>0.38371459768045768</v>
      </c>
      <c r="Y21" s="46">
        <f t="shared" si="12"/>
        <v>5.6977001978909585E-2</v>
      </c>
      <c r="Z21" s="46">
        <f t="shared" si="13"/>
        <v>0.11423564358425817</v>
      </c>
      <c r="AA21" s="46">
        <f t="shared" si="14"/>
        <v>0</v>
      </c>
      <c r="AB21" s="47">
        <f t="shared" si="15"/>
        <v>1.839831231840773</v>
      </c>
      <c r="AC21" s="43">
        <f t="shared" si="16"/>
        <v>2.3947584750843984</v>
      </c>
      <c r="AE21" s="14" t="s">
        <v>92</v>
      </c>
      <c r="AF21" s="45">
        <f t="shared" si="17"/>
        <v>8.6363942145980546E-2</v>
      </c>
      <c r="AG21" s="46">
        <f t="shared" si="18"/>
        <v>1.2824006520220477E-2</v>
      </c>
      <c r="AH21" s="46">
        <f t="shared" si="19"/>
        <v>0</v>
      </c>
      <c r="AI21" s="46">
        <f t="shared" si="20"/>
        <v>0</v>
      </c>
      <c r="AJ21" s="47">
        <f t="shared" si="21"/>
        <v>3.4064480629780124E-3</v>
      </c>
      <c r="AK21" s="46">
        <f t="shared" si="22"/>
        <v>0.10259439672917904</v>
      </c>
      <c r="AL21" s="27">
        <f t="shared" si="23"/>
        <v>4.4429954</v>
      </c>
      <c r="AM21" s="45">
        <f t="shared" si="24"/>
        <v>0.38371459768045768</v>
      </c>
      <c r="AN21" s="46">
        <f t="shared" si="25"/>
        <v>5.6977001978909585E-2</v>
      </c>
      <c r="AO21" s="46">
        <f t="shared" si="26"/>
        <v>0</v>
      </c>
      <c r="AP21" s="46">
        <f t="shared" si="27"/>
        <v>0</v>
      </c>
      <c r="AQ21" s="47">
        <f t="shared" si="28"/>
        <v>1.5134833074150219E-2</v>
      </c>
      <c r="AR21" s="43">
        <f t="shared" si="29"/>
        <v>0.45582643273351747</v>
      </c>
    </row>
    <row r="22" spans="1:44" s="44" customFormat="1" ht="16.2" thickBot="1" x14ac:dyDescent="0.35">
      <c r="A22" s="73" t="s">
        <v>93</v>
      </c>
      <c r="B22" s="106" t="s">
        <v>175</v>
      </c>
      <c r="C22" s="151">
        <f>_xlfn.IFNA(INDEX('Nutritional profile'!$M$3:$W$11,MATCH('Nutritional value'!C$6,'Nutritional profile'!$B$3:$B$11,0),MATCH('Nutritional value'!$B22,'Nutritional profile'!$M$2:$W$2,0)),0)</f>
        <v>0.65299999999999991</v>
      </c>
      <c r="D22" s="158">
        <f>_xlfn.IFNA(INDEX('Nutritional profile'!$M$3:$W$11,MATCH('Nutritional value'!D$6,'Nutritional profile'!$B$3:$B$11,0),MATCH('Nutritional value'!$B22,'Nutritional profile'!$M$2:$W$2,0)),0)</f>
        <v>0.31658376923076925</v>
      </c>
      <c r="E22" s="159">
        <f>_xlfn.IFNA(INDEX('Nutritional profile'!$M$3:$W$11,MATCH('Nutritional value'!E$6,'Nutritional profile'!$B$3:$B$11,0),MATCH('Nutritional value'!$B22,'Nutritional profile'!$M$2:$W$2,0)),0)</f>
        <v>0.73599999999999999</v>
      </c>
      <c r="F22" s="158">
        <f>_xlfn.IFNA(INDEX('Nutritional profile'!$M$3:$W$11,MATCH('Nutritional value'!F$6,'Nutritional profile'!$B$3:$B$11,0),MATCH('Nutritional value'!$B22,'Nutritional profile'!$M$2:$W$2,0)),0)</f>
        <v>0.24475471428571427</v>
      </c>
      <c r="G22" s="160">
        <f>_xlfn.IFNA(INDEX('Nutritional profile'!$M$3:$W$11,MATCH('Nutritional value'!G$6,'Nutritional profile'!$B$3:$B$11,0),MATCH('Nutritional value'!$B22,'Nutritional profile'!$M$2:$W$2,0)),0)</f>
        <v>0.40913047058823532</v>
      </c>
      <c r="H22" s="151">
        <f>_xlfn.IFNA(INDEX('Nutritional profile'!$M$3:$W$11,MATCH('Nutritional value'!H$6,'Nutritional profile'!$B$3:$B$11,0),MATCH('Nutritional value'!$B22,'Nutritional profile'!$M$2:$W$2,0)),0)</f>
        <v>0.65299999999999991</v>
      </c>
      <c r="I22" s="158">
        <f>_xlfn.IFNA(INDEX('Nutritional profile'!$M$3:$W$11,MATCH('Nutritional value'!I$6,'Nutritional profile'!$B$3:$B$11,0),MATCH('Nutritional value'!$B22,'Nutritional profile'!$M$2:$W$2,0)),0)</f>
        <v>0.31658376923076925</v>
      </c>
      <c r="J22" s="151">
        <f>_xlfn.IFNA(INDEX('Nutritional profile'!$M$3:$W$11,MATCH('Nutritional value'!J$6,'Nutritional profile'!$B$3:$B$11,0),MATCH('Nutritional value'!$B22,'Nutritional profile'!$M$2:$W$2,0)),0)</f>
        <v>0.51200000000000001</v>
      </c>
      <c r="K22" s="158">
        <f>_xlfn.IFNA(INDEX('Nutritional profile'!$M$3:$W$11,MATCH('Nutritional value'!K$6,'Nutritional profile'!$B$3:$B$11,0),MATCH('Nutritional value'!$B22,'Nutritional profile'!$M$2:$W$2,0)),0)</f>
        <v>0.2017245</v>
      </c>
      <c r="L22" s="160">
        <f>_xlfn.IFNA(INDEX('Nutritional profile'!$M$3:$W$11,MATCH('Nutritional value'!L$6,'Nutritional profile'!$B$3:$B$11,0),MATCH('Nutritional value'!$B22,'Nutritional profile'!$M$2:$W$2,0)),0)</f>
        <v>0.24064082352941177</v>
      </c>
      <c r="N22" s="121" t="s">
        <v>93</v>
      </c>
      <c r="O22" s="131">
        <v>13.899502999999999</v>
      </c>
      <c r="P22" s="15" t="s">
        <v>93</v>
      </c>
      <c r="Q22" s="48">
        <f t="shared" si="5"/>
        <v>6.1500168180289291E-2</v>
      </c>
      <c r="R22" s="49">
        <f t="shared" si="6"/>
        <v>6.410475246448824E-2</v>
      </c>
      <c r="S22" s="49">
        <f t="shared" si="7"/>
        <v>0.36391523713420737</v>
      </c>
      <c r="T22" s="49">
        <f t="shared" si="8"/>
        <v>4.9560154053145088E-2</v>
      </c>
      <c r="U22" s="50">
        <f t="shared" si="9"/>
        <v>0.16239813618080365</v>
      </c>
      <c r="V22" s="49">
        <f t="shared" si="10"/>
        <v>0.70147844801293369</v>
      </c>
      <c r="W22" s="28">
        <f t="shared" si="30"/>
        <v>13.899502999999999</v>
      </c>
      <c r="X22" s="48">
        <f t="shared" si="11"/>
        <v>0.85482177212243549</v>
      </c>
      <c r="Y22" s="49">
        <f t="shared" si="12"/>
        <v>0.89102419919441167</v>
      </c>
      <c r="Z22" s="49">
        <f t="shared" si="13"/>
        <v>5.0582409302926266</v>
      </c>
      <c r="AA22" s="49">
        <f t="shared" si="14"/>
        <v>0.68886150994215223</v>
      </c>
      <c r="AB22" s="50">
        <f t="shared" si="15"/>
        <v>2.2572533810394888</v>
      </c>
      <c r="AC22" s="51">
        <f t="shared" si="16"/>
        <v>9.7502017925911133</v>
      </c>
      <c r="AE22" s="15" t="s">
        <v>93</v>
      </c>
      <c r="AF22" s="48">
        <f t="shared" si="17"/>
        <v>6.1500168180289291E-2</v>
      </c>
      <c r="AG22" s="49">
        <f t="shared" si="18"/>
        <v>6.410475246448824E-2</v>
      </c>
      <c r="AH22" s="49">
        <f t="shared" si="19"/>
        <v>0.2531584258324921</v>
      </c>
      <c r="AI22" s="49">
        <f t="shared" si="20"/>
        <v>4.0847006054490514E-2</v>
      </c>
      <c r="AJ22" s="50">
        <f t="shared" si="21"/>
        <v>9.5518725784473249E-2</v>
      </c>
      <c r="AK22" s="49">
        <f t="shared" si="22"/>
        <v>0.51512907831623345</v>
      </c>
      <c r="AL22" s="28">
        <f t="shared" si="23"/>
        <v>13.899502999999999</v>
      </c>
      <c r="AM22" s="48">
        <f t="shared" si="24"/>
        <v>0.85482177212243549</v>
      </c>
      <c r="AN22" s="49">
        <f t="shared" si="25"/>
        <v>0.89102419919441167</v>
      </c>
      <c r="AO22" s="49">
        <f t="shared" si="26"/>
        <v>3.518776299334001</v>
      </c>
      <c r="AP22" s="49">
        <f t="shared" si="27"/>
        <v>0.56775308319540907</v>
      </c>
      <c r="AQ22" s="50">
        <f t="shared" si="28"/>
        <v>1.3276628155974632</v>
      </c>
      <c r="AR22" s="51">
        <f t="shared" si="29"/>
        <v>7.1600381694437214</v>
      </c>
    </row>
    <row r="23" spans="1:44" s="44" customFormat="1" ht="16.2" customHeight="1" x14ac:dyDescent="0.3">
      <c r="A23" s="72" t="s">
        <v>206</v>
      </c>
      <c r="B23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N23"/>
      <c r="O23"/>
      <c r="P23"/>
      <c r="Q23"/>
      <c r="R23"/>
      <c r="S23"/>
      <c r="T23"/>
      <c r="U23" s="79" t="s">
        <v>226</v>
      </c>
      <c r="V23" s="80"/>
      <c r="W23" s="81"/>
      <c r="X23" s="87">
        <f t="shared" ref="X23:AC23" si="31">SUM(X7:X22)</f>
        <v>0.81327234541002391</v>
      </c>
      <c r="Y23" s="80">
        <f t="shared" si="31"/>
        <v>-3.8155190932004048</v>
      </c>
      <c r="Z23" s="80">
        <f t="shared" si="31"/>
        <v>2.3974866143612474</v>
      </c>
      <c r="AA23" s="80">
        <f t="shared" si="31"/>
        <v>0.58919963124045704</v>
      </c>
      <c r="AB23" s="82">
        <f t="shared" si="31"/>
        <v>7.5202426181773703</v>
      </c>
      <c r="AC23" s="86">
        <f t="shared" si="31"/>
        <v>7.5046821159886949</v>
      </c>
      <c r="AE23"/>
      <c r="AF23"/>
      <c r="AG23"/>
      <c r="AH23"/>
      <c r="AI23"/>
      <c r="AJ23" s="79" t="s">
        <v>226</v>
      </c>
      <c r="AK23" s="80"/>
      <c r="AL23" s="81"/>
      <c r="AM23" s="87">
        <f t="shared" ref="AM23:AR23" si="32">SUM(AM7:AM22)</f>
        <v>0.81327234541002391</v>
      </c>
      <c r="AN23" s="80">
        <f t="shared" si="32"/>
        <v>-3.8155190932004048</v>
      </c>
      <c r="AO23" s="80">
        <f t="shared" si="32"/>
        <v>-9.8462362318869729</v>
      </c>
      <c r="AP23" s="80">
        <f t="shared" si="32"/>
        <v>-1.9382557923236674</v>
      </c>
      <c r="AQ23" s="82">
        <f t="shared" si="32"/>
        <v>-1.5529743457851464</v>
      </c>
      <c r="AR23" s="86">
        <f t="shared" si="32"/>
        <v>-16.339713117786168</v>
      </c>
    </row>
    <row r="24" spans="1:44" s="44" customFormat="1" ht="18" customHeight="1" thickBot="1" x14ac:dyDescent="0.35">
      <c r="A24"/>
      <c r="B24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N24"/>
      <c r="O24"/>
      <c r="P24"/>
      <c r="Q24"/>
      <c r="R24"/>
      <c r="S24"/>
      <c r="T24"/>
      <c r="U24" s="83" t="s">
        <v>140</v>
      </c>
      <c r="V24" s="84"/>
      <c r="W24" s="85"/>
      <c r="X24" s="88">
        <f>X23*$R$2</f>
        <v>-0.42774872279185616</v>
      </c>
      <c r="Y24" s="89">
        <f t="shared" ref="Y24:AC24" si="33">Y23*$R$2</f>
        <v>2.0068104222596848</v>
      </c>
      <c r="Z24" s="89">
        <f t="shared" si="33"/>
        <v>-1.2609820596894417</v>
      </c>
      <c r="AA24" s="89">
        <f t="shared" si="33"/>
        <v>-0.3098954380472308</v>
      </c>
      <c r="AB24" s="90">
        <f t="shared" si="33"/>
        <v>-3.9553468074565696</v>
      </c>
      <c r="AC24" s="91">
        <f t="shared" si="33"/>
        <v>-3.9471626057254139</v>
      </c>
      <c r="AE24"/>
      <c r="AF24"/>
      <c r="AG24"/>
      <c r="AH24"/>
      <c r="AI24"/>
      <c r="AJ24" s="83" t="s">
        <v>140</v>
      </c>
      <c r="AK24" s="84"/>
      <c r="AL24" s="85"/>
      <c r="AM24" s="88">
        <f>AM23*$R$2</f>
        <v>-0.42774872279185616</v>
      </c>
      <c r="AN24" s="89">
        <f t="shared" ref="AN24" si="34">AN23*$R$2</f>
        <v>2.0068104222596848</v>
      </c>
      <c r="AO24" s="89">
        <f t="shared" ref="AO24" si="35">AO23*$R$2</f>
        <v>5.1787264085232723</v>
      </c>
      <c r="AP24" s="89">
        <f t="shared" ref="AP24" si="36">AP23*$R$2</f>
        <v>1.019445016530556</v>
      </c>
      <c r="AQ24" s="90">
        <f t="shared" ref="AQ24" si="37">AQ23*$R$2</f>
        <v>0.81680238690915552</v>
      </c>
      <c r="AR24" s="91">
        <f t="shared" ref="AR24" si="38">AR23*$R$2</f>
        <v>8.5940355114308122</v>
      </c>
    </row>
    <row r="25" spans="1:44" s="44" customFormat="1" ht="15" thickBot="1" x14ac:dyDescent="0.35">
      <c r="A25"/>
      <c r="B25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N25"/>
      <c r="O25"/>
      <c r="P25"/>
      <c r="Q25"/>
      <c r="R25"/>
      <c r="S25"/>
      <c r="T25"/>
      <c r="U25" s="182" t="s">
        <v>213</v>
      </c>
      <c r="V25" s="95"/>
      <c r="W25" s="186"/>
      <c r="X25" s="187">
        <f>X24/$AC$24</f>
        <v>0.10836866010318418</v>
      </c>
      <c r="Y25" s="183">
        <f>Y24/$AC$24</f>
        <v>-0.50841848251926047</v>
      </c>
      <c r="Z25" s="183">
        <f>Z24/$AC$24</f>
        <v>0.31946544534556792</v>
      </c>
      <c r="AA25" s="183">
        <f>AA24/$AC$24</f>
        <v>7.8510937856404284E-2</v>
      </c>
      <c r="AB25" s="184">
        <f>AB24/$AC$24</f>
        <v>1.002073439214104</v>
      </c>
      <c r="AJ25" s="182" t="s">
        <v>213</v>
      </c>
      <c r="AK25" s="95"/>
      <c r="AL25" s="185"/>
      <c r="AM25" s="184"/>
      <c r="AN25" s="183"/>
      <c r="AO25" s="183"/>
      <c r="AP25" s="183"/>
      <c r="AQ25" s="184"/>
    </row>
  </sheetData>
  <mergeCells count="10">
    <mergeCell ref="C1:G1"/>
    <mergeCell ref="H1:L1"/>
    <mergeCell ref="AM5:AQ5"/>
    <mergeCell ref="Q5:U5"/>
    <mergeCell ref="X5:AB5"/>
    <mergeCell ref="AF5:AJ5"/>
    <mergeCell ref="C2:D2"/>
    <mergeCell ref="E2:G2"/>
    <mergeCell ref="J2:L2"/>
    <mergeCell ref="H2:I2"/>
  </mergeCells>
  <conditionalFormatting sqref="X24:AB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:AQ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E19" sqref="E19"/>
    </sheetView>
  </sheetViews>
  <sheetFormatPr defaultRowHeight="14.4" x14ac:dyDescent="0.3"/>
  <sheetData>
    <row r="1" spans="1:22" x14ac:dyDescent="0.3">
      <c r="A1" t="s">
        <v>46</v>
      </c>
    </row>
    <row r="2" spans="1:22" ht="86.4" x14ac:dyDescent="0.3">
      <c r="A2" s="3" t="s">
        <v>20</v>
      </c>
      <c r="B2" s="3" t="s">
        <v>21</v>
      </c>
      <c r="C2" s="3" t="s">
        <v>23</v>
      </c>
      <c r="D2" s="3" t="s">
        <v>27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2" t="s">
        <v>17</v>
      </c>
    </row>
    <row r="3" spans="1:22" s="4" customFormat="1" x14ac:dyDescent="0.3">
      <c r="A3">
        <v>58100160</v>
      </c>
      <c r="B3" t="s">
        <v>28</v>
      </c>
      <c r="C3" t="s">
        <v>29</v>
      </c>
      <c r="D3" t="s">
        <v>30</v>
      </c>
      <c r="E3">
        <v>-4.828868811731633</v>
      </c>
      <c r="F3">
        <v>-0.53587270551464372</v>
      </c>
      <c r="G3">
        <v>1.4234010090023717</v>
      </c>
      <c r="H3">
        <v>0</v>
      </c>
      <c r="I3">
        <v>0</v>
      </c>
      <c r="J3">
        <v>0</v>
      </c>
      <c r="K3">
        <v>2.0834796417322128</v>
      </c>
      <c r="L3">
        <v>0</v>
      </c>
      <c r="M3">
        <v>0.15670945623748939</v>
      </c>
      <c r="N3">
        <v>0</v>
      </c>
      <c r="O3">
        <v>0</v>
      </c>
      <c r="P3">
        <v>0</v>
      </c>
      <c r="Q3">
        <v>-0.83524936723335652</v>
      </c>
      <c r="R3">
        <v>0</v>
      </c>
      <c r="S3">
        <v>-0.3844166373692004</v>
      </c>
      <c r="T3">
        <v>0</v>
      </c>
      <c r="U3">
        <v>0</v>
      </c>
      <c r="V3">
        <f>SUM(E3:U3)</f>
        <v>-2.9208174148767596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zoomScale="80" zoomScaleNormal="80" workbookViewId="0">
      <selection activeCell="E10" sqref="E10"/>
    </sheetView>
  </sheetViews>
  <sheetFormatPr defaultRowHeight="14.4" x14ac:dyDescent="0.3"/>
  <cols>
    <col min="5" max="5" width="84.77734375" bestFit="1" customWidth="1"/>
    <col min="6" max="6" width="8.88671875" customWidth="1"/>
    <col min="7" max="7" width="12" customWidth="1"/>
    <col min="8" max="12" width="8.88671875" customWidth="1"/>
    <col min="23" max="23" width="12.88671875" customWidth="1"/>
  </cols>
  <sheetData>
    <row r="1" spans="1:23" x14ac:dyDescent="0.3">
      <c r="A1" t="s">
        <v>47</v>
      </c>
    </row>
    <row r="2" spans="1:23" ht="57.6" x14ac:dyDescent="0.3">
      <c r="A2" s="171" t="s">
        <v>18</v>
      </c>
      <c r="B2" s="116"/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161" t="s">
        <v>182</v>
      </c>
      <c r="M2" s="128" t="s">
        <v>167</v>
      </c>
      <c r="N2" s="128" t="s">
        <v>168</v>
      </c>
      <c r="O2" s="128" t="s">
        <v>169</v>
      </c>
      <c r="P2" s="128" t="s">
        <v>170</v>
      </c>
      <c r="Q2" s="128" t="s">
        <v>171</v>
      </c>
      <c r="R2" s="128" t="s">
        <v>172</v>
      </c>
      <c r="S2" s="128" t="s">
        <v>173</v>
      </c>
      <c r="T2" s="128" t="s">
        <v>174</v>
      </c>
      <c r="U2" s="128" t="s">
        <v>175</v>
      </c>
      <c r="V2" s="128" t="s">
        <v>176</v>
      </c>
      <c r="W2" s="128" t="s">
        <v>177</v>
      </c>
    </row>
    <row r="3" spans="1:23" ht="43.2" x14ac:dyDescent="0.3">
      <c r="A3" s="165" t="s">
        <v>48</v>
      </c>
      <c r="B3" s="167" t="s">
        <v>100</v>
      </c>
      <c r="C3" s="162">
        <v>4</v>
      </c>
      <c r="D3" s="162">
        <v>14104100</v>
      </c>
      <c r="E3" s="162" t="s">
        <v>178</v>
      </c>
      <c r="F3" s="162">
        <v>1</v>
      </c>
      <c r="G3" s="162" t="s">
        <v>49</v>
      </c>
      <c r="H3" s="162">
        <v>16</v>
      </c>
      <c r="I3" s="162" t="s">
        <v>50</v>
      </c>
      <c r="J3" s="162">
        <v>1602</v>
      </c>
      <c r="K3" s="162" t="s">
        <v>50</v>
      </c>
      <c r="L3" s="162">
        <v>30</v>
      </c>
      <c r="M3" s="162">
        <v>0</v>
      </c>
      <c r="N3" s="162">
        <v>18.867000000000001</v>
      </c>
      <c r="O3" s="162">
        <v>0.71</v>
      </c>
      <c r="P3" s="162">
        <v>0</v>
      </c>
      <c r="Q3" s="162">
        <v>1.421</v>
      </c>
      <c r="R3" s="162">
        <v>0</v>
      </c>
      <c r="S3" s="162">
        <v>0</v>
      </c>
      <c r="T3" s="162">
        <v>0</v>
      </c>
      <c r="U3" s="162">
        <v>0.65299999999999991</v>
      </c>
      <c r="V3" s="162">
        <v>0</v>
      </c>
      <c r="W3" s="162">
        <v>0.91700000000000015</v>
      </c>
    </row>
    <row r="4" spans="1:23" ht="28.8" x14ac:dyDescent="0.3">
      <c r="A4" s="165" t="s">
        <v>51</v>
      </c>
      <c r="B4" s="166" t="s">
        <v>102</v>
      </c>
      <c r="C4" s="162">
        <v>4</v>
      </c>
      <c r="D4" s="162">
        <v>52215200</v>
      </c>
      <c r="E4" s="162" t="s">
        <v>52</v>
      </c>
      <c r="F4" s="162">
        <v>4</v>
      </c>
      <c r="G4" s="162" t="s">
        <v>53</v>
      </c>
      <c r="H4" s="162">
        <v>42</v>
      </c>
      <c r="I4" s="162" t="s">
        <v>54</v>
      </c>
      <c r="J4" s="162">
        <v>4208</v>
      </c>
      <c r="K4" s="162" t="s">
        <v>55</v>
      </c>
      <c r="L4" s="162">
        <v>55</v>
      </c>
      <c r="M4" s="162">
        <v>0</v>
      </c>
      <c r="N4" s="162">
        <v>2.9240000000000004</v>
      </c>
      <c r="O4" s="162">
        <v>0.14599999999999999</v>
      </c>
      <c r="P4" s="162">
        <v>3.5000000000000004</v>
      </c>
      <c r="Q4" s="162">
        <v>2.29</v>
      </c>
      <c r="R4" s="162">
        <v>0</v>
      </c>
      <c r="S4" s="162">
        <v>0</v>
      </c>
      <c r="T4" s="162">
        <v>0</v>
      </c>
      <c r="U4" s="162">
        <v>0.73599999999999999</v>
      </c>
      <c r="V4" s="162">
        <v>0</v>
      </c>
      <c r="W4" s="162">
        <v>5.1999999999999998E-2</v>
      </c>
    </row>
    <row r="5" spans="1:23" ht="43.2" x14ac:dyDescent="0.3">
      <c r="A5" s="165" t="s">
        <v>56</v>
      </c>
      <c r="B5" s="167" t="s">
        <v>101</v>
      </c>
      <c r="C5" s="162">
        <v>4</v>
      </c>
      <c r="D5" s="162">
        <v>41205010</v>
      </c>
      <c r="E5" s="162" t="s">
        <v>57</v>
      </c>
      <c r="F5" s="162">
        <v>2</v>
      </c>
      <c r="G5" s="162" t="s">
        <v>58</v>
      </c>
      <c r="H5" s="162">
        <v>28</v>
      </c>
      <c r="I5" s="162" t="s">
        <v>59</v>
      </c>
      <c r="J5" s="162">
        <v>2802</v>
      </c>
      <c r="K5" s="162" t="s">
        <v>60</v>
      </c>
      <c r="L5" s="162">
        <v>130</v>
      </c>
      <c r="M5" s="162">
        <v>5.2619277692307689</v>
      </c>
      <c r="N5" s="162">
        <v>0.96625692307692312</v>
      </c>
      <c r="O5" s="162">
        <v>3.431976923076923E-2</v>
      </c>
      <c r="P5" s="162">
        <v>0</v>
      </c>
      <c r="Q5" s="162">
        <v>2.1324946153846156</v>
      </c>
      <c r="R5" s="162">
        <v>0</v>
      </c>
      <c r="S5" s="162">
        <v>88.053738461538458</v>
      </c>
      <c r="T5" s="162">
        <v>7.1475153076923075</v>
      </c>
      <c r="U5" s="162">
        <v>0.31658376923076925</v>
      </c>
      <c r="V5" s="162">
        <v>0</v>
      </c>
      <c r="W5" s="162">
        <v>6.3331846153846155E-2</v>
      </c>
    </row>
    <row r="6" spans="1:23" ht="43.2" x14ac:dyDescent="0.3">
      <c r="A6" s="165" t="s">
        <v>61</v>
      </c>
      <c r="B6" s="166" t="s">
        <v>104</v>
      </c>
      <c r="C6" s="162">
        <v>4</v>
      </c>
      <c r="D6" s="162">
        <v>21501000</v>
      </c>
      <c r="E6" s="162" t="s">
        <v>62</v>
      </c>
      <c r="F6" s="162">
        <v>2</v>
      </c>
      <c r="G6" s="162" t="s">
        <v>58</v>
      </c>
      <c r="H6" s="162">
        <v>20</v>
      </c>
      <c r="I6" s="162" t="s">
        <v>63</v>
      </c>
      <c r="J6" s="162">
        <v>2004</v>
      </c>
      <c r="K6" s="162" t="s">
        <v>64</v>
      </c>
      <c r="L6" s="162">
        <v>85</v>
      </c>
      <c r="M6" s="162">
        <v>0</v>
      </c>
      <c r="N6" s="162">
        <v>6.2286790588235288</v>
      </c>
      <c r="O6" s="162">
        <v>3.1933411764705884E-2</v>
      </c>
      <c r="P6" s="162">
        <v>0</v>
      </c>
      <c r="Q6" s="162">
        <v>0.44724317647058826</v>
      </c>
      <c r="R6" s="162">
        <v>0</v>
      </c>
      <c r="S6" s="162">
        <v>0</v>
      </c>
      <c r="T6" s="162">
        <v>0</v>
      </c>
      <c r="U6" s="162">
        <v>0.40913047058823532</v>
      </c>
      <c r="V6" s="162">
        <v>91.369991764705873</v>
      </c>
      <c r="W6" s="162">
        <v>1.0432368235294118</v>
      </c>
    </row>
    <row r="7" spans="1:23" ht="43.2" x14ac:dyDescent="0.3">
      <c r="A7" s="165" t="s">
        <v>65</v>
      </c>
      <c r="B7" s="166" t="s">
        <v>103</v>
      </c>
      <c r="C7" s="162">
        <v>4</v>
      </c>
      <c r="D7" s="163">
        <v>56205001</v>
      </c>
      <c r="E7" s="163" t="s">
        <v>179</v>
      </c>
      <c r="F7" s="162">
        <v>4</v>
      </c>
      <c r="G7" s="162" t="s">
        <v>53</v>
      </c>
      <c r="H7" s="162">
        <v>40</v>
      </c>
      <c r="I7" s="162" t="s">
        <v>66</v>
      </c>
      <c r="J7" s="162">
        <v>4002</v>
      </c>
      <c r="K7" s="162" t="s">
        <v>67</v>
      </c>
      <c r="L7" s="162">
        <v>140</v>
      </c>
      <c r="M7" s="162">
        <v>5.5514285714285712E-17</v>
      </c>
      <c r="N7" s="162">
        <v>7.6515714285714284E-2</v>
      </c>
      <c r="O7" s="162">
        <v>1.0088071428571429E-2</v>
      </c>
      <c r="P7" s="162">
        <v>0.39748428571428579</v>
      </c>
      <c r="Q7" s="162">
        <v>7.5522000000000006E-2</v>
      </c>
      <c r="R7" s="162">
        <v>0</v>
      </c>
      <c r="S7" s="162">
        <v>0</v>
      </c>
      <c r="T7" s="162">
        <v>0</v>
      </c>
      <c r="U7" s="162">
        <v>0.24475471428571427</v>
      </c>
      <c r="V7" s="162">
        <v>0</v>
      </c>
      <c r="W7" s="162">
        <v>0</v>
      </c>
    </row>
    <row r="8" spans="1:23" x14ac:dyDescent="0.3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</row>
    <row r="9" spans="1:23" ht="43.2" x14ac:dyDescent="0.3">
      <c r="A9" s="165" t="s">
        <v>68</v>
      </c>
      <c r="B9" s="168" t="s">
        <v>107</v>
      </c>
      <c r="C9" s="162">
        <v>4</v>
      </c>
      <c r="D9" s="163">
        <v>56205011</v>
      </c>
      <c r="E9" s="163" t="s">
        <v>180</v>
      </c>
      <c r="F9" s="162">
        <v>4</v>
      </c>
      <c r="G9" s="162" t="s">
        <v>53</v>
      </c>
      <c r="H9" s="162">
        <v>40</v>
      </c>
      <c r="I9" s="162" t="s">
        <v>66</v>
      </c>
      <c r="J9" s="162">
        <v>4002</v>
      </c>
      <c r="K9" s="162" t="s">
        <v>67</v>
      </c>
      <c r="L9" s="162">
        <v>140</v>
      </c>
      <c r="M9" s="162">
        <v>1.5918367142857142</v>
      </c>
      <c r="N9" s="162">
        <v>0.2586735</v>
      </c>
      <c r="O9" s="162">
        <v>3.1071428571428569E-3</v>
      </c>
      <c r="P9" s="162">
        <v>0</v>
      </c>
      <c r="Q9" s="162">
        <v>0.36413264285714286</v>
      </c>
      <c r="R9" s="162">
        <v>34.410535714285714</v>
      </c>
      <c r="S9" s="162">
        <v>0</v>
      </c>
      <c r="T9" s="162">
        <v>0</v>
      </c>
      <c r="U9" s="162">
        <v>0.2017245</v>
      </c>
      <c r="V9" s="162">
        <v>0</v>
      </c>
      <c r="W9" s="162">
        <v>0</v>
      </c>
    </row>
    <row r="10" spans="1:23" ht="72" x14ac:dyDescent="0.3">
      <c r="A10" s="165" t="s">
        <v>69</v>
      </c>
      <c r="B10" s="168" t="s">
        <v>142</v>
      </c>
      <c r="C10" s="162">
        <v>4</v>
      </c>
      <c r="D10" s="163">
        <v>75200121</v>
      </c>
      <c r="E10" s="163" t="s">
        <v>181</v>
      </c>
      <c r="F10" s="162">
        <v>7</v>
      </c>
      <c r="G10" s="162" t="s">
        <v>70</v>
      </c>
      <c r="H10" s="162">
        <v>64</v>
      </c>
      <c r="I10" s="162" t="s">
        <v>71</v>
      </c>
      <c r="J10" s="162">
        <v>6420</v>
      </c>
      <c r="K10" s="162" t="s">
        <v>72</v>
      </c>
      <c r="L10" s="162">
        <v>85</v>
      </c>
      <c r="M10" s="162">
        <v>2.1349884705882354</v>
      </c>
      <c r="N10" s="162">
        <v>0.36131047058823529</v>
      </c>
      <c r="O10" s="162">
        <v>2.439529411764706E-2</v>
      </c>
      <c r="P10" s="162">
        <v>2.1349884705882354</v>
      </c>
      <c r="Q10" s="162">
        <v>1.0674294117647058</v>
      </c>
      <c r="R10" s="162">
        <v>0</v>
      </c>
      <c r="S10" s="162">
        <v>0</v>
      </c>
      <c r="T10" s="162">
        <v>48.522464705882356</v>
      </c>
      <c r="U10" s="162">
        <v>0.24064082352941177</v>
      </c>
      <c r="V10" s="162">
        <v>0</v>
      </c>
      <c r="W10" s="162">
        <v>8.581882352941177E-3</v>
      </c>
    </row>
    <row r="11" spans="1:23" ht="57.6" x14ac:dyDescent="0.3">
      <c r="A11" s="169" t="s">
        <v>73</v>
      </c>
      <c r="B11" s="170" t="s">
        <v>108</v>
      </c>
      <c r="C11" s="164">
        <v>4</v>
      </c>
      <c r="D11" s="164">
        <v>52215260</v>
      </c>
      <c r="E11" s="164" t="s">
        <v>74</v>
      </c>
      <c r="F11" s="164">
        <v>4</v>
      </c>
      <c r="G11" s="164" t="s">
        <v>53</v>
      </c>
      <c r="H11" s="164">
        <v>42</v>
      </c>
      <c r="I11" s="164" t="s">
        <v>54</v>
      </c>
      <c r="J11" s="164">
        <v>4208</v>
      </c>
      <c r="K11" s="164" t="s">
        <v>55</v>
      </c>
      <c r="L11" s="164">
        <v>55</v>
      </c>
      <c r="M11" s="164">
        <v>9.7999999999999989</v>
      </c>
      <c r="N11" s="164">
        <v>4.8780000000000001</v>
      </c>
      <c r="O11" s="164">
        <v>0.24400000000000002</v>
      </c>
      <c r="P11" s="164">
        <v>0</v>
      </c>
      <c r="Q11" s="164">
        <v>0.99199999999999999</v>
      </c>
      <c r="R11" s="164">
        <v>68</v>
      </c>
      <c r="S11" s="164">
        <v>0</v>
      </c>
      <c r="T11" s="164">
        <v>0</v>
      </c>
      <c r="U11" s="164">
        <v>0.51200000000000001</v>
      </c>
      <c r="V11" s="164">
        <v>0</v>
      </c>
      <c r="W11" s="1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75</v>
      </c>
      <c r="B1" t="s">
        <v>76</v>
      </c>
    </row>
    <row r="2" spans="1:2" x14ac:dyDescent="0.3">
      <c r="B2" t="s">
        <v>77</v>
      </c>
    </row>
    <row r="3" spans="1:2" x14ac:dyDescent="0.3">
      <c r="A3" t="s">
        <v>78</v>
      </c>
      <c r="B3">
        <v>57.09</v>
      </c>
    </row>
    <row r="4" spans="1:2" x14ac:dyDescent="0.3">
      <c r="A4" t="s">
        <v>79</v>
      </c>
      <c r="B4">
        <v>4.9000000000000004</v>
      </c>
    </row>
    <row r="5" spans="1:2" x14ac:dyDescent="0.3">
      <c r="A5" t="s">
        <v>80</v>
      </c>
      <c r="B5">
        <v>1.83</v>
      </c>
    </row>
    <row r="6" spans="1:2" x14ac:dyDescent="0.3">
      <c r="A6" t="s">
        <v>81</v>
      </c>
      <c r="B6">
        <v>1.04</v>
      </c>
    </row>
    <row r="7" spans="1:2" x14ac:dyDescent="0.3">
      <c r="A7" t="s">
        <v>82</v>
      </c>
      <c r="B7">
        <v>0.66</v>
      </c>
    </row>
    <row r="8" spans="1:2" x14ac:dyDescent="0.3">
      <c r="A8" t="s">
        <v>83</v>
      </c>
      <c r="B8">
        <v>0.45</v>
      </c>
    </row>
    <row r="9" spans="1:2" x14ac:dyDescent="0.3">
      <c r="A9" t="s">
        <v>84</v>
      </c>
      <c r="B9">
        <v>0.2</v>
      </c>
    </row>
    <row r="10" spans="1:2" x14ac:dyDescent="0.3">
      <c r="A10" t="s">
        <v>85</v>
      </c>
      <c r="B10">
        <v>0.15</v>
      </c>
    </row>
    <row r="11" spans="1:2" x14ac:dyDescent="0.3">
      <c r="A11" t="s">
        <v>70</v>
      </c>
      <c r="B11">
        <v>0.1</v>
      </c>
    </row>
    <row r="12" spans="1:2" x14ac:dyDescent="0.3">
      <c r="A12" t="s">
        <v>86</v>
      </c>
      <c r="B12">
        <v>0.01</v>
      </c>
    </row>
    <row r="13" spans="1:2" x14ac:dyDescent="0.3">
      <c r="A13" t="s">
        <v>87</v>
      </c>
      <c r="B13">
        <v>-0.06</v>
      </c>
    </row>
    <row r="14" spans="1:2" x14ac:dyDescent="0.3">
      <c r="A14" t="s">
        <v>88</v>
      </c>
      <c r="B14">
        <v>-0.11</v>
      </c>
    </row>
    <row r="15" spans="1:2" x14ac:dyDescent="0.3">
      <c r="A15" t="s">
        <v>89</v>
      </c>
      <c r="B15">
        <v>-1.0900000000000001</v>
      </c>
    </row>
    <row r="16" spans="1:2" x14ac:dyDescent="0.3">
      <c r="A16" t="s">
        <v>90</v>
      </c>
      <c r="B16">
        <v>-1.8</v>
      </c>
    </row>
    <row r="17" spans="1:2" x14ac:dyDescent="0.3">
      <c r="A17" t="s">
        <v>91</v>
      </c>
      <c r="B17">
        <v>-1.85</v>
      </c>
    </row>
    <row r="18" spans="1:2" x14ac:dyDescent="0.3">
      <c r="A18" t="s">
        <v>92</v>
      </c>
      <c r="B18">
        <v>-4.88</v>
      </c>
    </row>
    <row r="19" spans="1:2" x14ac:dyDescent="0.3">
      <c r="A19" t="s">
        <v>93</v>
      </c>
      <c r="B19">
        <v>-7.78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4" x14ac:dyDescent="0.3"/>
  <cols>
    <col min="1" max="1" width="23" customWidth="1"/>
    <col min="3" max="3" width="61.21875" bestFit="1" customWidth="1"/>
    <col min="5" max="5" width="12.109375" bestFit="1" customWidth="1"/>
    <col min="6" max="6" width="12" bestFit="1" customWidth="1"/>
  </cols>
  <sheetData>
    <row r="1" spans="1:6" x14ac:dyDescent="0.3">
      <c r="A1" s="6" t="s">
        <v>40</v>
      </c>
      <c r="B1" s="6" t="s">
        <v>41</v>
      </c>
      <c r="C1" s="6" t="s">
        <v>42</v>
      </c>
      <c r="D1" s="6" t="s">
        <v>43</v>
      </c>
      <c r="E1" s="7" t="s">
        <v>44</v>
      </c>
      <c r="F1" s="7" t="s">
        <v>45</v>
      </c>
    </row>
    <row r="2" spans="1:6" x14ac:dyDescent="0.3">
      <c r="A2" s="5" t="s">
        <v>28</v>
      </c>
      <c r="B2" s="5">
        <v>1009</v>
      </c>
      <c r="C2" s="5" t="s">
        <v>31</v>
      </c>
      <c r="D2" s="5">
        <v>3.0367446097783199</v>
      </c>
      <c r="E2">
        <f>D2+D3+D4</f>
        <v>6.0734892195566399</v>
      </c>
      <c r="F2" s="8">
        <f>E2/$E$11</f>
        <v>6.7272115708039051E-2</v>
      </c>
    </row>
    <row r="3" spans="1:6" x14ac:dyDescent="0.3">
      <c r="A3" s="5" t="s">
        <v>28</v>
      </c>
      <c r="B3" s="5">
        <v>1025</v>
      </c>
      <c r="C3" s="5" t="s">
        <v>32</v>
      </c>
      <c r="D3" s="5">
        <v>1.51837230488916</v>
      </c>
      <c r="F3" s="8">
        <f t="shared" ref="F3:F10" si="0">E3/$E$11</f>
        <v>0</v>
      </c>
    </row>
    <row r="4" spans="1:6" x14ac:dyDescent="0.3">
      <c r="A4" s="5" t="s">
        <v>28</v>
      </c>
      <c r="B4" s="5">
        <v>1028</v>
      </c>
      <c r="C4" s="5" t="s">
        <v>33</v>
      </c>
      <c r="D4" s="5">
        <v>1.51837230488916</v>
      </c>
      <c r="F4" s="8">
        <f t="shared" si="0"/>
        <v>0</v>
      </c>
    </row>
    <row r="5" spans="1:6" x14ac:dyDescent="0.3">
      <c r="A5" s="5" t="s">
        <v>28</v>
      </c>
      <c r="B5" s="5">
        <v>2047</v>
      </c>
      <c r="C5" s="5" t="s">
        <v>34</v>
      </c>
      <c r="D5" s="5">
        <v>0.609794218091264</v>
      </c>
      <c r="E5">
        <f>D5</f>
        <v>0.609794218091264</v>
      </c>
      <c r="F5" s="8">
        <f t="shared" si="0"/>
        <v>6.7542965360730973E-3</v>
      </c>
    </row>
    <row r="6" spans="1:6" x14ac:dyDescent="0.3">
      <c r="A6" s="5" t="s">
        <v>28</v>
      </c>
      <c r="B6" s="5">
        <v>6164</v>
      </c>
      <c r="C6" s="5" t="s">
        <v>35</v>
      </c>
      <c r="D6" s="5">
        <v>6.6808381415123002</v>
      </c>
      <c r="F6" s="8">
        <f t="shared" si="0"/>
        <v>0</v>
      </c>
    </row>
    <row r="7" spans="1:6" x14ac:dyDescent="0.3">
      <c r="A7" s="5" t="s">
        <v>28</v>
      </c>
      <c r="B7" s="5">
        <v>16103</v>
      </c>
      <c r="C7" s="5" t="s">
        <v>36</v>
      </c>
      <c r="D7" s="5">
        <v>13.058001822046799</v>
      </c>
      <c r="E7">
        <f>D7</f>
        <v>13.058001822046799</v>
      </c>
      <c r="F7" s="8">
        <f t="shared" si="0"/>
        <v>0.14463504877228422</v>
      </c>
    </row>
    <row r="8" spans="1:6" x14ac:dyDescent="0.3">
      <c r="A8" s="5" t="s">
        <v>28</v>
      </c>
      <c r="B8" s="5">
        <v>18364</v>
      </c>
      <c r="C8" s="5" t="s">
        <v>37</v>
      </c>
      <c r="D8" s="5">
        <v>31.885818402672299</v>
      </c>
      <c r="E8">
        <f>D8</f>
        <v>31.885818402672299</v>
      </c>
      <c r="F8" s="8">
        <f t="shared" si="0"/>
        <v>0.35317860746720436</v>
      </c>
    </row>
    <row r="9" spans="1:6" x14ac:dyDescent="0.3">
      <c r="A9" s="5" t="s">
        <v>28</v>
      </c>
      <c r="B9" s="5">
        <v>20345</v>
      </c>
      <c r="C9" s="5" t="s">
        <v>38</v>
      </c>
      <c r="D9" s="5">
        <v>13.058001822046799</v>
      </c>
      <c r="E9">
        <f>D9</f>
        <v>13.058001822046799</v>
      </c>
      <c r="F9" s="8">
        <f t="shared" si="0"/>
        <v>0.14463504877228422</v>
      </c>
    </row>
    <row r="10" spans="1:6" x14ac:dyDescent="0.3">
      <c r="A10" s="5" t="s">
        <v>28</v>
      </c>
      <c r="B10" s="5">
        <v>23578</v>
      </c>
      <c r="C10" s="5" t="s">
        <v>39</v>
      </c>
      <c r="D10" s="5">
        <v>25.597311764295601</v>
      </c>
      <c r="E10">
        <f>D10</f>
        <v>25.597311764295601</v>
      </c>
      <c r="F10" s="8">
        <f t="shared" si="0"/>
        <v>0.28352488274411503</v>
      </c>
    </row>
    <row r="11" spans="1:6" x14ac:dyDescent="0.3">
      <c r="E11">
        <f>SUM(E2:E10)</f>
        <v>90.282417248709407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Example</vt:lpstr>
      <vt:lpstr>Ingredients carbon footprint</vt:lpstr>
      <vt:lpstr>Carbon footprint</vt:lpstr>
      <vt:lpstr>Nutritional value</vt:lpstr>
      <vt:lpstr>Nutritional assessment</vt:lpstr>
      <vt:lpstr>Nutritional profile</vt:lpstr>
      <vt:lpstr>DRF</vt:lpstr>
      <vt:lpstr>Composition</vt:lpstr>
      <vt:lpstr>avoided_μDALY_in_minutes</vt:lpstr>
      <vt:lpstr>g2kg</vt:lpstr>
      <vt:lpstr>Serving</vt:lpstr>
      <vt:lpstr>standard_100g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Public Health</dc:creator>
  <cp:lastModifiedBy>Olivier Jolliet</cp:lastModifiedBy>
  <dcterms:created xsi:type="dcterms:W3CDTF">2018-02-08T20:49:39Z</dcterms:created>
  <dcterms:modified xsi:type="dcterms:W3CDTF">2020-09-15T23:23:03Z</dcterms:modified>
</cp:coreProperties>
</file>