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LVIN\Desktop\Data-Analytics\Challenge-1\"/>
    </mc:Choice>
  </mc:AlternateContent>
  <xr:revisionPtr revIDLastSave="0" documentId="13_ncr:1_{5200B2D7-7B53-47FC-AD9C-5CB102483D50}" xr6:coauthVersionLast="45" xr6:coauthVersionMax="45" xr10:uidLastSave="{00000000-0000-0000-0000-000000000000}"/>
  <bookViews>
    <workbookView xWindow="-120" yWindow="-120" windowWidth="24240" windowHeight="13140" tabRatio="839" activeTab="2" xr2:uid="{00000000-000D-0000-FFFF-FFFF00000000}"/>
  </bookViews>
  <sheets>
    <sheet name="Theater Outcomes by Launch Date" sheetId="16" r:id="rId1"/>
    <sheet name="Kickstarter" sheetId="1" r:id="rId2"/>
    <sheet name="Outcomes Based on Goals" sheetId="18" r:id="rId3"/>
    <sheet name="Outcomes Based on Goals Draft" sheetId="19" r:id="rId4"/>
    <sheet name="Category Statistics" sheetId="2" r:id="rId5"/>
    <sheet name="Subcategory Statistics" sheetId="3" r:id="rId6"/>
    <sheet name="Outcomes Based on Launch Date" sheetId="6" r:id="rId7"/>
    <sheet name="Chart1" sheetId="15" state="hidden" r:id="rId8"/>
    <sheet name="Successful US Kickstarters" sheetId="8" r:id="rId9"/>
    <sheet name="Failed US Kickstarters" sheetId="9" r:id="rId10"/>
    <sheet name="Descriptive Statistics" sheetId="10" r:id="rId11"/>
    <sheet name="Descriptive Stats Pivot" sheetId="14" r:id="rId12"/>
    <sheet name="Edinburgh Research" sheetId="7" r:id="rId13"/>
  </sheets>
  <definedNames>
    <definedName name="_xlnm._FilterDatabase" localSheetId="1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n.WorksheetConnection_KickstarterA1T41151" hidden="1">Kickstarter!$A$1:$T$4115</definedName>
  </definedNames>
  <calcPr calcId="191029"/>
  <pivotCaches>
    <pivotCache cacheId="0" r:id="rId14"/>
    <pivotCache cacheId="1" r:id="rId15"/>
    <pivotCache cacheId="2" r:id="rId16"/>
    <pivotCache cacheId="3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!$A$1:$T$4115"/>
        </x15:modelTables>
      </x15:dataModel>
    </ext>
  </extLst>
</workbook>
</file>

<file path=xl/calcChain.xml><?xml version="1.0" encoding="utf-8"?>
<calcChain xmlns="http://schemas.openxmlformats.org/spreadsheetml/2006/main">
  <c r="D17" i="19" l="1"/>
  <c r="C17" i="19"/>
  <c r="B17" i="19"/>
  <c r="E17" i="19" s="1"/>
  <c r="D14" i="19"/>
  <c r="C14" i="19"/>
  <c r="B14" i="19"/>
  <c r="D13" i="19"/>
  <c r="C13" i="19"/>
  <c r="B13" i="19"/>
  <c r="D12" i="19"/>
  <c r="C12" i="19"/>
  <c r="B12" i="19"/>
  <c r="D11" i="19"/>
  <c r="C11" i="19"/>
  <c r="B11" i="19"/>
  <c r="E11" i="19" s="1"/>
  <c r="D10" i="19"/>
  <c r="C10" i="19"/>
  <c r="B10" i="19"/>
  <c r="D9" i="19"/>
  <c r="C9" i="19"/>
  <c r="B9" i="19"/>
  <c r="D8" i="19"/>
  <c r="C8" i="19"/>
  <c r="B8" i="19"/>
  <c r="D7" i="19"/>
  <c r="C7" i="19"/>
  <c r="B7" i="19"/>
  <c r="E7" i="19" s="1"/>
  <c r="D6" i="19"/>
  <c r="C6" i="19"/>
  <c r="B6" i="19"/>
  <c r="D5" i="19"/>
  <c r="C5" i="19"/>
  <c r="B5" i="19"/>
  <c r="D4" i="19"/>
  <c r="C4" i="19"/>
  <c r="B4" i="19"/>
  <c r="D3" i="19"/>
  <c r="C3" i="19"/>
  <c r="B3" i="19"/>
  <c r="D2" i="19"/>
  <c r="D16" i="19" s="1"/>
  <c r="C2" i="19"/>
  <c r="B2" i="19"/>
  <c r="F4" i="19" l="1"/>
  <c r="F8" i="19"/>
  <c r="G4" i="19"/>
  <c r="H4" i="19"/>
  <c r="G7" i="19"/>
  <c r="F10" i="19"/>
  <c r="G11" i="19"/>
  <c r="G9" i="19"/>
  <c r="H5" i="19"/>
  <c r="G8" i="19"/>
  <c r="H3" i="19"/>
  <c r="H7" i="19"/>
  <c r="F9" i="19"/>
  <c r="H11" i="19"/>
  <c r="E3" i="19"/>
  <c r="F3" i="19" s="1"/>
  <c r="E2" i="19"/>
  <c r="E6" i="19"/>
  <c r="G6" i="19" s="1"/>
  <c r="F7" i="19"/>
  <c r="E10" i="19"/>
  <c r="H10" i="19" s="1"/>
  <c r="F11" i="19"/>
  <c r="E14" i="19"/>
  <c r="F14" i="19" s="1"/>
  <c r="B16" i="19"/>
  <c r="E5" i="19"/>
  <c r="G5" i="19" s="1"/>
  <c r="E9" i="19"/>
  <c r="H9" i="19" s="1"/>
  <c r="E13" i="19"/>
  <c r="G13" i="19" s="1"/>
  <c r="C16" i="19"/>
  <c r="E4" i="19"/>
  <c r="E8" i="19"/>
  <c r="H8" i="19" s="1"/>
  <c r="E12" i="19"/>
  <c r="F12" i="19" s="1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B9" i="18"/>
  <c r="B8" i="18"/>
  <c r="B7" i="18"/>
  <c r="B6" i="18"/>
  <c r="B5" i="18"/>
  <c r="B4" i="18"/>
  <c r="B3" i="18"/>
  <c r="B2" i="18"/>
  <c r="H10" i="18" l="1"/>
  <c r="H3" i="18"/>
  <c r="H4" i="18"/>
  <c r="F10" i="18"/>
  <c r="F5" i="18"/>
  <c r="G9" i="18"/>
  <c r="H9" i="18"/>
  <c r="H13" i="18"/>
  <c r="E13" i="18"/>
  <c r="G13" i="18" s="1"/>
  <c r="E9" i="18"/>
  <c r="F9" i="18" s="1"/>
  <c r="E5" i="18"/>
  <c r="H5" i="18" s="1"/>
  <c r="E12" i="18"/>
  <c r="H12" i="18" s="1"/>
  <c r="E8" i="18"/>
  <c r="H8" i="18" s="1"/>
  <c r="E4" i="18"/>
  <c r="G4" i="18" s="1"/>
  <c r="E11" i="18"/>
  <c r="H11" i="18" s="1"/>
  <c r="E7" i="18"/>
  <c r="F7" i="18" s="1"/>
  <c r="E3" i="18"/>
  <c r="F3" i="18" s="1"/>
  <c r="E2" i="18"/>
  <c r="F2" i="18" s="1"/>
  <c r="E10" i="18"/>
  <c r="G10" i="18" s="1"/>
  <c r="E6" i="18"/>
  <c r="G6" i="18" s="1"/>
  <c r="G14" i="19"/>
  <c r="F6" i="19"/>
  <c r="E16" i="19"/>
  <c r="F13" i="19"/>
  <c r="G2" i="19"/>
  <c r="H6" i="19"/>
  <c r="H13" i="19"/>
  <c r="G12" i="19"/>
  <c r="H14" i="19"/>
  <c r="G3" i="19"/>
  <c r="H2" i="19"/>
  <c r="G10" i="19"/>
  <c r="F5" i="19"/>
  <c r="H12" i="19"/>
  <c r="F2" i="19"/>
  <c r="C13" i="10"/>
  <c r="C12" i="10"/>
  <c r="B13" i="10"/>
  <c r="B12" i="10"/>
  <c r="C11" i="10"/>
  <c r="B11" i="10"/>
  <c r="C7" i="10"/>
  <c r="B7" i="10"/>
  <c r="C6" i="10"/>
  <c r="B6" i="10"/>
  <c r="C5" i="10"/>
  <c r="B5" i="10"/>
  <c r="C4" i="10"/>
  <c r="B4" i="10"/>
  <c r="C10" i="10"/>
  <c r="C9" i="10"/>
  <c r="C2" i="10"/>
  <c r="B10" i="10"/>
  <c r="B9" i="10"/>
  <c r="B2" i="10"/>
  <c r="C3" i="10"/>
  <c r="B3" i="10"/>
  <c r="F12" i="18" l="1"/>
  <c r="G5" i="18"/>
  <c r="H7" i="18"/>
  <c r="H6" i="18"/>
  <c r="F6" i="18"/>
  <c r="G12" i="18"/>
  <c r="F8" i="18"/>
  <c r="G7" i="18"/>
  <c r="H2" i="18"/>
  <c r="F13" i="18"/>
  <c r="G11" i="18"/>
  <c r="G8" i="18"/>
  <c r="F4" i="18"/>
  <c r="F11" i="18"/>
  <c r="G2" i="18"/>
  <c r="G3" i="18"/>
  <c r="C14" i="10"/>
  <c r="B14" i="10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96B73B-B361-4080-84C4-7A0249B23A6F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2C57DA5-B3E0-405C-A7AD-13CD5B26B5AE}" name="WorksheetConnection_Kickstarter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ountry].&amp;[U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<sst xmlns="http://schemas.openxmlformats.org/spreadsheetml/2006/main" count="38497" uniqueCount="8426">
  <si>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</si>
  <si>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</si>
  <si>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</si>
  <si>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</si>
  <si>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</si>
  <si>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</si>
  <si>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</si>
  <si>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</si>
  <si>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</si>
  <si>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</si>
  <si>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</si>
  <si>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</si>
  <si>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</si>
  <si>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</si>
  <si>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</si>
  <si>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</si>
  <si>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</si>
  <si>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</si>
  <si>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</si>
  <si>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</si>
  <si>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</si>
  <si>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</si>
  <si>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</si>
  <si>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</si>
  <si>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</si>
  <si>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</si>
  <si>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</si>
  <si>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</si>
  <si>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</si>
  <si>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</si>
  <si>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</si>
  <si>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</si>
  <si>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</si>
  <si>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</si>
  <si>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</si>
  <si>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</si>
  <si>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</si>
  <si>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</si>
  <si>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</si>
  <si>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</si>
  <si>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</si>
  <si>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</si>
  <si>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</si>
  <si>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</si>
  <si>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</si>
  <si>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</si>
  <si>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</si>
  <si>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</si>
  <si>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</si>
  <si>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</si>
  <si>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</si>
  <si>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</si>
  <si>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</si>
  <si>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</si>
  <si>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</si>
  <si>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</si>
  <si>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</si>
  <si>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</si>
  <si>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</si>
  <si>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</si>
  <si>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</si>
  <si>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</si>
  <si>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</si>
  <si>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</si>
  <si>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</si>
  <si>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</si>
  <si>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</si>
  <si>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</si>
  <si>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</si>
  <si>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</si>
  <si>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</si>
  <si>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</si>
  <si>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</si>
  <si>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</si>
  <si>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</si>
  <si>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</si>
  <si>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</si>
  <si>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</si>
  <si>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</si>
  <si>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</si>
  <si>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</si>
  <si>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</si>
  <si>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</si>
  <si>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</si>
  <si>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</si>
  <si>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</si>
  <si>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</si>
  <si>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</si>
  <si>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</si>
  <si>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</si>
  <si>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</si>
  <si>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</si>
  <si>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</si>
  <si>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</si>
  <si>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</si>
  <si>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</si>
  <si>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</si>
  <si>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</si>
  <si>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</si>
  <si>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</si>
  <si>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</si>
  <si>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</si>
  <si>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</si>
  <si>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</si>
  <si>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</si>
  <si>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</si>
  <si>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</si>
  <si>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</si>
  <si>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</si>
  <si>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</si>
  <si>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</si>
  <si>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</si>
  <si>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</si>
  <si>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</si>
  <si>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</si>
  <si>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</si>
  <si>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</si>
  <si>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</si>
  <si>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</si>
  <si>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</si>
  <si>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</si>
  <si>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</si>
  <si>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</si>
  <si>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</si>
  <si>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</si>
  <si>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</si>
  <si>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</si>
  <si>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</si>
  <si>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</si>
  <si>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</si>
  <si>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</si>
  <si>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</si>
  <si>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</si>
  <si>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</si>
  <si>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</si>
  <si>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</si>
  <si>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</si>
  <si>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</si>
  <si>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</si>
  <si>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</si>
  <si>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</si>
  <si>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</si>
  <si>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</si>
  <si>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</si>
  <si>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</si>
  <si>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</si>
  <si>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</si>
  <si>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</si>
  <si>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</si>
  <si>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</si>
  <si>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</si>
  <si>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</si>
  <si>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</si>
  <si>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</si>
  <si>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</si>
  <si>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</si>
  <si>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</si>
  <si>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</si>
  <si>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</si>
  <si>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</si>
  <si>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</si>
  <si>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</si>
  <si>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</si>
  <si>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</si>
  <si>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</si>
  <si>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</si>
  <si>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</si>
  <si>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</si>
  <si>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</si>
  <si>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</si>
  <si>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</si>
  <si>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</si>
  <si>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</si>
  <si>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</si>
  <si>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</si>
  <si>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</si>
  <si>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</si>
  <si>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</si>
  <si>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</si>
  <si>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</si>
  <si>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</si>
  <si>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</si>
  <si>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</si>
  <si>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</si>
  <si>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</si>
  <si>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</si>
  <si>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</si>
  <si>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</si>
  <si>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</si>
  <si>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</si>
  <si>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</si>
  <si>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</si>
  <si>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</si>
  <si>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</si>
  <si>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</si>
  <si>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</si>
  <si>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</si>
  <si>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</si>
  <si>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</si>
  <si>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</si>
  <si>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</si>
  <si>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</si>
  <si>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</si>
  <si>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</si>
  <si>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</si>
  <si>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</si>
  <si>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</si>
  <si>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</si>
  <si>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</si>
  <si>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</si>
  <si>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</si>
  <si>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</si>
  <si>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</si>
  <si>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</si>
  <si>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</si>
  <si>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</si>
  <si>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</si>
  <si>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</si>
  <si>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</si>
  <si>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</si>
  <si>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</si>
  <si>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</si>
  <si>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</si>
  <si>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</si>
  <si>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</si>
  <si>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</si>
  <si>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</si>
  <si>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</si>
  <si>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</si>
  <si>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</si>
  <si>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</si>
  <si>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</si>
  <si>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</si>
  <si>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</si>
  <si>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</si>
  <si>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</si>
  <si>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</si>
  <si>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</si>
  <si>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</si>
  <si>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</si>
  <si>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</si>
  <si>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</si>
  <si>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</si>
  <si>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</si>
  <si>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</si>
  <si>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</si>
  <si>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</si>
  <si>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</si>
  <si>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</si>
  <si>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</si>
  <si>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</si>
  <si>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</si>
  <si>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</si>
  <si>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</si>
  <si>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</si>
  <si>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</si>
  <si>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</si>
  <si>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</si>
  <si>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</si>
  <si>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</si>
  <si>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</si>
  <si>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</si>
  <si>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</si>
  <si>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</si>
  <si>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</si>
  <si>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</si>
  <si>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</si>
  <si>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</si>
  <si>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</si>
  <si>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</si>
  <si>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</si>
  <si>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</si>
  <si>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</si>
  <si>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</si>
  <si>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</si>
  <si>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</si>
  <si>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</si>
  <si>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</si>
  <si>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</si>
  <si>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</si>
  <si>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</si>
  <si>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</si>
  <si>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</si>
  <si>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</si>
  <si>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</si>
  <si>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</si>
  <si>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</si>
  <si>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</si>
  <si>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</si>
  <si>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</si>
  <si>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</si>
  <si>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</si>
  <si>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</si>
  <si>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</si>
  <si>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</si>
  <si>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</si>
  <si>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</si>
  <si>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</si>
  <si>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</si>
  <si>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</si>
  <si>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</si>
  <si>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</si>
  <si>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</si>
  <si>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</si>
  <si>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</si>
  <si>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</si>
  <si>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</si>
  <si>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</si>
  <si>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</si>
  <si>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</si>
  <si>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</si>
  <si>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</si>
  <si>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</si>
  <si>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</si>
  <si>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</si>
  <si>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</si>
  <si>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</si>
  <si>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</si>
  <si>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</si>
  <si>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</si>
  <si>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</si>
  <si>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</si>
  <si>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</si>
  <si>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</si>
  <si>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</si>
  <si>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</si>
  <si>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</si>
  <si>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</si>
  <si>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</si>
  <si>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</si>
  <si>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</si>
  <si>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</si>
  <si>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</si>
  <si>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</si>
  <si>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</si>
  <si>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</si>
  <si>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</si>
  <si>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</si>
  <si>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</si>
  <si>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</si>
  <si>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</si>
  <si>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</si>
  <si>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</si>
  <si>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</si>
  <si>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</si>
  <si>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</si>
  <si>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</si>
  <si>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</si>
  <si>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</si>
  <si>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</si>
  <si>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</si>
  <si>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</si>
  <si>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</si>
  <si>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</si>
  <si>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</si>
  <si>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</si>
  <si>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</si>
  <si>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</si>
  <si>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</si>
  <si>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</si>
  <si>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</si>
  <si>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</si>
  <si>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</si>
  <si>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</si>
  <si>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</si>
  <si>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</si>
  <si>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</si>
  <si>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</si>
  <si>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</si>
  <si>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</si>
  <si>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</si>
  <si>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</si>
  <si>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</si>
  <si>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</si>
  <si>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</si>
  <si>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</si>
  <si>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</si>
  <si>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</si>
  <si>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</si>
  <si>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</si>
  <si>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</si>
  <si>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</si>
  <si>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</si>
  <si>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</si>
  <si>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</si>
  <si>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</si>
  <si>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</si>
  <si>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</si>
  <si>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</si>
  <si>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</si>
  <si>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</si>
  <si>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</si>
  <si>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</si>
  <si>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</si>
  <si>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</si>
  <si>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</si>
  <si>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</si>
  <si>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</si>
  <si>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</si>
  <si>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</si>
  <si>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</si>
  <si>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</si>
  <si>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</si>
  <si>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</si>
  <si>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</si>
  <si>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</si>
  <si>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</si>
  <si>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</si>
  <si>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</si>
  <si>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</si>
  <si>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</si>
  <si>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</si>
  <si>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</si>
  <si>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</si>
  <si>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</si>
  <si>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</si>
  <si>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</si>
  <si>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</si>
  <si>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</si>
  <si>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</si>
  <si>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</si>
  <si>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</si>
  <si>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</si>
  <si>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</si>
  <si>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</si>
  <si>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</si>
  <si>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</si>
  <si>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</si>
  <si>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</si>
  <si>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</si>
  <si>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</si>
  <si>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</si>
  <si>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</si>
  <si>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</si>
  <si>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</si>
  <si>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</si>
  <si>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</si>
  <si>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</si>
  <si>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</si>
  <si>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</si>
  <si>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</si>
  <si>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</si>
  <si>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</si>
  <si>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</si>
  <si>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</si>
  <si>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</si>
  <si>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</si>
  <si>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</si>
  <si>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</si>
  <si>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</si>
  <si>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</si>
  <si>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</si>
  <si>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</si>
  <si>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</si>
  <si>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</si>
  <si>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</si>
  <si>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</si>
  <si>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</si>
  <si>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</si>
  <si>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</si>
  <si>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</si>
  <si>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</si>
  <si>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</si>
  <si>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</si>
  <si>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</si>
  <si>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</si>
  <si>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</si>
  <si>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</si>
  <si>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</si>
  <si>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</si>
  <si>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</si>
  <si>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</si>
  <si>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</si>
  <si>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</si>
  <si>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</si>
  <si>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</si>
  <si>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</si>
  <si>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</si>
  <si>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</si>
  <si>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</si>
  <si>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</si>
  <si>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</si>
  <si>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</si>
  <si>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</si>
  <si>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</si>
  <si>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</si>
  <si>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</si>
  <si>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</si>
  <si>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</si>
  <si>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</si>
  <si>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</si>
  <si>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</si>
  <si>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</si>
  <si>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</si>
  <si>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</si>
  <si>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</si>
  <si>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</si>
  <si>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</si>
  <si>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</si>
  <si>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</si>
  <si>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</si>
  <si>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</si>
  <si>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</si>
  <si>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</si>
  <si>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</si>
  <si>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</si>
  <si>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</si>
  <si>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</si>
  <si>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</si>
  <si>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</si>
  <si>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</si>
  <si>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</si>
  <si>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</si>
  <si>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</si>
  <si>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</si>
  <si>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</si>
  <si>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</si>
  <si>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</si>
  <si>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</si>
  <si>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</si>
  <si>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</si>
  <si>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</si>
  <si>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</si>
  <si>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</si>
  <si>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</si>
  <si>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</si>
  <si>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</si>
  <si>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</si>
  <si>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</si>
  <si>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</si>
  <si>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</si>
  <si>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</si>
  <si>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</si>
  <si>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</si>
  <si>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</si>
  <si>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</si>
  <si>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</si>
  <si>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</si>
  <si>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</si>
  <si>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</si>
  <si>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</si>
  <si>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</si>
  <si>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</si>
  <si>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</si>
  <si>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</si>
  <si>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</si>
  <si>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</si>
  <si>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</si>
  <si>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</si>
  <si>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</si>
  <si>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</si>
  <si>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</si>
  <si>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</si>
  <si>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</si>
  <si>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</si>
  <si>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</si>
  <si>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</si>
  <si>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</si>
  <si>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</si>
  <si>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</si>
  <si>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</si>
  <si>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</si>
  <si>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</si>
  <si>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</si>
  <si>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</si>
  <si>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</si>
  <si>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</si>
  <si>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</si>
  <si>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</si>
  <si>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</si>
  <si>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</si>
  <si>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</si>
  <si>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</si>
  <si>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</si>
  <si>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</si>
  <si>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</si>
  <si>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</si>
  <si>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</si>
  <si>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</si>
  <si>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</si>
  <si>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</si>
  <si>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</si>
  <si>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</si>
  <si>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</si>
  <si>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</si>
  <si>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</si>
  <si>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</si>
  <si>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</si>
  <si>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</si>
  <si>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</si>
  <si>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</si>
  <si>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</si>
  <si>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</si>
  <si>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</si>
  <si>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</si>
  <si>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</si>
  <si>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</si>
  <si>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</si>
  <si>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</si>
  <si>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</si>
  <si>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</si>
  <si>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</si>
  <si>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</si>
  <si>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</si>
  <si>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</si>
  <si>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</si>
  <si>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</si>
  <si>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</si>
  <si>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</si>
  <si>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</si>
  <si>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</si>
  <si>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</si>
  <si>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</si>
  <si>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</si>
  <si>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</si>
  <si>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</si>
  <si>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</si>
  <si>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</si>
  <si>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</si>
  <si>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</si>
  <si>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</si>
  <si>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</si>
  <si>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</si>
  <si>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</si>
  <si>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</si>
  <si>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</si>
  <si>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</si>
  <si>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</si>
  <si>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</si>
  <si>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</si>
  <si>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</si>
  <si>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</si>
  <si>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</si>
  <si>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</si>
  <si>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</si>
  <si>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</si>
  <si>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</si>
  <si>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</si>
  <si>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</si>
  <si>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</si>
  <si>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</si>
  <si>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</si>
  <si>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</si>
  <si>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</si>
  <si>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</si>
  <si>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</si>
  <si>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</si>
  <si>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</si>
  <si>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</si>
  <si>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</si>
  <si>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</si>
  <si>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</si>
  <si>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</si>
  <si>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</si>
  <si>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</si>
  <si>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</si>
  <si>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</si>
  <si>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</si>
  <si>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</si>
  <si>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</si>
  <si>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</si>
  <si>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</si>
  <si>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</si>
  <si>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</si>
  <si>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</si>
  <si>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</si>
  <si>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</si>
  <si>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</si>
  <si>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</si>
  <si>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</si>
  <si>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</si>
  <si>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</si>
  <si>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</si>
  <si>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</si>
  <si>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</si>
  <si>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</si>
  <si>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</si>
  <si>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</si>
  <si>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</si>
  <si>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</si>
  <si>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</si>
  <si>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</si>
  <si>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</si>
  <si>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</si>
  <si>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</si>
  <si>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</si>
  <si>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</si>
  <si>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</si>
  <si>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</si>
  <si>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</si>
  <si>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</si>
  <si>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</si>
  <si>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</si>
  <si>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</si>
  <si>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</si>
  <si>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</si>
  <si>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</si>
  <si>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</si>
  <si>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</si>
  <si>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</si>
  <si>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</si>
  <si>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</si>
  <si>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</si>
  <si>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</si>
  <si>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</si>
  <si>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</si>
  <si>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</si>
  <si>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</si>
  <si>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</si>
  <si>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</si>
  <si>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</si>
  <si>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</si>
  <si>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</si>
  <si>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</si>
  <si>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</si>
  <si>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</si>
  <si>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</si>
  <si>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</si>
  <si>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</si>
  <si>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</si>
  <si>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</si>
  <si>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</si>
  <si>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</si>
  <si>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</si>
  <si>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</si>
  <si>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</si>
  <si>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</si>
  <si>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</si>
  <si>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</si>
  <si>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</si>
  <si>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</si>
  <si>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</si>
  <si>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</si>
  <si>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</si>
  <si>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</si>
  <si>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</si>
  <si>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</si>
  <si>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</si>
  <si>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</si>
  <si>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</si>
  <si>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</si>
  <si>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</si>
  <si>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</si>
  <si>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</si>
  <si>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</si>
  <si>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</si>
  <si>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</si>
  <si>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</si>
  <si>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</si>
  <si>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</si>
  <si>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</si>
  <si>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</si>
  <si>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</si>
  <si>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</si>
  <si>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</si>
  <si>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</si>
  <si>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</si>
  <si>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</si>
  <si>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</si>
  <si>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</si>
  <si>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</si>
  <si>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</si>
  <si>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</si>
  <si>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</si>
  <si>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</si>
  <si>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</si>
  <si>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</si>
  <si>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</si>
  <si>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</si>
  <si>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</si>
  <si>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</si>
  <si>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</si>
  <si>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</si>
  <si>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</si>
  <si>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</si>
  <si>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</si>
  <si>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</si>
  <si>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</si>
  <si>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</si>
  <si>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</si>
  <si>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</si>
  <si>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</si>
  <si>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</si>
  <si>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</si>
  <si>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</si>
  <si>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</si>
  <si>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</si>
  <si>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</si>
  <si>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</si>
  <si>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</si>
  <si>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</si>
  <si>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</si>
  <si>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</si>
  <si>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</si>
  <si>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</si>
  <si>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</si>
  <si>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</si>
  <si>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</si>
  <si>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</si>
  <si>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</si>
  <si>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</si>
  <si>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</si>
  <si>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</si>
  <si>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</si>
  <si>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</si>
  <si>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</si>
  <si>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</si>
  <si>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</si>
  <si>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</si>
  <si>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</si>
  <si>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</si>
  <si>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</si>
  <si>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</si>
  <si>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</si>
  <si>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</si>
  <si>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</si>
  <si>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</si>
  <si>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</si>
  <si>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</si>
  <si>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</si>
  <si>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</si>
  <si>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</si>
  <si>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</si>
  <si>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</si>
  <si>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</si>
  <si>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</si>
  <si>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</si>
  <si>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</si>
  <si>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</si>
  <si>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</si>
  <si>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</si>
  <si>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</si>
  <si>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</si>
  <si>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</si>
  <si>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</si>
  <si>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</si>
  <si>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</si>
  <si>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</si>
  <si>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</si>
  <si>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</si>
  <si>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</si>
  <si>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</si>
  <si>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</si>
  <si>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</si>
  <si>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</si>
  <si>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</si>
  <si>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</si>
  <si>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</si>
  <si>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</si>
  <si>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</si>
  <si>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</si>
  <si>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</si>
  <si>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</si>
  <si>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</si>
  <si>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</si>
  <si>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</si>
  <si>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</si>
  <si>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</si>
  <si>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</si>
  <si>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</si>
  <si>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</si>
  <si>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</si>
  <si>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</si>
  <si>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</si>
  <si>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</si>
  <si>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</si>
  <si>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</si>
  <si>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</si>
  <si>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</si>
  <si>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</si>
  <si>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</si>
  <si>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</si>
  <si>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</si>
  <si>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</si>
  <si>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</si>
  <si>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</si>
  <si>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</si>
  <si>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</si>
  <si>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</si>
  <si>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</si>
  <si>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</si>
  <si>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</si>
  <si>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</si>
  <si>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</si>
  <si>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</si>
  <si>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</si>
  <si>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</si>
  <si>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</si>
  <si>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</si>
  <si>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</si>
  <si>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</si>
  <si>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</si>
  <si>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</si>
  <si>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</si>
  <si>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</si>
  <si>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</si>
  <si>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</si>
  <si>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</si>
  <si>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</si>
  <si>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</si>
  <si>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</si>
  <si>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</si>
  <si>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</si>
  <si>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</si>
  <si>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</si>
  <si>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</si>
  <si>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</si>
  <si>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</si>
  <si>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</si>
  <si>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</si>
  <si>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</si>
  <si>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</si>
  <si>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</si>
  <si>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</si>
  <si>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</si>
  <si>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</si>
  <si>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</si>
  <si>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</si>
  <si>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</si>
  <si>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</si>
  <si>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</si>
  <si>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</si>
  <si>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</si>
  <si>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</si>
  <si>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</si>
  <si>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</si>
  <si>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</si>
  <si>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</si>
  <si>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</si>
  <si>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</si>
  <si>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</si>
  <si>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</si>
  <si>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</si>
  <si>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</si>
  <si>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</si>
  <si>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</si>
  <si>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</si>
  <si>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</si>
  <si>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</si>
  <si>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</si>
  <si>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</si>
  <si>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</si>
  <si>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</si>
  <si>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</si>
  <si>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</si>
  <si>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</si>
  <si>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</si>
  <si>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</si>
  <si>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</si>
  <si>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</si>
  <si>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</si>
  <si>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</si>
  <si>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</si>
  <si>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</si>
  <si>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</si>
  <si>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</si>
  <si>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</si>
  <si>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</si>
  <si>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</si>
  <si>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</si>
  <si>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</si>
  <si>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</si>
  <si>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</si>
  <si>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</si>
  <si>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</si>
  <si>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</si>
  <si>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</si>
  <si>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</si>
  <si>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</si>
  <si>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</si>
  <si>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</si>
  <si>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</si>
  <si>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</si>
  <si>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</si>
  <si>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</si>
  <si>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</si>
  <si>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</si>
  <si>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</si>
  <si>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</si>
  <si>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</si>
  <si>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</si>
  <si>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</si>
  <si>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</si>
  <si>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</si>
  <si>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</si>
  <si>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</si>
  <si>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</si>
  <si>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</si>
  <si>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</si>
  <si>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</si>
  <si>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</si>
  <si>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</si>
  <si>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</si>
  <si>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</si>
  <si>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</si>
  <si>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</si>
  <si>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</si>
  <si>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</si>
  <si>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</si>
  <si>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</si>
  <si>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</si>
  <si>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</si>
  <si>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</si>
  <si>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</si>
  <si>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</si>
  <si>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</si>
  <si>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</si>
  <si>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</si>
  <si>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</si>
  <si>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</si>
  <si>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</si>
  <si>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</si>
  <si>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</si>
  <si>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</si>
  <si>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</si>
  <si>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</si>
  <si>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</si>
  <si>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</si>
  <si>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</si>
  <si>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</si>
  <si>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</si>
  <si>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</si>
  <si>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</si>
  <si>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</si>
  <si>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</si>
  <si>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</si>
  <si>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</si>
  <si>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</si>
  <si>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</si>
  <si>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</si>
  <si>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</si>
  <si>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</si>
  <si>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</si>
  <si>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</si>
  <si>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</si>
  <si>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</si>
  <si>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</si>
  <si>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</si>
  <si>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</si>
  <si>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</si>
  <si>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</si>
  <si>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</si>
  <si>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</si>
  <si>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</si>
  <si>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</si>
  <si>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</si>
  <si>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</si>
  <si>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</si>
  <si>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</si>
  <si>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</si>
  <si>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</si>
  <si>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</si>
  <si>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</si>
  <si>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</si>
  <si>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</si>
  <si>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</si>
  <si>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</si>
  <si>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</si>
  <si>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</si>
  <si>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</si>
  <si>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</si>
  <si>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</si>
  <si>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</si>
  <si>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</si>
  <si>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</si>
  <si>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</si>
  <si>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</si>
  <si>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</si>
  <si>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</si>
  <si>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</si>
  <si>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</si>
  <si>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</si>
  <si>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</si>
  <si>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</si>
  <si>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</si>
  <si>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</si>
  <si>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</si>
  <si>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</si>
  <si>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</si>
  <si>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</si>
  <si>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</si>
  <si>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</si>
  <si>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</si>
  <si>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</si>
  <si>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</si>
  <si>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</si>
  <si>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</si>
  <si>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</si>
  <si>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</si>
  <si>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</si>
  <si>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</si>
  <si>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</si>
  <si>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</si>
  <si>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</si>
  <si>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</si>
  <si>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</si>
  <si>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</si>
  <si>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</si>
  <si>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</si>
  <si>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</si>
  <si>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</si>
  <si>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</si>
  <si>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</si>
  <si>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</si>
  <si>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</si>
  <si>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</si>
  <si>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</si>
  <si>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</si>
  <si>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</si>
  <si>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</si>
  <si>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</si>
  <si>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</si>
  <si>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</si>
  <si>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</si>
  <si>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</si>
  <si>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</si>
  <si>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</si>
  <si>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</si>
  <si>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</si>
  <si>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</si>
  <si>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</si>
  <si>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</si>
  <si>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</si>
  <si>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</si>
  <si>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</si>
  <si>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</si>
  <si>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</si>
  <si>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</si>
  <si>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</si>
  <si>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</si>
  <si>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</si>
  <si>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</si>
  <si>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</si>
  <si>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</si>
  <si>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</si>
  <si>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</si>
  <si>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</si>
  <si>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</si>
  <si>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</si>
  <si>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</si>
  <si>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</si>
  <si>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</si>
  <si>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</si>
  <si>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</si>
  <si>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</si>
  <si>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</si>
  <si>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</si>
  <si>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</si>
  <si>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</si>
  <si>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</si>
  <si>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</si>
  <si>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</si>
  <si>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</si>
  <si>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</si>
  <si>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</si>
  <si>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</si>
  <si>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</si>
  <si>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</si>
  <si>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</si>
  <si>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</si>
  <si>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</si>
  <si>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</si>
  <si>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</si>
  <si>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</si>
  <si>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</si>
  <si>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</si>
  <si>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</si>
  <si>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</si>
  <si>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</si>
  <si>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</si>
  <si>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</si>
  <si>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</si>
  <si>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</si>
  <si>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</si>
  <si>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</si>
  <si>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</si>
  <si>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</si>
  <si>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</si>
  <si>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</si>
  <si>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</si>
  <si>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</si>
  <si>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</si>
  <si>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</si>
  <si>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</si>
  <si>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</si>
  <si>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</si>
  <si>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</si>
  <si>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</si>
  <si>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</si>
  <si>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</si>
  <si>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</si>
  <si>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</si>
  <si>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</si>
  <si>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</si>
  <si>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</si>
  <si>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</si>
  <si>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</si>
  <si>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</si>
  <si>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</si>
  <si>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</si>
  <si>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</si>
  <si>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</si>
  <si>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</si>
  <si>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</si>
  <si>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</si>
  <si>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</si>
  <si>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</si>
  <si>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</si>
  <si>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</si>
  <si>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</si>
  <si>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</si>
  <si>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</si>
  <si>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</si>
  <si>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</si>
  <si>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</si>
  <si>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</si>
  <si>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</si>
  <si>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</si>
  <si>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</si>
  <si>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</si>
  <si>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</si>
  <si>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</si>
  <si>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</si>
  <si>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</si>
  <si>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</si>
  <si>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</si>
  <si>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</si>
  <si>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</si>
  <si>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</si>
  <si>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</si>
  <si>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</si>
  <si>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</si>
  <si>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</si>
  <si>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</si>
  <si>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</si>
  <si>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</si>
  <si>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</si>
  <si>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</si>
  <si>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</si>
  <si>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</si>
  <si>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</si>
  <si>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</si>
  <si>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</si>
  <si>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</si>
  <si>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</si>
  <si>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</si>
  <si>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</si>
  <si>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</si>
  <si>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</si>
  <si>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</si>
  <si>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</si>
  <si>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</si>
  <si>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</si>
  <si>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</si>
  <si>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</si>
  <si>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</si>
  <si>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</si>
  <si>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</si>
  <si>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</si>
  <si>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</si>
  <si>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</si>
  <si>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</si>
  <si>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</si>
  <si>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</si>
  <si>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</si>
  <si>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</si>
  <si>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</si>
  <si>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</si>
  <si>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</si>
  <si>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</si>
  <si>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</si>
  <si>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</si>
  <si>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</si>
  <si>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</si>
  <si>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</si>
  <si>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</si>
  <si>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</si>
  <si>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</si>
  <si>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</si>
  <si>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</si>
  <si>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</si>
  <si>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</si>
  <si>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</si>
  <si>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</si>
  <si>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</si>
  <si>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</si>
  <si>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</si>
  <si>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</si>
  <si>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</si>
  <si>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</si>
  <si>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</si>
  <si>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</si>
  <si>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</si>
  <si>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</si>
  <si>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</si>
  <si>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</si>
  <si>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</si>
  <si>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</si>
  <si>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</si>
  <si>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</si>
  <si>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</si>
  <si>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</si>
  <si>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</si>
  <si>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</si>
  <si>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</si>
  <si>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</si>
  <si>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</si>
  <si>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</si>
  <si>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</si>
  <si>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</si>
  <si>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</si>
  <si>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</si>
  <si>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</si>
  <si>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</si>
  <si>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</si>
  <si>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</si>
  <si>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</si>
  <si>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</si>
  <si>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</si>
  <si>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</si>
  <si>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</si>
  <si>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</si>
  <si>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</si>
  <si>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</si>
  <si>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</si>
  <si>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</si>
  <si>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</si>
  <si>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</si>
  <si>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</si>
  <si>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</si>
  <si>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</si>
  <si>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</si>
  <si>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</si>
  <si>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</si>
  <si>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</si>
  <si>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</si>
  <si>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</si>
  <si>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</si>
  <si>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</si>
  <si>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</si>
  <si>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</si>
  <si>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</si>
  <si>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</si>
  <si>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</si>
  <si>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</si>
  <si>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</si>
  <si>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</si>
  <si>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</si>
  <si>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</si>
  <si>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</si>
  <si>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</si>
  <si>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</si>
  <si>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</si>
  <si>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</si>
  <si>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</si>
  <si>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</si>
  <si>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</si>
  <si>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</si>
  <si>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</si>
  <si>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</si>
  <si>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</si>
  <si>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</si>
  <si>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</si>
  <si>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</si>
  <si>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</si>
  <si>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</si>
  <si>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</si>
  <si>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</si>
  <si>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</si>
  <si>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</si>
  <si>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</si>
  <si>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</si>
  <si>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</si>
  <si>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</si>
  <si>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</si>
  <si>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</si>
  <si>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</si>
  <si>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</si>
  <si>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</si>
  <si>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</si>
  <si>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</si>
  <si>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</si>
  <si>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</si>
  <si>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</si>
  <si>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</si>
  <si>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</si>
  <si>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</si>
  <si>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</si>
  <si>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</si>
  <si>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</si>
  <si>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</si>
  <si>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</si>
  <si>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</si>
  <si>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</si>
  <si>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</si>
  <si>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</si>
  <si>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</si>
  <si>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</si>
  <si>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</si>
  <si>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</si>
  <si>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</si>
  <si>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</si>
  <si>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</si>
  <si>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</si>
  <si>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</si>
  <si>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</si>
  <si>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</si>
  <si>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</si>
  <si>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</si>
  <si>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</si>
  <si>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</si>
  <si>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</si>
  <si>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</si>
  <si>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</si>
  <si>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</si>
  <si>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</si>
  <si>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</si>
  <si>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</si>
  <si>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</si>
  <si>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</si>
  <si>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</si>
  <si>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</si>
  <si>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</si>
  <si>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</si>
  <si>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</si>
  <si>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</si>
  <si>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</si>
  <si>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</si>
  <si>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</si>
  <si>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</si>
  <si>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</si>
  <si>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</si>
  <si>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</si>
  <si>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</si>
  <si>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</si>
  <si>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</si>
  <si>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</si>
  <si>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</si>
  <si>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</si>
  <si>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</si>
  <si>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</si>
  <si>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</si>
  <si>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</si>
  <si>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</si>
  <si>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</si>
  <si>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</si>
  <si>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</si>
  <si>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</si>
  <si>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</si>
  <si>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</si>
  <si>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</si>
  <si>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</si>
  <si>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</si>
  <si>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</si>
  <si>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</si>
  <si>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</si>
  <si>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</si>
  <si>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</si>
  <si>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</si>
  <si>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</si>
  <si>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</si>
  <si>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</si>
  <si>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</si>
  <si>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</si>
  <si>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</si>
  <si>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</si>
  <si>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</si>
  <si>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</si>
  <si>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</si>
  <si>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</si>
  <si>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</si>
  <si>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</si>
  <si>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</si>
  <si>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</si>
  <si>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</si>
  <si>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</si>
  <si>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</si>
  <si>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</si>
  <si>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</si>
  <si>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</si>
  <si>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</si>
  <si>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</si>
  <si>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</si>
  <si>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</si>
  <si>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</si>
  <si>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</si>
  <si>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</si>
  <si>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</si>
  <si>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</si>
  <si>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</si>
  <si>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</si>
  <si>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</si>
  <si>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</si>
  <si>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</si>
  <si>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</si>
  <si>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</si>
  <si>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</si>
  <si>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</si>
  <si>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</si>
  <si>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</si>
  <si>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</si>
  <si>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</si>
  <si>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</si>
  <si>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</si>
  <si>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</si>
  <si>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</si>
  <si>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</si>
  <si>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</si>
  <si>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</si>
  <si>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</si>
  <si>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</si>
  <si>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</si>
  <si>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</si>
  <si>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</si>
  <si>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</si>
  <si>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</si>
  <si>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</si>
  <si>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</si>
  <si>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</si>
  <si>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</si>
  <si>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</si>
  <si>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</si>
  <si>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</si>
  <si>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</si>
  <si>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</si>
  <si>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</si>
  <si>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</si>
  <si>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</si>
  <si>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</si>
  <si>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</si>
  <si>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</si>
  <si>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</si>
  <si>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</si>
  <si>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</si>
  <si>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</si>
  <si>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</si>
  <si>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</si>
  <si>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</si>
  <si>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</si>
  <si>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</si>
  <si>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</si>
  <si>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</si>
  <si>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</si>
  <si>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</si>
  <si>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</si>
  <si>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</si>
  <si>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</si>
  <si>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</si>
  <si>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</si>
  <si>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</si>
  <si>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</si>
  <si>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</si>
  <si>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</si>
  <si>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</si>
  <si>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</si>
  <si>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</si>
  <si>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</si>
  <si>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</si>
  <si>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</si>
  <si>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</si>
  <si>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</si>
  <si>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</si>
  <si>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</si>
  <si>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</si>
  <si>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</si>
  <si>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</si>
  <si>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</si>
  <si>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</si>
  <si>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</si>
  <si>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</si>
  <si>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</si>
  <si>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</si>
  <si>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</si>
  <si>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</si>
  <si>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</si>
  <si>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</si>
  <si>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</si>
  <si>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</si>
  <si>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</si>
  <si>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</si>
  <si>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</si>
  <si>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</si>
  <si>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</si>
  <si>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</si>
  <si>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</si>
  <si>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</si>
  <si>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</si>
  <si>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</si>
  <si>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</si>
  <si>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</si>
  <si>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</si>
  <si>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</si>
  <si>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</si>
  <si>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</si>
  <si>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</si>
  <si>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</si>
  <si>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</si>
  <si>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</si>
  <si>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</si>
  <si>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</si>
  <si>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</si>
  <si>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</si>
  <si>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</si>
  <si>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</si>
  <si>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</si>
  <si>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</si>
  <si>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</si>
  <si>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</si>
  <si>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</si>
  <si>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</si>
  <si>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</si>
  <si>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</si>
  <si>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</si>
  <si>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</si>
  <si>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</si>
  <si>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</si>
  <si>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</si>
  <si>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</si>
  <si>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</si>
  <si>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</si>
  <si>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</si>
  <si>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</si>
  <si>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</si>
  <si>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</si>
  <si>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</si>
  <si>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</si>
  <si>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</si>
  <si>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</si>
  <si>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</si>
  <si>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</si>
  <si>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</si>
  <si>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</si>
  <si>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</si>
  <si>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</si>
  <si>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</si>
  <si>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</si>
  <si>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</si>
  <si>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</si>
  <si>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</si>
  <si>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</si>
  <si>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</si>
  <si>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</si>
  <si>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</si>
  <si>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</si>
  <si>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</si>
  <si>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</si>
  <si>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</si>
  <si>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</si>
  <si>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</si>
  <si>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</si>
  <si>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</si>
  <si>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</si>
  <si>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</si>
  <si>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</si>
  <si>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</si>
  <si>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</si>
  <si>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</si>
  <si>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</si>
  <si>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</si>
  <si>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</si>
  <si>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</si>
  <si>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</si>
  <si>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</si>
  <si>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</si>
  <si>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</si>
  <si>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</si>
  <si>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</si>
  <si>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</si>
  <si>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</si>
  <si>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</si>
  <si>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</si>
  <si>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</si>
  <si>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</si>
  <si>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</si>
  <si>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</si>
  <si>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</si>
  <si>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</si>
  <si>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</si>
  <si>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</si>
  <si>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</si>
  <si>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</si>
  <si>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</si>
  <si>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</si>
  <si>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</si>
  <si>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</si>
  <si>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</si>
  <si>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</si>
  <si>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</si>
  <si>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</si>
  <si>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</si>
  <si>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</si>
  <si>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</si>
  <si>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</si>
  <si>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</si>
  <si>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</si>
  <si>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</si>
  <si>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</si>
  <si>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</si>
  <si>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</si>
  <si>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</si>
  <si>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</si>
  <si>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</si>
  <si>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</si>
  <si>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</si>
  <si>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</si>
  <si>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</si>
  <si>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</si>
  <si>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</si>
  <si>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</si>
  <si>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</si>
  <si>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</si>
  <si>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</si>
  <si>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</si>
  <si>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</si>
  <si>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</si>
  <si>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</si>
  <si>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</si>
  <si>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</si>
  <si>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</si>
  <si>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</si>
  <si>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</si>
  <si>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</si>
  <si>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</si>
  <si>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</si>
  <si>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</si>
  <si>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</si>
  <si>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</si>
  <si>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</si>
  <si>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</si>
  <si>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</si>
  <si>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</si>
  <si>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</si>
  <si>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</si>
  <si>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</si>
  <si>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</si>
  <si>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</si>
  <si>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</si>
  <si>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</si>
  <si>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</si>
  <si>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</si>
  <si>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</si>
  <si>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</si>
  <si>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</si>
  <si>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</si>
  <si>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</si>
  <si>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</si>
  <si>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</si>
  <si>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</si>
  <si>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</si>
  <si>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</si>
  <si>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</si>
  <si>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</si>
  <si>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</si>
  <si>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</si>
  <si>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</si>
  <si>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</si>
  <si>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</si>
  <si>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</si>
  <si>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</si>
  <si>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</si>
  <si>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</si>
  <si>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</si>
  <si>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</si>
  <si>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</si>
  <si>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</si>
  <si>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</si>
  <si>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</si>
  <si>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</si>
  <si>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</si>
  <si>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</si>
  <si>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</si>
  <si>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</si>
  <si>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</si>
  <si>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</si>
  <si>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</si>
  <si>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</si>
  <si>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</si>
  <si>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</si>
  <si>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</si>
  <si>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</si>
  <si>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</si>
  <si>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</si>
  <si>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</si>
  <si>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</si>
  <si>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</si>
  <si>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</si>
  <si>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</si>
  <si>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</si>
  <si>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</si>
  <si>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</si>
  <si>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</si>
  <si>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</si>
  <si>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</si>
  <si>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</si>
  <si>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</si>
  <si>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</si>
  <si>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</si>
  <si>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</si>
  <si>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</si>
  <si>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</si>
  <si>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</si>
  <si>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</si>
  <si>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</si>
  <si>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</si>
  <si>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</si>
  <si>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</si>
  <si>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</si>
  <si>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</si>
  <si>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</si>
  <si>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</si>
  <si>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</si>
  <si>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</si>
  <si>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</si>
  <si>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</si>
  <si>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</si>
  <si>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</si>
  <si>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</si>
  <si>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</si>
  <si>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</si>
  <si>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</si>
  <si>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</si>
  <si>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</si>
  <si>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</si>
  <si>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</si>
  <si>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</si>
  <si>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</si>
  <si>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</si>
  <si>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</si>
  <si>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</si>
  <si>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</si>
  <si>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</si>
  <si>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</si>
  <si>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</si>
  <si>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</si>
  <si>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</si>
  <si>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</si>
  <si>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</si>
  <si>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</si>
  <si>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</si>
  <si>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</si>
  <si>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</si>
  <si>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</si>
  <si>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</si>
  <si>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</si>
  <si>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</si>
  <si>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</si>
  <si>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</si>
  <si>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</si>
  <si>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</si>
  <si>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</si>
  <si>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</si>
  <si>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</si>
  <si>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</si>
  <si>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</si>
  <si>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</si>
  <si>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</si>
  <si>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</si>
  <si>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</si>
  <si>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</si>
  <si>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</si>
  <si>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</si>
  <si>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</si>
  <si>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</si>
  <si>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</si>
  <si>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</si>
  <si>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</si>
  <si>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</si>
  <si>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</si>
  <si>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</si>
  <si>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</si>
  <si>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</si>
  <si>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</si>
  <si>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</si>
  <si>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</si>
  <si>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</si>
  <si>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</si>
  <si>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</si>
  <si>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</si>
  <si>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</si>
  <si>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</si>
  <si>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</si>
  <si>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</si>
  <si>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</si>
  <si>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</si>
  <si>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</si>
  <si>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</si>
  <si>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</si>
  <si>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</si>
  <si>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</si>
  <si>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</si>
  <si>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</si>
  <si>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</si>
  <si>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</si>
  <si>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</si>
  <si>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</si>
  <si>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</si>
  <si>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</si>
  <si>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</si>
  <si>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</si>
  <si>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</si>
  <si>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</si>
  <si>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</si>
  <si>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</si>
  <si>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</si>
  <si>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</si>
  <si>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</si>
  <si>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</si>
  <si>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</si>
  <si>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</si>
  <si>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</si>
  <si>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</si>
  <si>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</si>
  <si>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</si>
  <si>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</si>
  <si>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</si>
  <si>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</si>
  <si>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</si>
  <si>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</si>
  <si>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</si>
  <si>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</si>
  <si>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</si>
  <si>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</si>
  <si>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</si>
  <si>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</si>
  <si>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</si>
  <si>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</si>
  <si>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</si>
  <si>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</si>
  <si>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</si>
  <si>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</si>
  <si>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</si>
  <si>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</si>
  <si>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</si>
  <si>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</si>
  <si>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</si>
  <si>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</si>
  <si>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</si>
  <si>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</si>
  <si>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</si>
  <si>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</si>
  <si>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</si>
  <si>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</si>
  <si>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</si>
  <si>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</si>
  <si>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</si>
  <si>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</si>
  <si>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</si>
  <si>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</si>
  <si>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</si>
  <si>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</si>
  <si>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</si>
  <si>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</si>
  <si>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</si>
  <si>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</si>
  <si>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</si>
  <si>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</si>
  <si>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</si>
  <si>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</si>
  <si>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</si>
  <si>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</si>
  <si>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</si>
  <si>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</si>
  <si>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</si>
  <si>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</si>
  <si>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</si>
  <si>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</si>
  <si>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</si>
  <si>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</si>
  <si>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</si>
  <si>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</si>
  <si>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</si>
  <si>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</si>
  <si>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</si>
  <si>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</si>
  <si>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</si>
  <si>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</si>
  <si>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</si>
  <si>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</si>
  <si>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</si>
  <si>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</si>
  <si>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</si>
  <si>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</si>
  <si>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</si>
  <si>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</si>
  <si>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</si>
  <si>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</si>
  <si>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</si>
  <si>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</si>
  <si>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</si>
  <si>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</si>
  <si>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</si>
  <si>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</si>
  <si>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</si>
  <si>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</si>
  <si>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</si>
  <si>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</si>
  <si>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</si>
  <si>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</si>
  <si>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</si>
  <si>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</si>
  <si>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</si>
  <si>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</si>
  <si>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</si>
  <si>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</si>
  <si>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</si>
  <si>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</si>
  <si>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</si>
  <si>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</si>
  <si>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</si>
  <si>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</si>
  <si>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</si>
  <si>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</si>
  <si>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</si>
  <si>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</si>
  <si>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</si>
  <si>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</si>
  <si>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</si>
  <si>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</si>
  <si>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</si>
  <si>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</si>
  <si>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</si>
  <si>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</si>
  <si>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</si>
  <si>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</si>
  <si>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</si>
  <si>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</si>
  <si>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</si>
  <si>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</si>
  <si>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</si>
  <si>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</si>
  <si>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</si>
  <si>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</si>
  <si>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</si>
  <si>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</si>
  <si>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</si>
  <si>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</si>
  <si>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</si>
  <si>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</si>
  <si>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</si>
  <si>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</si>
  <si>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</si>
  <si>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</si>
  <si>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</si>
  <si>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</si>
  <si>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</si>
  <si>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</si>
  <si>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</si>
  <si>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</si>
  <si>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</si>
  <si>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</si>
  <si>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</si>
  <si>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</si>
  <si>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</si>
  <si>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</si>
  <si>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</si>
  <si>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</si>
  <si>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</si>
  <si>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</si>
  <si>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</si>
  <si>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</si>
  <si>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</si>
  <si>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</si>
  <si>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</si>
  <si>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</si>
  <si>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</si>
  <si>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</si>
  <si>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</si>
  <si>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</si>
  <si>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</si>
  <si>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</si>
  <si>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</si>
  <si>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</si>
  <si>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</si>
  <si>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</si>
  <si>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</si>
  <si>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</si>
  <si>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</si>
  <si>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</si>
  <si>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</si>
  <si>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</si>
  <si>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</si>
  <si>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</si>
  <si>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</si>
  <si>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</si>
  <si>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</si>
  <si>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</si>
  <si>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</si>
  <si>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</si>
  <si>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</si>
  <si>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</si>
  <si>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</si>
  <si>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</si>
  <si>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</si>
  <si>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</si>
  <si>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</si>
  <si>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</si>
  <si>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</si>
  <si>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</si>
  <si>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</si>
  <si>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</si>
  <si>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</si>
  <si>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</si>
  <si>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</si>
  <si>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</si>
  <si>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</si>
  <si>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</si>
  <si>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</si>
  <si>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</si>
  <si>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</si>
  <si>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</si>
  <si>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</si>
  <si>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</si>
  <si>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</si>
  <si>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</si>
  <si>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</si>
  <si>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</si>
  <si>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</si>
  <si>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</si>
  <si>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</si>
  <si>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</si>
  <si>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</si>
  <si>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</si>
  <si>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</si>
  <si>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</si>
  <si>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</si>
  <si>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</si>
  <si>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</si>
  <si>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</si>
  <si>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</si>
  <si>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</si>
  <si>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</si>
  <si>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</si>
  <si>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</si>
  <si>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</si>
  <si>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</si>
  <si>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</si>
  <si>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</si>
  <si>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</si>
  <si>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</si>
  <si>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</si>
  <si>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</si>
  <si>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</si>
  <si>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</si>
  <si>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</si>
  <si>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</si>
  <si>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</si>
  <si>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</si>
  <si>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</si>
  <si>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</si>
  <si>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</si>
  <si>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</si>
  <si>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</si>
  <si>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</si>
  <si>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</si>
  <si>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</si>
  <si>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</si>
  <si>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</si>
  <si>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</si>
  <si>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</si>
  <si>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</si>
  <si>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</si>
  <si>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</si>
  <si>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</si>
  <si>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</si>
  <si>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</si>
  <si>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</si>
  <si>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</si>
  <si>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</si>
  <si>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</si>
  <si>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</si>
  <si>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</si>
  <si>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</si>
  <si>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</si>
  <si>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</si>
  <si>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</si>
  <si>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</si>
  <si>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</si>
  <si>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</si>
  <si>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</si>
  <si>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</si>
  <si>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</si>
  <si>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</si>
  <si>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</si>
  <si>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</si>
  <si>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</si>
  <si>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</si>
  <si>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</si>
  <si>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</si>
  <si>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</si>
  <si>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</si>
  <si>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</si>
  <si>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</si>
  <si>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</si>
  <si>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</si>
  <si>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</si>
  <si>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</si>
  <si>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</si>
  <si>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</si>
  <si>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</si>
  <si>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</si>
  <si>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</si>
  <si>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</si>
  <si>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</si>
  <si>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</si>
  <si>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</si>
  <si>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</si>
  <si>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</si>
  <si>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</si>
  <si>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</si>
  <si>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</si>
  <si>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</si>
  <si>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</si>
  <si>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</si>
  <si>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</si>
  <si>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</si>
  <si>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</si>
  <si>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</si>
  <si>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</si>
  <si>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</si>
  <si>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</si>
  <si>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</si>
  <si>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</si>
  <si>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</si>
  <si>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</si>
  <si>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</si>
  <si>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</si>
  <si>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</si>
  <si>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</si>
  <si>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</si>
  <si>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</si>
  <si>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</si>
  <si>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</si>
  <si>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</si>
  <si>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</si>
  <si>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</si>
  <si>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</si>
  <si>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</si>
  <si>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</si>
  <si>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</si>
  <si>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</si>
  <si>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</si>
  <si>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</si>
  <si>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</si>
  <si>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</si>
  <si>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</si>
  <si>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</si>
  <si>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</si>
  <si>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</si>
  <si>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</si>
  <si>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</si>
  <si>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</si>
  <si>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</si>
  <si>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</si>
  <si>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</si>
  <si>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</si>
  <si>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</si>
  <si>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</si>
  <si>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</si>
  <si>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</si>
  <si>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</si>
  <si>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</si>
  <si>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</si>
  <si>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</si>
  <si>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</si>
  <si>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</si>
  <si>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</si>
  <si>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</si>
  <si>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</si>
  <si>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</si>
  <si>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</si>
  <si>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</si>
  <si>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</si>
  <si>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</si>
  <si>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</si>
  <si>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</si>
  <si>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</si>
  <si>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</si>
  <si>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</si>
  <si>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</si>
  <si>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</si>
  <si>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</si>
  <si>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</si>
  <si>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</si>
  <si>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</si>
  <si>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</si>
  <si>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</si>
  <si>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</si>
  <si>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</si>
  <si>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</si>
  <si>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</si>
  <si>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</si>
  <si>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</si>
  <si>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</si>
  <si>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</si>
  <si>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</si>
  <si>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</si>
  <si>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</si>
  <si>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</si>
  <si>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</si>
  <si>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</si>
  <si>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</si>
  <si>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</si>
  <si>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</si>
  <si>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</si>
  <si>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</si>
  <si>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</si>
  <si>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</si>
  <si>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</si>
  <si>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</si>
  <si>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</si>
  <si>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</si>
  <si>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</si>
  <si>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</si>
  <si>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</si>
  <si>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</si>
  <si>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</si>
  <si>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</si>
  <si>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</si>
  <si>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</si>
  <si>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</si>
  <si>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</si>
  <si>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</si>
  <si>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</si>
  <si>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</si>
  <si>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</si>
  <si>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</si>
  <si>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</si>
  <si>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</si>
  <si>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</si>
  <si>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</si>
  <si>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</si>
  <si>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</si>
  <si>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</si>
  <si>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</si>
  <si>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</si>
  <si>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</si>
  <si>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</si>
  <si>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</si>
  <si>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</si>
  <si>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</si>
  <si>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</si>
  <si>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</si>
  <si>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</si>
  <si>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</si>
  <si>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</si>
  <si>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</si>
  <si>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</si>
  <si>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</si>
  <si>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</si>
  <si>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</si>
  <si>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</si>
  <si>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</si>
  <si>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</si>
  <si>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</si>
  <si>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</si>
  <si>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</si>
  <si>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</si>
  <si>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</si>
  <si>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</si>
  <si>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</si>
  <si>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</si>
  <si>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</si>
  <si>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</si>
  <si>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</si>
  <si>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</si>
  <si>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</si>
  <si>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</si>
  <si>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</si>
  <si>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</si>
  <si>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</si>
  <si>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</si>
  <si>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</si>
  <si>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</si>
  <si>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</si>
  <si>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</si>
  <si>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</si>
  <si>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</si>
  <si>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</si>
  <si>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</si>
  <si>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</si>
  <si>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</si>
  <si>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</si>
  <si>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</si>
  <si>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</si>
  <si>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</si>
  <si>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</si>
  <si>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</si>
  <si>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</si>
  <si>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</si>
  <si>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</si>
  <si>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</si>
  <si>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</si>
  <si>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</si>
  <si>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</si>
  <si>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</si>
  <si>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</si>
  <si>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</si>
  <si>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</si>
  <si>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</si>
  <si>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</si>
  <si>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</si>
  <si>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</si>
  <si>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</si>
  <si>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</si>
  <si>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</si>
  <si>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</si>
  <si>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</si>
  <si>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</si>
  <si>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</si>
  <si>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</si>
  <si>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</si>
  <si>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</si>
  <si>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</si>
  <si>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</si>
  <si>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</si>
  <si>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</si>
  <si>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</si>
  <si>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</si>
  <si>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</si>
  <si>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</si>
  <si>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</si>
  <si>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</si>
  <si>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</si>
  <si>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</si>
  <si>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</si>
  <si>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</si>
  <si>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</si>
  <si>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</si>
  <si>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</si>
  <si>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</si>
  <si>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</si>
  <si>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</si>
  <si>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</si>
  <si>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</si>
  <si>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</si>
  <si>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</si>
  <si>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</si>
  <si>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</si>
  <si>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</si>
  <si>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</si>
  <si>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</si>
  <si>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</si>
  <si>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</si>
  <si>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</si>
  <si>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</si>
  <si>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</si>
  <si>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</si>
  <si>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</si>
  <si>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</si>
  <si>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</si>
  <si>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</si>
  <si>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</si>
  <si>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</si>
  <si>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</si>
  <si>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</si>
  <si>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</si>
  <si>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</si>
  <si>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</si>
  <si>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</si>
  <si>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</si>
  <si>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</si>
  <si>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</si>
  <si>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</si>
  <si>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</si>
  <si>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</si>
  <si>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</si>
  <si>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</si>
  <si>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</si>
  <si>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</si>
  <si>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</si>
  <si>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</si>
  <si>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</si>
  <si>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</si>
  <si>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</si>
  <si>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</si>
  <si>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</si>
  <si>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</si>
  <si>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</si>
  <si>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</si>
  <si>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</si>
  <si>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</si>
  <si>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</si>
  <si>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</si>
  <si>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</si>
  <si>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</si>
  <si>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</si>
  <si>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</si>
  <si>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</si>
  <si>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</si>
  <si>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</si>
  <si>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</si>
  <si>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</si>
  <si>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</si>
  <si>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</si>
  <si>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</si>
  <si>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</si>
  <si>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</si>
  <si>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</si>
  <si>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</si>
  <si>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</si>
  <si>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</si>
  <si>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</si>
  <si>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</si>
  <si>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</si>
  <si>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</si>
  <si>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</si>
  <si>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</si>
  <si>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</si>
  <si>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</si>
  <si>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</si>
  <si>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</si>
  <si>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</si>
  <si>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</si>
  <si>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</si>
  <si>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</si>
  <si>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</si>
  <si>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</si>
  <si>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</si>
  <si>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</si>
  <si>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</si>
  <si>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</si>
  <si>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</si>
  <si>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</si>
  <si>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</si>
  <si>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</si>
  <si>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</si>
  <si>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</si>
  <si>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</si>
  <si>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</si>
  <si>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</si>
  <si>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</si>
  <si>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</si>
  <si>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</si>
  <si>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</si>
  <si>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</si>
  <si>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</si>
  <si>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</si>
  <si>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</si>
  <si>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</si>
  <si>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</si>
  <si>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</si>
  <si>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</si>
  <si>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</si>
  <si>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</si>
  <si>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</si>
  <si>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</si>
  <si>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</si>
  <si>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</si>
  <si>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</si>
  <si>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</si>
  <si>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</si>
  <si>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</si>
  <si>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</si>
  <si>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</si>
  <si>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</si>
  <si>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</si>
  <si>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</si>
  <si>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</si>
  <si>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</si>
  <si>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</si>
  <si>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</si>
  <si>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</si>
  <si>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</si>
  <si>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</si>
  <si>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</si>
  <si>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</si>
  <si>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</si>
  <si>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</si>
  <si>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</si>
  <si>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</si>
  <si>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</si>
  <si>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</si>
  <si>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</si>
  <si>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</si>
  <si>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</si>
  <si>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</si>
  <si>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</si>
  <si>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</si>
  <si>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</si>
  <si>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</si>
  <si>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</si>
  <si>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</si>
  <si>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</si>
  <si>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</si>
  <si>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</si>
  <si>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</si>
  <si>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</si>
  <si>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</si>
  <si>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</si>
  <si>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</si>
  <si>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</si>
  <si>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</si>
  <si>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</si>
  <si>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</si>
  <si>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</si>
  <si>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</si>
  <si>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</si>
  <si>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</si>
  <si>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</si>
  <si>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</si>
  <si>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</si>
  <si>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</si>
  <si>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</si>
  <si>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</si>
  <si>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</si>
  <si>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</si>
  <si>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</si>
  <si>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</si>
  <si>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</si>
  <si>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</si>
  <si>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</si>
  <si>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</si>
  <si>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</si>
  <si>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</si>
  <si>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</si>
  <si>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</si>
  <si>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</si>
  <si>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</si>
  <si>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</si>
  <si>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</si>
  <si>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</si>
  <si>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</si>
  <si>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</si>
  <si>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</si>
  <si>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</si>
  <si>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</si>
  <si>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</si>
  <si>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</si>
  <si>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</si>
  <si>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</si>
  <si>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</si>
  <si>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</si>
  <si>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</si>
  <si>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</si>
  <si>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</si>
  <si>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</si>
  <si>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</si>
  <si>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</si>
  <si>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</si>
  <si>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</si>
  <si>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</si>
  <si>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</si>
  <si>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</si>
  <si>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</si>
  <si>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</si>
  <si>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</si>
  <si>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</si>
  <si>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</si>
  <si>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</si>
  <si>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</si>
  <si>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</si>
  <si>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</si>
  <si>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</si>
  <si>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</si>
  <si>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</si>
  <si>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</si>
  <si>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</si>
  <si>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</si>
  <si>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</si>
  <si>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</si>
  <si>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</si>
  <si>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</si>
  <si>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</si>
  <si>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</si>
  <si>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</si>
  <si>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</si>
  <si>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</si>
  <si>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</si>
  <si>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</si>
  <si>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</si>
  <si>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</si>
  <si>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</si>
  <si>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</si>
  <si>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</si>
  <si>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</si>
  <si>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</si>
  <si>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</si>
  <si>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</si>
  <si>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</si>
  <si>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</si>
  <si>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</si>
  <si>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</si>
  <si>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</si>
  <si>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</si>
  <si>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</si>
  <si>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</si>
  <si>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</si>
  <si>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</si>
  <si>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</si>
  <si>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</si>
  <si>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</si>
  <si>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</si>
  <si>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</si>
  <si>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</si>
  <si>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</si>
  <si>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</si>
  <si>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</si>
  <si>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</si>
  <si>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</si>
  <si>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</si>
  <si>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</si>
  <si>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</si>
  <si>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</si>
  <si>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</si>
  <si>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</si>
  <si>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</si>
  <si>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</si>
  <si>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</si>
  <si>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</si>
  <si>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</si>
  <si>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</si>
  <si>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</si>
  <si>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</si>
  <si>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</si>
  <si>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</si>
  <si>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</si>
  <si>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</si>
  <si>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</si>
  <si>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</si>
  <si>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</si>
  <si>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</si>
  <si>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</si>
  <si>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</si>
  <si>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</si>
  <si>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</si>
  <si>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</si>
  <si>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</si>
  <si>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</si>
  <si>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</si>
  <si>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</si>
  <si>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</si>
  <si>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</si>
  <si>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</si>
  <si>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</si>
  <si>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</si>
  <si>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</si>
  <si>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</si>
  <si>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</si>
  <si>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</si>
  <si>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</si>
  <si>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</si>
  <si>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</si>
  <si>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</si>
  <si>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</si>
  <si>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</si>
  <si>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</si>
  <si>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</si>
  <si>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</si>
  <si>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</si>
  <si>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</si>
  <si>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</si>
  <si>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</si>
  <si>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</si>
  <si>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</si>
  <si>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</si>
  <si>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</si>
  <si>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</si>
  <si>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</si>
  <si>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</si>
  <si>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</si>
  <si>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</si>
  <si>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</si>
  <si>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</si>
  <si>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</si>
  <si>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</si>
  <si>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</si>
  <si>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</si>
  <si>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</si>
  <si>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</si>
  <si>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</si>
  <si>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</si>
  <si>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</si>
  <si>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</si>
  <si>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</si>
  <si>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</si>
  <si>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</si>
  <si>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</si>
  <si>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</si>
  <si>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</si>
  <si>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</si>
  <si>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</si>
  <si>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</si>
  <si>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</si>
  <si>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</si>
  <si>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</si>
  <si>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</si>
  <si>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</si>
  <si>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</si>
  <si>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</si>
  <si>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</si>
  <si>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</si>
  <si>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</si>
  <si>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</si>
  <si>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</si>
  <si>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</si>
  <si>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</si>
  <si>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</si>
  <si>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</si>
  <si>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</si>
  <si>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</si>
  <si>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</si>
  <si>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</si>
  <si>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</si>
  <si>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</si>
  <si>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</si>
  <si>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</si>
  <si>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</si>
  <si>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</si>
  <si>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</si>
  <si>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</si>
  <si>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</si>
  <si>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</si>
  <si>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</si>
  <si>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</si>
  <si>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</si>
  <si>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</si>
  <si>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</si>
  <si>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</si>
  <si>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</si>
  <si>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</si>
  <si>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</si>
  <si>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</si>
  <si>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</si>
  <si>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</si>
  <si>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</si>
  <si>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</si>
  <si>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</si>
  <si>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</si>
  <si>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</si>
  <si>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</si>
  <si>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</si>
  <si>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</si>
  <si>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</si>
  <si>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</si>
  <si>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</si>
  <si>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</si>
  <si>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</si>
  <si>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</si>
  <si>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</si>
  <si>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</si>
  <si>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</si>
  <si>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</si>
  <si>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</si>
  <si>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</si>
  <si>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</si>
  <si>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</si>
  <si>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</si>
  <si>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</si>
  <si>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</si>
  <si>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</si>
  <si>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</si>
  <si>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</si>
  <si>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</si>
  <si>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</si>
  <si>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</si>
  <si>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</si>
  <si>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</si>
  <si>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</si>
  <si>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</si>
  <si>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</si>
  <si>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</si>
  <si>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</si>
  <si>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</si>
  <si>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</si>
  <si>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</si>
  <si>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</si>
  <si>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</si>
  <si>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</si>
  <si>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</si>
  <si>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</si>
  <si>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</si>
  <si>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</si>
  <si>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</si>
  <si>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</si>
  <si>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</si>
  <si>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</si>
  <si>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</si>
  <si>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</si>
  <si>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</si>
  <si>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</si>
  <si>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</si>
  <si>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</si>
  <si>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</si>
  <si>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</si>
  <si>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</si>
  <si>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</si>
  <si>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</si>
  <si>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</si>
  <si>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</si>
  <si>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</si>
  <si>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</si>
  <si>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</si>
  <si>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</si>
  <si>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</si>
  <si>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</si>
  <si>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</si>
  <si>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</si>
  <si>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</si>
  <si>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</si>
  <si>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</si>
  <si>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</si>
  <si>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</si>
  <si>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</si>
  <si>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</si>
  <si>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</si>
  <si>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</si>
  <si>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</si>
  <si>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</si>
  <si>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</si>
  <si>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</si>
  <si>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</si>
  <si>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</si>
  <si>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</si>
  <si>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</si>
  <si>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</si>
  <si>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</si>
  <si>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</si>
  <si>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</si>
  <si>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</si>
  <si>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</si>
  <si>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</si>
  <si>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</si>
  <si>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</si>
  <si>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</si>
  <si>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</si>
  <si>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</si>
  <si>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</si>
  <si>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</si>
  <si>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</si>
  <si>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</si>
  <si>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</si>
  <si>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</si>
  <si>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</si>
  <si>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</si>
  <si>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</si>
  <si>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</si>
  <si>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</si>
  <si>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</si>
  <si>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</si>
  <si>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</si>
  <si>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</si>
  <si>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</si>
  <si>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</si>
  <si>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</si>
  <si>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</si>
  <si>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</si>
  <si>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</si>
  <si>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</si>
  <si>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</si>
  <si>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</si>
  <si>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</si>
  <si>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</si>
  <si>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</si>
  <si>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</si>
  <si>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</si>
  <si>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</si>
  <si>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</si>
  <si>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</si>
  <si>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</si>
  <si>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</si>
  <si>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</si>
  <si>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</si>
  <si>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</si>
  <si>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</si>
  <si>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</si>
  <si>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</si>
  <si>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</si>
  <si>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</si>
  <si>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</si>
  <si>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</si>
  <si>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</si>
  <si>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</si>
  <si>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</si>
  <si>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</si>
  <si>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</si>
  <si>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</si>
  <si>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</si>
  <si>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</si>
  <si>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</si>
  <si>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</si>
  <si>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</si>
  <si>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</si>
  <si>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</si>
  <si>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</si>
  <si>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</si>
  <si>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</si>
  <si>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</si>
  <si>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</si>
  <si>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</si>
  <si>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</si>
  <si>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</si>
  <si>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</si>
  <si>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</si>
  <si>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</si>
  <si>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</si>
  <si>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</si>
  <si>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</si>
  <si>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</si>
  <si>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</si>
  <si>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</si>
  <si>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</si>
  <si>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</si>
  <si>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</si>
  <si>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</si>
  <si>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</si>
  <si>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</si>
  <si>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</si>
  <si>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</si>
  <si>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</si>
  <si>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</si>
  <si>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</si>
  <si>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</si>
  <si>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</si>
  <si>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</si>
  <si>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</si>
  <si>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</si>
  <si>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</si>
  <si>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</si>
  <si>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</si>
  <si>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</si>
  <si>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</si>
  <si>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</si>
  <si>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</si>
  <si>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</si>
  <si>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</si>
  <si>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</si>
  <si>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</si>
  <si>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</si>
  <si>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</si>
  <si>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</si>
  <si>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</si>
  <si>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</si>
  <si>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</si>
  <si>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</si>
  <si>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</si>
  <si>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</si>
  <si>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</si>
  <si>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</si>
  <si>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</si>
  <si>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</si>
  <si>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</si>
  <si>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</si>
  <si>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</si>
  <si>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</si>
  <si>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</si>
  <si>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</si>
  <si>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</si>
  <si>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</si>
  <si>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</si>
  <si>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</si>
  <si>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</si>
  <si>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</si>
  <si>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</si>
  <si>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</si>
  <si>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</si>
  <si>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</si>
  <si>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</si>
  <si>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</si>
  <si>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</si>
  <si>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</si>
  <si>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</si>
  <si>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</si>
  <si>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</si>
  <si>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</si>
  <si>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</si>
  <si>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</si>
  <si>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</si>
  <si>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</si>
  <si>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</si>
  <si>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</si>
  <si>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</si>
  <si>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</si>
  <si>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</si>
  <si>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</si>
  <si>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</si>
  <si>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</si>
  <si>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</si>
  <si>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</si>
  <si>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</si>
  <si>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</si>
  <si>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</si>
  <si>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</si>
  <si>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</si>
  <si>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</si>
  <si>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</si>
  <si>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</si>
  <si>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</si>
  <si>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</si>
  <si>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</si>
  <si>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</si>
  <si>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</si>
  <si>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</si>
  <si>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</si>
  <si>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</si>
  <si>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</si>
  <si>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</si>
  <si>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</si>
  <si>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</si>
  <si>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</si>
  <si>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</si>
  <si>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</si>
  <si>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</si>
  <si>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</si>
  <si>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</si>
  <si>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</si>
  <si>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</si>
  <si>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</si>
  <si>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</si>
  <si>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</si>
  <si>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</si>
  <si>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</si>
  <si>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</si>
  <si>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</si>
  <si>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</si>
  <si>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</si>
  <si>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</si>
  <si>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</si>
  <si>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</si>
  <si>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</si>
  <si>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</si>
  <si>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</si>
  <si>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</si>
  <si>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</si>
  <si>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</si>
  <si>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</si>
  <si>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</si>
  <si>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</si>
  <si>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</si>
  <si>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</si>
  <si>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</si>
  <si>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</si>
  <si>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</si>
  <si>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</si>
  <si>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</si>
  <si>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</si>
  <si>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</si>
  <si>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</si>
  <si>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</si>
  <si>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</si>
  <si>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</si>
  <si>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</si>
  <si>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</si>
  <si>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</si>
  <si>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</si>
  <si>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</si>
  <si>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</si>
  <si>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</si>
  <si>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</si>
  <si>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</si>
  <si>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</si>
  <si>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</si>
  <si>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</si>
  <si>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</si>
  <si>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</si>
  <si>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</si>
  <si>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</si>
  <si>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</si>
  <si>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</si>
  <si>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</si>
  <si>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</si>
  <si>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</si>
  <si>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</si>
  <si>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</si>
  <si>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</si>
  <si>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</si>
  <si>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</si>
  <si>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</si>
  <si>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</si>
  <si>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</si>
  <si>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</si>
  <si>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</si>
  <si>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</si>
  <si>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</si>
  <si>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</si>
  <si>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</si>
  <si>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</si>
  <si>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</si>
  <si>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</si>
  <si>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</si>
  <si>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</si>
  <si>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</si>
  <si>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</si>
  <si>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</si>
  <si>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</si>
  <si>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</si>
  <si>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</si>
  <si>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</si>
  <si>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</si>
  <si>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</si>
  <si>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</si>
  <si>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</si>
  <si>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</si>
  <si>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</si>
  <si>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</si>
  <si>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</si>
  <si>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</si>
  <si>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</si>
  <si>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</si>
  <si>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</si>
  <si>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</si>
  <si>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</si>
  <si>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</si>
  <si>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</si>
  <si>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</si>
  <si>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</si>
  <si>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</si>
  <si>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</si>
  <si>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</si>
  <si>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</si>
  <si>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</si>
  <si>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</si>
  <si>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</si>
  <si>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</si>
  <si>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</si>
  <si>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</si>
  <si>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</si>
  <si>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</si>
  <si>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</si>
  <si>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</si>
  <si>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</si>
  <si>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</si>
  <si>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</si>
  <si>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</si>
  <si>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</si>
  <si>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</si>
  <si>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</si>
  <si>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</si>
  <si>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</si>
  <si>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</si>
  <si>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</si>
  <si>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</si>
  <si>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</si>
  <si>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</si>
  <si>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</si>
  <si>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</si>
  <si>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</si>
  <si>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</si>
  <si>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</si>
  <si>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</si>
  <si>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</si>
  <si>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</si>
  <si>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</si>
  <si>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</si>
  <si>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</si>
  <si>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</si>
  <si>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</si>
  <si>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</si>
  <si>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</si>
  <si>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</si>
  <si>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</si>
  <si>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</si>
  <si>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</si>
  <si>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</si>
  <si>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</si>
  <si>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</si>
  <si>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</si>
  <si>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</si>
  <si>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</si>
  <si>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</si>
  <si>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</si>
  <si>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</si>
  <si>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</si>
  <si>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</si>
  <si>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</si>
  <si>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</si>
  <si>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</si>
  <si>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</si>
  <si>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</si>
  <si>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</si>
  <si>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</si>
  <si>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</si>
  <si>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</si>
  <si>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</si>
  <si>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</si>
  <si>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</si>
  <si>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</si>
  <si>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</si>
  <si>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</si>
  <si>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</si>
  <si>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</si>
  <si>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</si>
  <si>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</si>
  <si>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</si>
  <si>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</si>
  <si>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</si>
  <si>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</si>
  <si>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</si>
  <si>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</si>
  <si>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</si>
  <si>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</si>
  <si>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</si>
  <si>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</si>
  <si>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</si>
  <si>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</si>
  <si>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</si>
  <si>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</si>
  <si>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</si>
  <si>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</si>
  <si>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</si>
  <si>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</si>
  <si>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</si>
  <si>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</si>
  <si>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</si>
  <si>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</si>
  <si>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</si>
  <si>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</si>
  <si>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</si>
  <si>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</si>
  <si>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</si>
  <si>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</si>
  <si>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</si>
  <si>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</si>
  <si>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</si>
  <si>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</si>
  <si>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</si>
  <si>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</si>
  <si>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</si>
  <si>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</si>
  <si>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</si>
  <si>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</si>
  <si>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</si>
  <si>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</si>
  <si>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</si>
  <si>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</si>
  <si>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</si>
  <si>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</si>
  <si>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</si>
  <si>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</si>
  <si>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</si>
  <si>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</si>
  <si>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</si>
  <si>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</si>
  <si>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</si>
  <si>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</si>
  <si>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</si>
  <si>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</si>
  <si>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</si>
  <si>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</si>
  <si>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</si>
  <si>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</si>
  <si>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</si>
  <si>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</si>
  <si>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</si>
  <si>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</si>
  <si>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</si>
  <si>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</si>
  <si>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</si>
  <si>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</si>
  <si>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</si>
  <si>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</si>
  <si>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</si>
  <si>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</si>
  <si>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</si>
  <si>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</si>
  <si>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</si>
  <si>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</si>
  <si>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</si>
  <si>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</si>
  <si>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</si>
  <si>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</si>
  <si>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</si>
  <si>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</si>
  <si>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</si>
  <si>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</si>
  <si>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</si>
  <si>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</si>
  <si>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</si>
  <si>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</si>
  <si>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</si>
  <si>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</si>
  <si>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</si>
  <si>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</si>
  <si>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</si>
  <si>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</si>
  <si>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</si>
  <si>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</si>
  <si>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</si>
  <si>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</si>
  <si>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</si>
  <si>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</si>
  <si>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</si>
  <si>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</si>
  <si>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</si>
  <si>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</si>
  <si>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</si>
  <si>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</si>
  <si>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</si>
  <si>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</si>
  <si>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</si>
  <si>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</si>
  <si>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</si>
  <si>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</si>
  <si>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</si>
  <si>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</si>
  <si>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</si>
  <si>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</si>
  <si>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</si>
  <si>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</si>
  <si>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</si>
  <si>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</si>
  <si>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</si>
  <si>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</si>
  <si>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</si>
  <si>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</si>
  <si>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</si>
  <si>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</si>
  <si>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</si>
  <si>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</si>
  <si>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</si>
  <si>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</si>
  <si>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</si>
  <si>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</si>
  <si>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</si>
  <si>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</si>
  <si>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</si>
  <si>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</si>
  <si>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</si>
  <si>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</si>
  <si>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</si>
  <si>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</si>
  <si>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</si>
  <si>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</si>
  <si>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</si>
  <si>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</si>
  <si>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</si>
  <si>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</si>
  <si>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</si>
  <si>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</si>
  <si>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</si>
  <si>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</si>
  <si>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</si>
  <si>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</si>
  <si>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</si>
  <si>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</si>
  <si>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</si>
  <si>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</si>
  <si>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</si>
  <si>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</si>
  <si>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</si>
  <si>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</si>
  <si>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</si>
  <si>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</si>
  <si>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</si>
  <si>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</si>
  <si>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</si>
  <si>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</si>
  <si>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</si>
  <si>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</si>
  <si>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</si>
  <si>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</si>
  <si>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</si>
  <si>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</si>
  <si>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</si>
  <si>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</si>
  <si>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</si>
  <si>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</si>
  <si>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</si>
  <si>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</si>
  <si>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</si>
  <si>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</si>
  <si>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</si>
  <si>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</si>
  <si>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</si>
  <si>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</si>
  <si>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</si>
  <si>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</si>
  <si>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</si>
  <si>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</si>
  <si>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</si>
  <si>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</si>
  <si>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</si>
  <si>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</si>
  <si>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</si>
  <si>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</si>
  <si>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</si>
  <si>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</si>
  <si>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</si>
  <si>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</si>
  <si>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</si>
  <si>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</si>
  <si>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</si>
  <si>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</si>
  <si>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</si>
  <si>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</si>
  <si>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</si>
  <si>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</si>
  <si>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</si>
  <si>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</si>
  <si>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</si>
  <si>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</si>
  <si>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</si>
  <si>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</si>
  <si>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</si>
  <si>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</si>
  <si>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</si>
  <si>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</si>
  <si>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</si>
  <si>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</si>
  <si>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</si>
  <si>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</si>
  <si>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</si>
  <si>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</si>
  <si>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</si>
  <si>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</si>
  <si>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</si>
  <si>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</si>
  <si>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</si>
  <si>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</si>
  <si>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</si>
  <si>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</si>
  <si>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</si>
  <si>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</si>
  <si>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</si>
  <si>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</si>
  <si>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</si>
  <si>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</si>
  <si>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</si>
  <si>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</si>
  <si>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</si>
  <si>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</si>
  <si>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</si>
  <si>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</si>
  <si>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</si>
  <si>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</si>
  <si>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</si>
  <si>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</si>
  <si>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</si>
  <si>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</si>
  <si>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</si>
  <si>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</si>
  <si>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</si>
  <si>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</si>
  <si>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</si>
  <si>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</si>
  <si>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</si>
  <si>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</si>
  <si>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</si>
  <si>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</si>
  <si>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</si>
  <si>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</si>
  <si>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</si>
  <si>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</si>
  <si>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</si>
  <si>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</si>
  <si>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</si>
  <si>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</si>
  <si>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</si>
  <si>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</si>
  <si>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</si>
  <si>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</si>
  <si>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</si>
  <si>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</si>
  <si>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</si>
  <si>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</si>
  <si>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</si>
  <si>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</si>
  <si>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</si>
  <si>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</si>
  <si>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</si>
  <si>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</si>
  <si>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</si>
  <si>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</si>
  <si>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</si>
  <si>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</si>
  <si>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</si>
  <si>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</si>
  <si>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</si>
  <si>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</si>
  <si>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</si>
  <si>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</si>
  <si>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</si>
  <si>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</si>
  <si>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</si>
  <si>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</si>
  <si>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</si>
  <si>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</si>
  <si>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</si>
  <si>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</si>
  <si>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</si>
  <si>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</si>
  <si>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</si>
  <si>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</si>
  <si>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</si>
  <si>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</si>
  <si>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</si>
  <si>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</si>
  <si>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</si>
  <si>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</si>
  <si>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</si>
  <si>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</si>
  <si>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</si>
  <si>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</si>
  <si>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</si>
  <si>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</si>
  <si>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</si>
  <si>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</si>
  <si>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</si>
  <si>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</si>
  <si>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</si>
  <si>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</si>
  <si>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</si>
  <si>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</si>
  <si>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</si>
  <si>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</si>
  <si>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</si>
  <si>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</si>
  <si>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</si>
  <si>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</si>
  <si>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</si>
  <si>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</si>
  <si>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</si>
  <si>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</si>
  <si>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</si>
  <si>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</si>
  <si>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</si>
  <si>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</si>
  <si>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</si>
  <si>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</si>
  <si>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</si>
  <si>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</si>
  <si>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</si>
  <si>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</si>
  <si>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</si>
  <si>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</si>
  <si>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</si>
  <si>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</si>
  <si>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</si>
  <si>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</si>
  <si>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</si>
  <si>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</si>
  <si>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</si>
  <si>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</si>
  <si>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</si>
  <si>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</si>
  <si>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</si>
  <si>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</si>
  <si>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</si>
  <si>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</si>
  <si>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</si>
  <si>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</si>
  <si>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</si>
  <si>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</si>
  <si>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</si>
  <si>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</si>
  <si>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</si>
  <si>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</si>
  <si>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</si>
  <si>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</si>
  <si>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</si>
  <si>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</si>
  <si>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</si>
  <si>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</si>
  <si>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</si>
  <si>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</si>
  <si>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</si>
  <si>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</si>
  <si>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</si>
  <si>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</si>
  <si>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</si>
  <si>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</si>
  <si>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</si>
  <si>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</si>
  <si>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</si>
  <si>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</si>
  <si>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</si>
  <si>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</si>
  <si>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</si>
  <si>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</si>
  <si>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</si>
  <si>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</si>
  <si>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</si>
  <si>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</si>
  <si>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</si>
  <si>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</si>
  <si>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</si>
  <si>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</si>
  <si>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</si>
  <si>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</si>
  <si>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</si>
  <si>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</si>
  <si>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</si>
  <si>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</si>
  <si>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</si>
  <si>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</si>
  <si>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</si>
  <si>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</si>
  <si>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</si>
  <si>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</si>
  <si>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</si>
  <si>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</si>
  <si>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</si>
  <si>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</si>
  <si>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</si>
  <si>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</si>
  <si>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</si>
  <si>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</si>
  <si>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</si>
  <si>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</si>
  <si>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</si>
  <si>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</si>
  <si>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</si>
  <si>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</si>
  <si>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</si>
  <si>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</si>
  <si>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</si>
  <si>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</si>
  <si>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</si>
  <si>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</si>
  <si>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</si>
  <si>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</si>
  <si>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</si>
  <si>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</si>
  <si>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</si>
  <si>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</si>
  <si>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</si>
  <si>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</si>
  <si>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</si>
  <si>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</si>
  <si>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</si>
  <si>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</si>
  <si>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</si>
  <si>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</si>
  <si>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</si>
  <si>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</si>
  <si>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</si>
  <si>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</si>
  <si>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</si>
  <si>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</si>
  <si>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</si>
  <si>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</si>
  <si>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</si>
  <si>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</si>
  <si>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</si>
  <si>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</si>
  <si>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</si>
  <si>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</si>
  <si>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</si>
  <si>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</si>
  <si>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</si>
  <si>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</si>
  <si>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</si>
  <si>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</si>
  <si>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</si>
  <si>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</si>
  <si>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</si>
  <si>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</si>
  <si>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</si>
  <si>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</si>
  <si>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</si>
  <si>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</si>
  <si>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</si>
  <si>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</si>
  <si>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</si>
  <si>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</si>
  <si>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</si>
  <si>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</si>
  <si>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</si>
  <si>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</si>
  <si>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</si>
  <si>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</si>
  <si>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</si>
  <si>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</si>
  <si>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</si>
  <si>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</si>
  <si>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</si>
  <si>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</si>
  <si>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</si>
  <si>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</si>
  <si>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</si>
  <si>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</si>
  <si>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</si>
  <si>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</si>
  <si>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</si>
  <si>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</si>
  <si>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</si>
  <si>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</si>
  <si>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</si>
  <si>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</si>
  <si>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</si>
  <si>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</si>
  <si>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</si>
  <si>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</si>
  <si>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</si>
  <si>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</si>
  <si>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</si>
  <si>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</si>
  <si>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</si>
  <si>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</si>
  <si>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</si>
  <si>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</si>
  <si>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</si>
  <si>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</si>
  <si>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</si>
  <si>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</si>
  <si>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</si>
  <si>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</si>
  <si>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</si>
  <si>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</si>
  <si>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</si>
  <si>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</si>
  <si>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</si>
  <si>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</si>
  <si>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</si>
  <si>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</si>
  <si>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</si>
  <si>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</si>
  <si>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</si>
  <si>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</si>
  <si>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</si>
  <si>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</si>
  <si>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</si>
  <si>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</si>
  <si>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</si>
  <si>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</si>
  <si>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</si>
  <si>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</si>
  <si>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</si>
  <si>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</si>
  <si>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</si>
  <si>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</si>
  <si>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</si>
  <si>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</si>
  <si>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</si>
  <si>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</si>
  <si>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</si>
  <si>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</si>
  <si>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</si>
  <si>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</si>
  <si>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</si>
  <si>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</si>
  <si>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</si>
  <si>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</si>
  <si>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</si>
  <si>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</si>
  <si>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</si>
  <si>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</si>
  <si>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</si>
  <si>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</si>
  <si>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</si>
  <si>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</si>
  <si>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</si>
  <si>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</si>
  <si>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</si>
  <si>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</si>
  <si>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</si>
  <si>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</si>
  <si>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</si>
  <si>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</si>
  <si>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</si>
  <si>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</si>
  <si>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</si>
  <si>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</si>
  <si>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</si>
  <si>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</si>
  <si>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</si>
  <si>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</si>
  <si>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</si>
  <si>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</si>
  <si>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</si>
  <si>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</si>
  <si>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</si>
  <si>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</si>
  <si>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</si>
  <si>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</si>
  <si>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</si>
  <si>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</si>
  <si>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</si>
  <si>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</si>
  <si>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</si>
  <si>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</si>
  <si>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</si>
  <si>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</si>
  <si>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</si>
  <si>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</si>
  <si>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</si>
  <si>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</si>
  <si>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</si>
  <si>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</si>
  <si>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</si>
  <si>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</si>
  <si>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</si>
  <si>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</si>
  <si>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</si>
  <si>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</si>
  <si>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</si>
  <si>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</si>
  <si>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</si>
  <si>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</si>
  <si>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</si>
  <si>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</si>
  <si>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</si>
  <si>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</si>
  <si>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</si>
  <si>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</si>
  <si>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</si>
  <si>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</si>
  <si>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</si>
  <si>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</si>
  <si>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</si>
  <si>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</si>
  <si>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</si>
  <si>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</si>
  <si>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</si>
  <si>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</si>
  <si>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</si>
  <si>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</si>
  <si>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</si>
  <si>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</si>
  <si>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</si>
  <si>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</si>
  <si>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</si>
  <si>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</si>
  <si>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</si>
  <si>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</si>
  <si>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</si>
  <si>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</si>
  <si>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</si>
  <si>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</si>
  <si>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</si>
  <si>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</si>
  <si>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</si>
  <si>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</si>
  <si>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</si>
  <si>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</si>
  <si>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</si>
  <si>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</si>
  <si>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</si>
  <si>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</si>
  <si>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</si>
  <si>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</si>
  <si>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</si>
  <si>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</si>
  <si>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</si>
  <si>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</si>
  <si>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</si>
  <si>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</si>
  <si>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</si>
  <si>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</si>
  <si>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</si>
  <si>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</si>
  <si>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</si>
  <si>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</si>
  <si>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</si>
  <si>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</si>
  <si>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</si>
  <si>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</si>
  <si>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</si>
  <si>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</si>
  <si>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</si>
  <si>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</si>
  <si>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</si>
  <si>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</si>
  <si>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</si>
  <si>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</si>
  <si>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</si>
  <si>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</si>
  <si>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</si>
  <si>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</si>
  <si>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</si>
  <si>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</si>
  <si>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</si>
  <si>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</si>
  <si>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</si>
  <si>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</si>
  <si>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</si>
  <si>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</si>
  <si>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</si>
  <si>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</si>
  <si>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</si>
  <si>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</si>
  <si>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</si>
  <si>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</si>
  <si>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</si>
  <si>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</si>
  <si>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</si>
  <si>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</si>
  <si>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</si>
  <si>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</si>
  <si>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</si>
  <si>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</si>
  <si>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</si>
  <si>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</si>
  <si>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</si>
  <si>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</si>
  <si>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</si>
  <si>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</si>
  <si>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</si>
  <si>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</si>
  <si>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</si>
  <si>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</si>
  <si>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</si>
  <si>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</si>
  <si>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</si>
  <si>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</si>
  <si>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</si>
  <si>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</si>
  <si>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</si>
  <si>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</si>
  <si>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</si>
  <si>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</si>
  <si>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</si>
  <si>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</si>
  <si>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</si>
  <si>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</si>
  <si>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</si>
  <si>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</si>
  <si>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</si>
  <si>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</si>
  <si>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</si>
  <si>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</si>
  <si>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</si>
  <si>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</si>
  <si>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</si>
  <si>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</si>
  <si>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</si>
  <si>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</si>
  <si>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</si>
  <si>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</si>
  <si>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</si>
  <si>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</si>
  <si>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</si>
  <si>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</si>
  <si>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</si>
  <si>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</si>
  <si>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</si>
  <si>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</si>
  <si>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</si>
  <si>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</si>
  <si>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</si>
  <si>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</si>
  <si>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</si>
  <si>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</si>
  <si>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</si>
  <si>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</si>
  <si>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</si>
  <si>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</si>
  <si>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</si>
  <si>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</si>
  <si>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</si>
  <si>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</si>
  <si>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</si>
  <si>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</si>
  <si>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</si>
  <si>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</si>
  <si>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</si>
  <si>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</si>
  <si>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</si>
  <si>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</si>
  <si>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</si>
  <si>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</si>
  <si>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</si>
  <si>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</si>
  <si>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</si>
  <si>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</si>
  <si>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</si>
  <si>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</si>
  <si>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</si>
  <si>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</si>
  <si>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</si>
  <si>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</si>
  <si>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</si>
  <si>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</si>
  <si>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</si>
  <si>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</si>
  <si>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</si>
  <si>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</si>
  <si>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</si>
  <si>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</si>
  <si>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</si>
  <si>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</si>
  <si>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</si>
  <si>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</si>
  <si>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</si>
  <si>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</si>
  <si>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</si>
  <si>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</si>
  <si>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</si>
  <si>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</si>
  <si>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</si>
  <si>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</si>
  <si>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</si>
  <si>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</si>
  <si>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</si>
  <si>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</si>
  <si>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</si>
  <si>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</si>
  <si>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</si>
  <si>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</si>
  <si>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</si>
  <si>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</si>
  <si>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</si>
  <si>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</si>
  <si>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</si>
  <si>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</si>
  <si>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</si>
  <si>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</si>
  <si>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</si>
  <si>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</si>
  <si>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</si>
  <si>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</si>
  <si>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</si>
  <si>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</si>
  <si>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</si>
  <si>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</si>
  <si>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</si>
  <si>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</si>
  <si>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</si>
  <si>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</si>
  <si>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</si>
  <si>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</si>
  <si>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</si>
  <si>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</si>
  <si>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</si>
  <si>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</si>
  <si>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</si>
  <si>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</si>
  <si>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</si>
  <si>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</si>
  <si>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</si>
  <si>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</si>
  <si>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</si>
  <si>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</si>
  <si>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</si>
  <si>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</si>
  <si>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</si>
  <si>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</si>
  <si>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</si>
  <si>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</si>
  <si>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</si>
  <si>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</si>
  <si>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</si>
  <si>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</si>
  <si>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</si>
  <si>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</si>
  <si>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</si>
  <si>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</si>
  <si>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</si>
  <si>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</si>
  <si>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</si>
  <si>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</si>
  <si>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</si>
  <si>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</si>
  <si>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</si>
  <si>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</si>
  <si>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</si>
  <si>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</si>
  <si>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</si>
  <si>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</si>
  <si>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</si>
  <si>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</si>
  <si>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</si>
  <si>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</si>
  <si>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</si>
  <si>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</si>
  <si>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</si>
  <si>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</si>
  <si>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</si>
  <si>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</si>
  <si>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</si>
  <si>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</si>
  <si>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</si>
  <si>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</si>
  <si>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</si>
  <si>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</si>
  <si>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</si>
  <si>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</si>
  <si>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</si>
  <si>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</si>
  <si>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</si>
  <si>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</si>
  <si>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</si>
  <si>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</si>
  <si>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</si>
  <si>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</si>
  <si>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</si>
  <si>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</si>
  <si>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</si>
  <si>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</si>
  <si>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</si>
  <si>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</si>
  <si>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</si>
  <si>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</si>
  <si>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</si>
  <si>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</si>
  <si>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</si>
  <si>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</si>
  <si>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</si>
  <si>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</si>
  <si>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</si>
  <si>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</si>
  <si>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</si>
  <si>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</si>
  <si>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</si>
  <si>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</si>
  <si>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</si>
  <si>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</si>
  <si>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</si>
  <si>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</si>
  <si>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</si>
  <si>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</si>
  <si>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</si>
  <si>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</si>
  <si>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</si>
  <si>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</si>
  <si>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</si>
  <si>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</si>
  <si>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</si>
  <si>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</si>
  <si>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</si>
  <si>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</si>
  <si>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</si>
  <si>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</si>
  <si>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</si>
  <si>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</si>
  <si>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</si>
  <si>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</si>
  <si>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</si>
  <si>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</si>
  <si>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</si>
  <si>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</si>
  <si>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</si>
  <si>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</si>
  <si>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</si>
  <si>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</si>
  <si>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</si>
  <si>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</si>
  <si>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</si>
  <si>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</si>
  <si>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</si>
  <si>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</si>
  <si>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</si>
  <si>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</si>
  <si>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</si>
  <si>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</si>
  <si>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</si>
  <si>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</si>
  <si>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</si>
  <si>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</si>
  <si>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</si>
  <si>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</si>
  <si>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</si>
  <si>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</si>
  <si>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</si>
  <si>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</si>
  <si>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</si>
  <si>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</si>
  <si>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</si>
  <si>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</si>
  <si>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</si>
  <si>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</si>
  <si>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</si>
  <si>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</si>
  <si>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</si>
  <si>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</si>
  <si>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</si>
  <si>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</si>
  <si>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</si>
  <si>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</si>
  <si>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</si>
  <si>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</si>
  <si>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</si>
  <si>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</si>
  <si>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</si>
  <si>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</si>
  <si>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</si>
  <si>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</si>
  <si>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</si>
  <si>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</si>
  <si>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</si>
  <si>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</si>
  <si>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</si>
  <si>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</si>
  <si>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</si>
  <si>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</si>
  <si>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</si>
  <si>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</si>
  <si>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</si>
  <si>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</si>
  <si>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</si>
  <si>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</si>
  <si>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</si>
  <si>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</si>
  <si>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</si>
  <si>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</si>
  <si>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</si>
  <si>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</si>
  <si>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</si>
  <si>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</si>
  <si>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</si>
  <si>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</si>
  <si>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</si>
  <si>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</si>
  <si>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</si>
  <si>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</si>
  <si>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</si>
  <si>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</si>
  <si>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</si>
  <si>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</si>
  <si>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</si>
  <si>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</si>
  <si>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</si>
  <si>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</si>
  <si>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</si>
  <si>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</si>
  <si>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</si>
  <si>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</si>
  <si>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</si>
  <si>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</si>
  <si>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</si>
  <si>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</si>
  <si>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</si>
  <si>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</si>
  <si>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</si>
  <si>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</si>
  <si>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</si>
  <si>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</si>
  <si>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</si>
  <si>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</si>
  <si>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</si>
  <si>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</si>
  <si>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</si>
  <si>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</si>
  <si>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</si>
  <si>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</si>
  <si>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</si>
  <si>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</si>
  <si>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</si>
  <si>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</si>
  <si>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</si>
  <si>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</si>
  <si>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</si>
  <si>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</si>
  <si>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</si>
  <si>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</si>
  <si>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</si>
  <si>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</si>
  <si>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</si>
  <si>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</si>
  <si>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</si>
  <si>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</si>
  <si>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</si>
  <si>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</si>
  <si>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</si>
  <si>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</si>
  <si>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</si>
  <si>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</si>
  <si>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</si>
  <si>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</si>
  <si>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</si>
  <si>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</si>
  <si>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</si>
  <si>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</si>
  <si>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</si>
  <si>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</si>
  <si>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</si>
  <si>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</si>
  <si>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</si>
  <si>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</si>
  <si>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</si>
  <si>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</si>
  <si>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</si>
  <si>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</si>
  <si>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</si>
  <si>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</si>
  <si>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</si>
  <si>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</si>
  <si>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</si>
  <si>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</si>
  <si>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</si>
  <si>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</si>
  <si>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</si>
  <si>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</si>
  <si>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</si>
  <si>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</si>
  <si>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</si>
  <si>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</si>
  <si>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</si>
  <si>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</si>
  <si>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</si>
  <si>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</si>
  <si>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</si>
  <si>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</si>
  <si>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</si>
  <si>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</si>
  <si>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</si>
  <si>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</si>
  <si>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</si>
  <si>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</si>
  <si>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</si>
  <si>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</si>
  <si>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</si>
  <si>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</si>
  <si>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</si>
  <si>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</si>
  <si>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</si>
  <si>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</si>
  <si>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</si>
  <si>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</si>
  <si>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</si>
  <si>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</si>
  <si>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</si>
  <si>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</si>
  <si>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</si>
  <si>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</si>
  <si>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</si>
  <si>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</si>
  <si>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</si>
  <si>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</si>
  <si>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</si>
  <si>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</si>
  <si>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</si>
  <si>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</si>
  <si>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</si>
  <si>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</si>
  <si>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</si>
  <si>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</si>
  <si>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</si>
  <si>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</si>
  <si>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</si>
  <si>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</si>
  <si>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</si>
  <si>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</si>
  <si>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</si>
  <si>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</si>
  <si>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</si>
  <si>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</si>
  <si>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</si>
  <si>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</si>
  <si>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</si>
  <si>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</si>
  <si>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</si>
  <si>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</si>
  <si>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</si>
  <si>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</si>
  <si>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</si>
  <si>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</si>
  <si>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</si>
  <si>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</si>
  <si>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</si>
  <si>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</si>
  <si>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</si>
  <si>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</si>
  <si>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</si>
  <si>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</si>
  <si>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</si>
  <si>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</si>
  <si>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</si>
  <si>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</si>
  <si>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</si>
  <si>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</si>
  <si>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</si>
  <si>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</si>
  <si>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</si>
  <si>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</si>
  <si>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</si>
  <si>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</si>
  <si>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</si>
  <si>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</si>
  <si>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</si>
  <si>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</si>
  <si>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</si>
  <si>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</si>
  <si>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</si>
  <si>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</si>
  <si>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</si>
  <si>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</si>
  <si>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</si>
  <si>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</si>
  <si>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</si>
  <si>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</si>
  <si>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</si>
  <si>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</si>
  <si>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</si>
  <si>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</si>
  <si>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</si>
  <si>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</si>
  <si>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</si>
  <si>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</si>
  <si>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</si>
  <si>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</si>
  <si>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</si>
  <si>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</si>
  <si>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</si>
  <si>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</si>
  <si>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</si>
  <si>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</si>
  <si>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</si>
  <si>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</si>
  <si>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</si>
  <si>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</si>
  <si>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</si>
  <si>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</si>
  <si>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</si>
  <si>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</si>
  <si>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</si>
  <si>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</si>
  <si>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</si>
  <si>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</si>
  <si>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</si>
  <si>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</si>
  <si>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</si>
  <si>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</si>
  <si>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</si>
  <si>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</si>
  <si>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</si>
  <si>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</si>
  <si>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</si>
  <si>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</si>
  <si>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</si>
  <si>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</si>
  <si>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</si>
  <si>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</si>
  <si>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</si>
  <si>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</si>
  <si>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</si>
  <si>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</si>
  <si>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</si>
  <si>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</si>
  <si>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</si>
  <si>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</si>
  <si>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</si>
  <si>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</si>
  <si>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</si>
  <si>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</si>
  <si>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</si>
  <si>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</si>
  <si>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</si>
  <si>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</si>
  <si>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</si>
  <si>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</si>
  <si>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</si>
  <si>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</si>
  <si>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</si>
  <si>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</si>
  <si>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</si>
  <si>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</si>
  <si>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</si>
  <si>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</si>
  <si>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</si>
  <si>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</si>
  <si>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</si>
  <si>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</si>
  <si>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</si>
  <si>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</si>
  <si>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</si>
  <si>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</si>
  <si>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</si>
  <si>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</si>
  <si>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</si>
  <si>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</si>
  <si>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</si>
  <si>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</si>
  <si>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</si>
  <si>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</si>
  <si>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</si>
  <si>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</si>
  <si>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</si>
  <si>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</si>
  <si>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</si>
  <si>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</si>
  <si>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</si>
  <si>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</si>
  <si>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</si>
  <si>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</si>
  <si>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</si>
  <si>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</si>
  <si>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</si>
  <si>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</si>
  <si>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</si>
  <si>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</si>
  <si>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</si>
  <si>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</si>
  <si>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</si>
  <si>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</si>
  <si>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</si>
  <si>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</si>
  <si>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</si>
  <si>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</si>
  <si>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</si>
  <si>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</si>
  <si>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</si>
  <si>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</si>
  <si>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</si>
  <si>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</si>
  <si>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</si>
  <si>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</si>
  <si>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</si>
  <si>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</si>
  <si>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</si>
  <si>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</si>
  <si>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</si>
  <si>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</si>
  <si>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</si>
  <si>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</si>
  <si>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</si>
  <si>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</si>
  <si>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</si>
  <si>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</si>
  <si>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</si>
  <si>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</si>
  <si>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</si>
  <si>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</si>
  <si>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</si>
  <si>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</si>
  <si>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</si>
  <si>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</si>
  <si>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</si>
  <si>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</si>
  <si>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</si>
  <si>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</si>
  <si>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</si>
  <si>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</si>
  <si>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</si>
  <si>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</si>
  <si>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</si>
  <si>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</si>
  <si>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</si>
  <si>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</si>
  <si>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</si>
  <si>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</si>
  <si>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</si>
  <si>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</si>
  <si>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</si>
  <si>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</si>
  <si>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</si>
  <si>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</si>
  <si>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</si>
  <si>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</si>
  <si>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</si>
  <si>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</si>
  <si>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</si>
  <si>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</si>
  <si>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</si>
  <si>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</si>
  <si>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</si>
  <si>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</si>
  <si>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</si>
  <si>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</si>
  <si>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</si>
  <si>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</si>
  <si>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</si>
  <si>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</si>
  <si>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</si>
  <si>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</si>
  <si>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</si>
  <si>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</si>
  <si>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</si>
  <si>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</si>
  <si>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</si>
  <si>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</si>
  <si>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</si>
  <si>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</si>
  <si>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</si>
  <si>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</si>
  <si>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</si>
  <si>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</si>
  <si>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</si>
  <si>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</si>
  <si>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</si>
  <si>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</si>
  <si>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</si>
  <si>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</si>
  <si>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</si>
  <si>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</si>
  <si>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</si>
  <si>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</si>
  <si>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</si>
  <si>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</si>
  <si>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</si>
  <si>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</si>
  <si>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</si>
  <si>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</si>
  <si>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</si>
  <si>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</si>
  <si>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</si>
  <si>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</si>
  <si>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</si>
  <si>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</si>
  <si>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</si>
  <si>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</si>
  <si>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</si>
  <si>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</si>
  <si>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</si>
  <si>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</si>
  <si>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</si>
  <si>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</si>
  <si>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</si>
  <si>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</si>
  <si>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</si>
  <si>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</si>
  <si>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</si>
  <si>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</si>
  <si>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</si>
  <si>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</si>
  <si>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</si>
  <si>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</si>
  <si>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</si>
  <si>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</si>
  <si>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</si>
  <si>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</si>
  <si>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</si>
  <si>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</si>
  <si>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</si>
  <si>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</si>
  <si>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</si>
  <si>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</si>
  <si>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</si>
  <si>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</si>
  <si>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</si>
  <si>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</si>
  <si>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</si>
  <si>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</si>
  <si>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</si>
  <si>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</si>
  <si>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</si>
  <si>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</si>
  <si>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</si>
  <si>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</si>
  <si>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</si>
  <si>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</si>
  <si>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</si>
  <si>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</si>
  <si>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</si>
  <si>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</si>
  <si>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</si>
  <si>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</si>
  <si>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</si>
  <si>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</si>
  <si>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</si>
  <si>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</si>
  <si>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</si>
  <si>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</si>
  <si>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</si>
  <si>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</si>
  <si>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</si>
  <si>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</si>
  <si>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</si>
  <si>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</si>
  <si>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</si>
  <si>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</si>
  <si>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</si>
  <si>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</si>
  <si>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</si>
  <si>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</si>
  <si>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</si>
  <si>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</si>
  <si>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</si>
  <si>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</si>
  <si>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</si>
  <si>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</si>
  <si>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</si>
  <si>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</si>
  <si>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</si>
  <si>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</si>
  <si>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</si>
  <si>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</si>
  <si>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</si>
  <si>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</si>
  <si>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</si>
  <si>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</si>
  <si>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</si>
  <si>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</si>
  <si>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</si>
  <si>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</si>
  <si>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</si>
  <si>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</si>
  <si>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</si>
  <si>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</si>
  <si>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</si>
  <si>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</si>
  <si>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</si>
  <si>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</si>
  <si>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</si>
  <si>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</si>
  <si>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</si>
  <si>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</si>
  <si>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</si>
  <si>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</si>
  <si>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</si>
  <si>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</si>
  <si>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</si>
  <si>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</si>
  <si>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</si>
  <si>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</si>
  <si>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</si>
  <si>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</si>
  <si>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</si>
  <si>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</si>
  <si>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</si>
  <si>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</si>
  <si>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</si>
  <si>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</si>
  <si>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</si>
  <si>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</si>
  <si>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</si>
  <si>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</si>
  <si>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</si>
  <si>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</si>
  <si>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</si>
  <si>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</si>
  <si>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</si>
  <si>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</si>
  <si>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</si>
  <si>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</si>
  <si>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</si>
  <si>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</si>
  <si>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</si>
  <si>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</si>
  <si>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</si>
  <si>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</si>
  <si>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</si>
  <si>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</si>
  <si>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</si>
  <si>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</si>
  <si>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</si>
  <si>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</si>
  <si>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</si>
  <si>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</si>
  <si>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</si>
  <si>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</si>
  <si>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</si>
  <si>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</si>
  <si>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</si>
  <si>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</si>
  <si>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</si>
  <si>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</si>
  <si>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</si>
  <si>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</si>
  <si>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</si>
  <si>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</si>
  <si>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</si>
  <si>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</si>
  <si>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</si>
  <si>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</si>
  <si>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</si>
  <si>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</si>
  <si>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</si>
  <si>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</si>
  <si>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</si>
  <si>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</si>
  <si>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</si>
  <si>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</si>
  <si>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</si>
  <si>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</si>
  <si>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</si>
  <si>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</si>
  <si>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</si>
  <si>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</si>
  <si>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</si>
  <si>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</si>
  <si>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</si>
  <si>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</si>
  <si>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</si>
  <si>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</si>
  <si>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</si>
  <si>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</si>
  <si>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</si>
  <si>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</si>
  <si>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</si>
  <si>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</si>
  <si>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</si>
  <si>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</si>
  <si>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</si>
  <si>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</si>
  <si>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</si>
  <si>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</si>
  <si>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</si>
  <si>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</si>
  <si>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</si>
  <si>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</si>
  <si>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</si>
  <si>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</si>
  <si>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</si>
  <si>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</si>
  <si>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</si>
  <si>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</si>
  <si>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</si>
  <si>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</si>
  <si>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</si>
  <si>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</si>
  <si>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</si>
  <si>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</si>
  <si>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</si>
  <si>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</si>
  <si>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</si>
  <si>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</si>
  <si>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</si>
  <si>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</si>
  <si>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</si>
  <si>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</si>
  <si>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</si>
  <si>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</si>
  <si>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</si>
  <si>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</si>
  <si>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</si>
  <si>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</si>
  <si>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</si>
  <si>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</si>
  <si>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</si>
  <si>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</si>
  <si>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</si>
  <si>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</si>
  <si>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</si>
  <si>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</si>
  <si>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</si>
  <si>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</si>
  <si>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</si>
  <si>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</si>
  <si>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</si>
  <si>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</si>
  <si>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</si>
  <si>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</si>
  <si>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</si>
  <si>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</si>
  <si>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</si>
  <si>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</si>
  <si>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</si>
  <si>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</si>
  <si>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</si>
  <si>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</si>
  <si>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</si>
  <si>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</si>
  <si>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</si>
  <si>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</si>
  <si>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</si>
  <si>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</si>
  <si>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</si>
  <si>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</si>
  <si>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</si>
  <si>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</si>
  <si>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</si>
  <si>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</si>
  <si>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</si>
  <si>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</si>
  <si>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</si>
  <si>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</si>
  <si>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</si>
  <si>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</si>
  <si>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</si>
  <si>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</si>
  <si>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</si>
  <si>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</si>
  <si>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</si>
  <si>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</si>
  <si>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</si>
  <si>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</si>
  <si>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</si>
  <si>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</si>
  <si>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</si>
  <si>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</si>
  <si>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</si>
  <si>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</si>
  <si>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</si>
  <si>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</si>
  <si>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</si>
  <si>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</si>
  <si>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</si>
  <si>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</si>
  <si>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</si>
  <si>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</si>
  <si>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</si>
  <si>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</si>
  <si>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</si>
  <si>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</si>
  <si>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</si>
  <si>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</si>
  <si>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</si>
  <si>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</si>
  <si>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</si>
  <si>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</si>
  <si>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</si>
  <si>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</si>
  <si>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</si>
  <si>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</si>
  <si>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</si>
  <si>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</si>
  <si>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</si>
  <si>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</si>
  <si>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</si>
  <si>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</si>
  <si>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</si>
  <si>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</si>
  <si>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</si>
  <si>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</si>
  <si>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</si>
  <si>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</si>
  <si>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</si>
  <si>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</si>
  <si>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</si>
  <si>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</si>
  <si>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</si>
  <si>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</si>
  <si>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</si>
  <si>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</si>
  <si>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</si>
  <si>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</si>
  <si>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</si>
  <si>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</si>
  <si>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</si>
  <si>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</si>
  <si>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</si>
  <si>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</si>
  <si>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</si>
  <si>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</si>
  <si>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</si>
  <si>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</si>
  <si>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</si>
  <si>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</si>
  <si>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</si>
  <si>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</si>
  <si>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</si>
  <si>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</si>
  <si>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</si>
  <si>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</si>
  <si>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</si>
  <si>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</si>
  <si>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</si>
  <si>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</si>
  <si>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</si>
  <si>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</si>
  <si>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</si>
  <si>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</si>
  <si>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</si>
  <si>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</si>
  <si>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</si>
  <si>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</si>
  <si>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</si>
  <si>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</si>
  <si>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</si>
  <si>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</si>
  <si>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</si>
  <si>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</si>
  <si>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</si>
  <si>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</si>
  <si>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</si>
  <si>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</si>
  <si>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</si>
  <si>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</si>
  <si>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</si>
  <si>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</si>
  <si>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</si>
  <si>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</si>
  <si>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</si>
  <si>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</si>
  <si>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</si>
  <si>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</si>
  <si>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</si>
  <si>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</si>
  <si>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</si>
  <si>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</si>
  <si>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</si>
  <si>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</si>
  <si>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</si>
  <si>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</si>
  <si>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</si>
  <si>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</si>
  <si>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</si>
  <si>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</si>
  <si>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</si>
  <si>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</si>
  <si>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</si>
  <si>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</si>
  <si>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</si>
  <si>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</si>
  <si>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</si>
  <si>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</si>
  <si>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</si>
  <si>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</si>
  <si>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</si>
  <si>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</si>
  <si>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</si>
  <si>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</si>
  <si>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</si>
  <si>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</si>
  <si>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</si>
  <si>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</si>
  <si>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</si>
  <si>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</si>
  <si>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</si>
  <si>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</si>
  <si>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</si>
  <si>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</si>
  <si>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</si>
  <si>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</si>
  <si>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</si>
  <si>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</si>
  <si>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</si>
  <si>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</si>
  <si>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</si>
  <si>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</si>
  <si>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</si>
  <si>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</si>
  <si>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</si>
  <si>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</si>
  <si>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</si>
  <si>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</si>
  <si>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</si>
  <si>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</si>
  <si>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</si>
  <si>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</si>
  <si>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</si>
  <si>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</si>
  <si>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</si>
  <si>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</si>
  <si>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</si>
  <si>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</si>
  <si>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</si>
  <si>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</si>
  <si>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</si>
  <si>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</si>
  <si>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</si>
  <si>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</si>
  <si>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</si>
  <si>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</si>
  <si>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</si>
  <si>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</si>
  <si>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</si>
  <si>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</si>
  <si>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</si>
  <si>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</si>
  <si>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</si>
  <si>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</si>
  <si>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</si>
  <si>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</si>
  <si>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</si>
  <si>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</si>
  <si>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</si>
  <si>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</si>
  <si>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</si>
  <si>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</si>
  <si>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</si>
  <si>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</si>
  <si>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</si>
  <si>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</si>
  <si>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</si>
  <si>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</si>
  <si>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</si>
  <si>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</si>
  <si>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</si>
  <si>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</si>
  <si>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</si>
  <si>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</si>
  <si>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</si>
  <si>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</si>
  <si>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</si>
  <si>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</si>
  <si>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</si>
  <si>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</si>
  <si>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</si>
  <si>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</si>
  <si>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</si>
  <si>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</si>
  <si>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</si>
  <si>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</si>
  <si>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</si>
  <si>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</si>
  <si>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</si>
  <si>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</si>
  <si>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</si>
  <si>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</si>
  <si>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</si>
  <si>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</si>
  <si>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</si>
  <si>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</si>
  <si>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</si>
  <si>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</si>
  <si>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</si>
  <si>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</si>
  <si>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</si>
  <si>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</si>
  <si>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</si>
  <si>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</si>
  <si>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</si>
  <si>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</si>
  <si>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</si>
  <si>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</si>
  <si>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</si>
  <si>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</si>
  <si>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</si>
  <si>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</si>
  <si>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</si>
  <si>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</si>
  <si>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</si>
  <si>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</si>
  <si>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</si>
  <si>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</si>
  <si>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</si>
  <si>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</si>
  <si>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</si>
  <si>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</si>
  <si>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</si>
  <si>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</si>
  <si>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</si>
  <si>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</si>
  <si>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</si>
  <si>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</si>
  <si>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</si>
  <si>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</si>
  <si>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</si>
  <si>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</si>
  <si>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</si>
  <si>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</si>
  <si>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</si>
  <si>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</si>
  <si>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</si>
  <si>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</si>
  <si>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</si>
  <si>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</si>
  <si>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</si>
  <si>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</si>
  <si>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</si>
  <si>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</si>
  <si>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</si>
  <si>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</si>
  <si>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</si>
  <si>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</si>
  <si>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</si>
  <si>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</si>
  <si>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</si>
  <si>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</si>
  <si>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</si>
  <si>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</si>
  <si>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</si>
  <si>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</si>
  <si>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</si>
  <si>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</si>
  <si>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</si>
  <si>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</si>
  <si>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</si>
  <si>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</si>
  <si>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</si>
  <si>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</si>
  <si>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</si>
  <si>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</si>
  <si>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</si>
  <si>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</si>
  <si>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</si>
  <si>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</si>
  <si>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</si>
  <si>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</si>
  <si>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</si>
  <si>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</si>
  <si>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</si>
  <si>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</si>
  <si>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</si>
  <si>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</si>
  <si>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</si>
  <si>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</si>
  <si>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</si>
  <si>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</si>
  <si>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</si>
  <si>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</si>
  <si>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</si>
  <si>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</si>
  <si>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</si>
  <si>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</si>
  <si>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</si>
  <si>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</si>
  <si>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</si>
  <si>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</si>
  <si>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</si>
  <si>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</si>
  <si>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</si>
  <si>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</si>
  <si>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</si>
  <si>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</si>
  <si>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</si>
  <si>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</si>
  <si>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</si>
  <si>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</si>
  <si>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</si>
  <si>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</si>
  <si>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</si>
  <si>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</si>
  <si>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</si>
  <si>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</si>
  <si>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</si>
  <si>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</si>
  <si>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</si>
  <si>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</si>
  <si>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</si>
  <si>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</si>
  <si>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</si>
  <si>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</si>
  <si>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</si>
  <si>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</si>
  <si>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</si>
  <si>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</si>
  <si>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</si>
  <si>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</si>
  <si>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</si>
  <si>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</si>
  <si>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</si>
  <si>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</si>
  <si>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</si>
  <si>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</si>
  <si>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</si>
  <si>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</si>
  <si>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</si>
  <si>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</si>
  <si>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</si>
  <si>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</si>
  <si>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</si>
  <si>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</si>
  <si>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</si>
  <si>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</si>
  <si>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</si>
  <si>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</si>
  <si>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</si>
  <si>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</si>
  <si>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</si>
  <si>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</si>
  <si>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</si>
  <si>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</si>
  <si>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</si>
  <si>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</si>
  <si>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</si>
  <si>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</si>
  <si>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</si>
  <si>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</si>
  <si>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</si>
  <si>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</si>
  <si>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</si>
  <si>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</si>
  <si>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</si>
  <si>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</si>
  <si>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</si>
  <si>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</si>
  <si>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</si>
  <si>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</si>
  <si>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</si>
  <si>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</si>
  <si>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</si>
  <si>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</si>
  <si>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</si>
  <si>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</si>
  <si>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</si>
  <si>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</si>
  <si>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</si>
  <si>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</si>
  <si>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</si>
  <si>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</si>
  <si>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</si>
  <si>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</si>
  <si>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</si>
  <si>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</si>
  <si>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</si>
  <si>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</si>
  <si>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</si>
  <si>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</si>
  <si>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</si>
  <si>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</si>
  <si>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</si>
  <si>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</si>
  <si>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</si>
  <si>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</si>
  <si>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</si>
  <si>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</si>
  <si>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</si>
  <si>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</si>
  <si>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</si>
  <si>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</si>
  <si>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</si>
  <si>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</si>
  <si>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</si>
  <si>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</si>
  <si>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</si>
  <si>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</si>
  <si>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</si>
  <si>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</si>
  <si>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</si>
  <si>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</si>
  <si>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</si>
  <si>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</si>
  <si>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</si>
  <si>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</si>
  <si>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</si>
  <si>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</si>
  <si>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</si>
  <si>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</si>
  <si>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</si>
  <si>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</si>
  <si>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</si>
  <si>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</si>
  <si>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</si>
  <si>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</si>
  <si>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</si>
  <si>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</si>
  <si>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</si>
  <si>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</si>
  <si>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</si>
  <si>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</si>
  <si>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</si>
  <si>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</si>
  <si>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</si>
  <si>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</si>
  <si>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</si>
  <si>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</si>
  <si>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</si>
  <si>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</si>
  <si>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</si>
  <si>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</si>
  <si>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</si>
  <si>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</si>
  <si>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</si>
  <si>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</si>
  <si>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</si>
  <si>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</si>
  <si>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</si>
  <si>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</si>
  <si>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</si>
  <si>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</si>
  <si>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</si>
  <si>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</si>
  <si>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</si>
  <si>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</si>
  <si>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</si>
  <si>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</si>
  <si>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</si>
  <si>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</si>
  <si>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</si>
  <si>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</si>
  <si>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</si>
  <si>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</si>
  <si>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</si>
  <si>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</si>
  <si>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</si>
  <si>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</si>
  <si>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</si>
  <si>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</si>
  <si>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</si>
  <si>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</si>
  <si>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</si>
  <si>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</si>
  <si>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</si>
  <si>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</si>
  <si>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</si>
  <si>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</si>
  <si>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</si>
  <si>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</si>
  <si>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</si>
  <si>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</si>
  <si>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</si>
  <si>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</si>
  <si>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</si>
  <si>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</si>
  <si>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</si>
  <si>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</si>
  <si>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</si>
  <si>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</si>
  <si>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</si>
  <si>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</si>
  <si>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</si>
  <si>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</si>
  <si>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</si>
  <si>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</si>
  <si>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</si>
  <si>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</si>
  <si>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</si>
  <si>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</si>
  <si>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</si>
  <si>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</si>
  <si>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</si>
  <si>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</si>
  <si>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</si>
  <si>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</si>
  <si>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</si>
  <si>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</si>
  <si>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</si>
  <si>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</si>
  <si>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</si>
  <si>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</si>
  <si>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</si>
  <si>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</si>
  <si>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</si>
  <si>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</si>
  <si>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</si>
  <si>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</si>
  <si>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</si>
  <si>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</si>
  <si>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</si>
  <si>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</si>
  <si>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</si>
  <si>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</si>
  <si>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</si>
  <si>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</si>
  <si>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</si>
  <si>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</si>
  <si>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</si>
  <si>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</si>
  <si>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</si>
  <si>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</si>
  <si>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</si>
  <si>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</si>
  <si>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</si>
  <si>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</si>
  <si>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</si>
  <si>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</si>
  <si>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</si>
  <si>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</si>
  <si>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</si>
  <si>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</si>
  <si>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</si>
  <si>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</si>
  <si>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</si>
  <si>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</si>
  <si>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</si>
  <si>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</si>
  <si>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</si>
  <si>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</si>
  <si>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</si>
  <si>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</si>
  <si>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</si>
  <si>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</si>
  <si>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</si>
  <si>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</si>
  <si>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</si>
  <si>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</si>
  <si>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</si>
  <si>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</si>
  <si>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</si>
  <si>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</si>
  <si>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</si>
  <si>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</si>
  <si>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</si>
  <si>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</si>
  <si>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</si>
  <si>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</si>
  <si>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</si>
  <si>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</si>
  <si>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</si>
  <si>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</si>
  <si>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</si>
  <si>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</si>
  <si>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</si>
  <si>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</si>
  <si>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</si>
  <si>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</si>
  <si>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</si>
  <si>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</si>
  <si>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</si>
  <si>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</si>
  <si>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</si>
  <si>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</si>
  <si>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</si>
  <si>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</si>
  <si>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</si>
  <si>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</si>
  <si>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</si>
  <si>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</si>
  <si>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</si>
  <si>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</si>
  <si>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</si>
  <si>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</si>
  <si>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</si>
  <si>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</si>
  <si>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</si>
  <si>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</si>
  <si>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</si>
  <si>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</si>
  <si>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</si>
  <si>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</si>
  <si>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</si>
  <si>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</si>
  <si>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</si>
  <si>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</si>
  <si>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</si>
  <si>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</si>
  <si>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</si>
  <si>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</si>
  <si>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</si>
  <si>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</si>
  <si>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</si>
  <si>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</si>
  <si>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</si>
  <si>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</si>
  <si>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</si>
  <si>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</si>
  <si>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</si>
  <si>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</si>
  <si>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</si>
  <si>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</si>
  <si>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</si>
  <si>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</si>
  <si>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</si>
  <si>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</si>
  <si>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</si>
  <si>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</si>
  <si>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</si>
  <si>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</si>
  <si>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</si>
  <si>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</si>
  <si>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</si>
  <si>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</si>
  <si>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</si>
  <si>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</si>
  <si>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</si>
  <si>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</si>
  <si>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</si>
  <si>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</si>
  <si>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</si>
  <si>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</si>
  <si>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</si>
  <si>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</si>
  <si>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</si>
  <si>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</si>
  <si>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</si>
  <si>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</si>
  <si>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</si>
  <si>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</si>
  <si>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</si>
  <si>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</si>
  <si>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</si>
  <si>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</si>
  <si>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</si>
  <si>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</si>
  <si>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</si>
  <si>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</si>
  <si>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</si>
  <si>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</si>
  <si>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</si>
  <si>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</si>
  <si>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</si>
  <si>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</si>
  <si>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</si>
  <si>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</si>
  <si>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</si>
  <si>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</si>
  <si>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</si>
  <si>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</si>
  <si>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</si>
  <si>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</si>
  <si>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</si>
  <si>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</si>
  <si>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</si>
  <si>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</si>
  <si>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</si>
  <si>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</si>
  <si>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</si>
  <si>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</si>
  <si>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</si>
  <si>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</si>
  <si>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</si>
  <si>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</si>
  <si>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</si>
  <si>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</si>
  <si>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</si>
  <si>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</si>
  <si>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</si>
  <si>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</si>
  <si>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</si>
  <si>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</si>
  <si>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</si>
  <si>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</si>
  <si>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</si>
  <si>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</si>
  <si>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</si>
  <si>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</si>
  <si>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</si>
  <si>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</si>
  <si>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</si>
  <si>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</si>
  <si>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</si>
  <si>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</si>
  <si>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</si>
  <si>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</si>
  <si>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</si>
  <si>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</si>
  <si>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</si>
  <si>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</si>
  <si>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</si>
  <si>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</si>
  <si>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</si>
  <si>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</si>
  <si>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</si>
  <si>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</si>
  <si>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</si>
  <si>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</si>
  <si>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</si>
  <si>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</si>
  <si>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</si>
  <si>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</si>
  <si>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</si>
  <si>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</si>
  <si>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</si>
  <si>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</si>
  <si>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</si>
  <si>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</si>
  <si>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</si>
  <si>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</si>
  <si>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</si>
  <si>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</si>
  <si>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</si>
  <si>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</si>
  <si>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</si>
  <si>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</si>
  <si>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</si>
  <si>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</si>
  <si>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</si>
  <si>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</si>
  <si>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</si>
  <si>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</si>
  <si>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</si>
  <si>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</si>
  <si>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</si>
  <si>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</si>
  <si>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</si>
  <si>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</si>
  <si>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</si>
  <si>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</si>
  <si>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</si>
  <si>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</si>
  <si>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</si>
  <si>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</si>
  <si>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</si>
  <si>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</si>
  <si>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</si>
  <si>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</si>
  <si>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</si>
  <si>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</si>
  <si>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</si>
  <si>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</si>
  <si>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</si>
  <si>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</si>
  <si>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</si>
  <si>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</si>
  <si>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</si>
  <si>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</si>
  <si>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</si>
  <si>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</si>
  <si>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</si>
  <si>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</si>
  <si>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</si>
  <si>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</si>
  <si>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</si>
  <si>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</si>
  <si>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</si>
  <si>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</si>
  <si>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</si>
  <si>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</si>
  <si>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</si>
  <si>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</si>
  <si>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</si>
  <si>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</si>
  <si>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</si>
  <si>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</si>
  <si>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</si>
  <si>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</si>
  <si>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</si>
  <si>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</si>
  <si>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</si>
  <si>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</si>
  <si>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</si>
  <si>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</si>
  <si>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</si>
  <si>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</si>
  <si>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</si>
  <si>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</si>
  <si>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</si>
  <si>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</si>
  <si>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</si>
  <si>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</si>
  <si>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</si>
  <si>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</si>
  <si>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</si>
  <si>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</si>
  <si>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</si>
  <si>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</si>
  <si>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</si>
  <si>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</si>
  <si>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</si>
  <si>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</si>
  <si>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</si>
  <si>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</si>
  <si>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</si>
  <si>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</si>
  <si>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</si>
  <si>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</si>
  <si>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</si>
  <si>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</si>
  <si>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</si>
  <si>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</si>
  <si>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</si>
  <si>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</si>
  <si>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</si>
  <si>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</si>
  <si>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</si>
  <si>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</si>
  <si>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</si>
  <si>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</si>
  <si>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</si>
  <si>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</si>
  <si>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</si>
  <si>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</si>
  <si>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</si>
  <si>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</si>
  <si>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</si>
  <si>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</si>
  <si>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</si>
  <si>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</si>
  <si>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</si>
  <si>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</si>
  <si>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</si>
  <si>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</si>
  <si>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</si>
  <si>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</si>
  <si>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</si>
  <si>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</si>
  <si>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</si>
  <si>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</si>
  <si>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</si>
  <si>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</si>
  <si>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</si>
  <si>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</si>
  <si>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</si>
  <si>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</si>
  <si>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</si>
  <si>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</si>
  <si>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</si>
  <si>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</si>
  <si>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</si>
  <si>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</si>
  <si>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</si>
  <si>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</si>
  <si>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</si>
  <si>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</si>
  <si>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</si>
  <si>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</si>
  <si>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</si>
  <si>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</si>
  <si>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</si>
  <si>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</si>
  <si>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</si>
  <si>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</si>
  <si>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</si>
  <si>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</si>
  <si>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</si>
  <si>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</si>
  <si>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</si>
  <si>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</si>
  <si>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</si>
  <si>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</si>
  <si>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</si>
  <si>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</si>
  <si>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</si>
  <si>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</si>
  <si>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</si>
  <si>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</si>
  <si>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</si>
  <si>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</si>
  <si>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</si>
  <si>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</si>
  <si>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</si>
  <si>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</si>
  <si>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</si>
  <si>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</si>
  <si>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</si>
  <si>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</si>
  <si>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</si>
  <si>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</si>
  <si>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</si>
  <si>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</si>
  <si>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</si>
  <si>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</si>
  <si>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</si>
  <si>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</si>
  <si>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</si>
  <si>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</si>
  <si>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</si>
  <si>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</si>
  <si>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</si>
  <si>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</si>
  <si>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</si>
  <si>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</si>
  <si>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</si>
  <si>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</si>
  <si>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</si>
  <si>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</si>
  <si>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</si>
  <si>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</si>
  <si>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</si>
  <si>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</si>
  <si>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</si>
  <si>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</si>
  <si>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</si>
  <si>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</si>
  <si>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</si>
  <si>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</si>
  <si>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</si>
  <si>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</si>
  <si>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</si>
  <si>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</si>
  <si>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</si>
  <si>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</si>
  <si>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</si>
  <si>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</si>
  <si>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</si>
  <si>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</si>
  <si>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</si>
  <si>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</si>
  <si>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</si>
  <si>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</si>
  <si>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</si>
  <si>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</si>
  <si>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</si>
  <si>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</si>
  <si>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</si>
  <si>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</si>
  <si>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</si>
  <si>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</si>
  <si>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</si>
  <si>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</si>
  <si>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</si>
  <si>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</si>
  <si>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</si>
  <si>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</si>
  <si>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</si>
  <si>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</si>
  <si>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</si>
  <si>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</si>
  <si>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</si>
  <si>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</si>
  <si>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</si>
  <si>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</si>
  <si>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</si>
  <si>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</si>
  <si>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</si>
  <si>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</si>
  <si>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</si>
  <si>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</si>
  <si>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</si>
  <si>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</si>
  <si>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</si>
  <si>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</si>
  <si>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</si>
  <si>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</si>
  <si>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</si>
  <si>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</si>
  <si>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</si>
  <si>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</si>
  <si>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</si>
  <si>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</si>
  <si>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</si>
  <si>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</si>
  <si>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</si>
  <si>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</si>
  <si>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</si>
  <si>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</si>
  <si>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</si>
  <si>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</si>
  <si>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</si>
  <si>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</si>
  <si>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</si>
  <si>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</si>
  <si>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</si>
  <si>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</si>
  <si>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</si>
  <si>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</si>
  <si>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</si>
  <si>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</si>
  <si>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</si>
  <si>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</si>
  <si>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</si>
  <si>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</si>
  <si>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</si>
  <si>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</si>
  <si>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</si>
  <si>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</si>
  <si>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</si>
  <si>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</si>
  <si>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</si>
  <si>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</si>
  <si>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</si>
  <si>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</si>
  <si>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</si>
  <si>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</si>
  <si>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</si>
  <si>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</si>
  <si>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</si>
  <si>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</si>
  <si>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</si>
  <si>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</si>
  <si>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</si>
  <si>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</si>
  <si>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</si>
  <si>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</si>
  <si>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</si>
  <si>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</si>
  <si>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</si>
  <si>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</si>
  <si>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</si>
  <si>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</si>
  <si>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</si>
  <si>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</si>
  <si>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</si>
  <si>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</si>
  <si>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</si>
  <si>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</si>
  <si>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</si>
  <si>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</si>
  <si>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</si>
  <si>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</si>
  <si>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</si>
  <si>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</si>
  <si>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</si>
  <si>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</si>
  <si>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</si>
  <si>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</si>
  <si>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</si>
  <si>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</si>
  <si>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</si>
  <si>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</si>
  <si>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</si>
  <si>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</si>
  <si>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</si>
  <si>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</si>
  <si>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</si>
  <si>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</si>
  <si>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</si>
  <si>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</si>
  <si>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</si>
  <si>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</si>
  <si>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</si>
  <si>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</si>
  <si>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</si>
  <si>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</si>
  <si>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</si>
  <si>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</si>
  <si>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</si>
  <si>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</si>
  <si>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</si>
  <si>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</si>
  <si>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</si>
  <si>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</si>
  <si>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</si>
  <si>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</si>
  <si>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</si>
  <si>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</si>
  <si>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</si>
  <si>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</si>
  <si>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</si>
  <si>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</si>
  <si>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</si>
  <si>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</si>
  <si>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</si>
  <si>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</si>
  <si>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</si>
  <si>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</si>
  <si>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</si>
  <si>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</si>
  <si>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</si>
  <si>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</si>
  <si>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</si>
  <si>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</si>
  <si>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</si>
  <si>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</si>
  <si>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</si>
  <si>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</si>
  <si>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</si>
  <si>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</si>
  <si>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</si>
  <si>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</si>
  <si>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</si>
  <si>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</si>
  <si>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</si>
  <si>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</si>
  <si>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</si>
  <si>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</si>
  <si>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</si>
  <si>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</si>
  <si>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</si>
  <si>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</si>
  <si>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</si>
  <si>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</si>
  <si>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</si>
  <si>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</si>
  <si>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</si>
  <si>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</si>
  <si>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</si>
  <si>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</si>
  <si>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</si>
  <si>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</si>
  <si>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</si>
  <si>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</si>
  <si>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</si>
  <si>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</si>
  <si>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</si>
  <si>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</si>
  <si>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</si>
  <si>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</si>
  <si>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</si>
  <si>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</si>
  <si>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</si>
  <si>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</si>
  <si>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</si>
  <si>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</si>
  <si>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</si>
  <si>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</si>
  <si>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</si>
  <si>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</si>
  <si>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</si>
  <si>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</si>
  <si>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</si>
  <si>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</si>
  <si>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</si>
  <si>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</si>
  <si>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</si>
  <si>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</si>
  <si>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</si>
  <si>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</si>
  <si>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</si>
  <si>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</si>
  <si>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</si>
  <si>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</si>
  <si>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</si>
  <si>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</si>
  <si>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</si>
  <si>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</si>
  <si>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</si>
  <si>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</si>
  <si>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</si>
  <si>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</si>
  <si>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</si>
  <si>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</si>
  <si>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</si>
  <si>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</si>
  <si>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</si>
  <si>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</si>
  <si>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</si>
  <si>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</si>
  <si>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</si>
  <si>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</si>
  <si>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</si>
  <si>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</si>
  <si>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</si>
  <si>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</si>
  <si>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</si>
  <si>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</si>
  <si>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</si>
  <si>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</si>
  <si>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</si>
  <si>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</si>
  <si>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</si>
  <si>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</si>
  <si>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</si>
  <si>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</si>
  <si>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</si>
  <si>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</si>
  <si>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</si>
  <si>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</si>
  <si>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</si>
  <si>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</si>
  <si>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</si>
  <si>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</si>
  <si>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</si>
  <si>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</si>
  <si>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</si>
  <si>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</si>
  <si>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</si>
  <si>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</si>
  <si>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</si>
  <si>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</si>
  <si>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</si>
  <si>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</si>
  <si>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</si>
  <si>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</si>
  <si>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</si>
  <si>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</si>
  <si>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</si>
  <si>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</si>
  <si>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</si>
  <si>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</si>
  <si>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</si>
  <si>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</si>
  <si>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</si>
  <si>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</si>
  <si>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</si>
  <si>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</si>
  <si>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</si>
  <si>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</si>
  <si>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</si>
  <si>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</si>
  <si>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</si>
  <si>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</si>
  <si>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</si>
  <si>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</si>
  <si>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</si>
  <si>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</si>
  <si>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</si>
  <si>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</si>
  <si>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</si>
  <si>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</si>
  <si>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</si>
  <si>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</si>
  <si>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</si>
  <si>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</si>
  <si>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</si>
  <si>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</si>
  <si>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</si>
  <si>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</si>
  <si>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</si>
  <si>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</si>
  <si>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</si>
  <si>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</si>
  <si>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</si>
  <si>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</si>
  <si>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</si>
  <si>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</si>
  <si>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</si>
  <si>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</si>
  <si>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</si>
  <si>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</si>
  <si>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</si>
  <si>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</si>
  <si>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</si>
  <si>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</si>
  <si>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</si>
  <si>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</si>
  <si>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</si>
  <si>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</si>
  <si>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</si>
  <si>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</si>
  <si>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</si>
  <si>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</si>
  <si>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</si>
  <si>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</si>
  <si>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</si>
  <si>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</si>
  <si>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</si>
  <si>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</si>
  <si>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</si>
  <si>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</si>
  <si>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</si>
  <si>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</si>
  <si>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</si>
  <si>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</si>
  <si>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</si>
  <si>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</si>
  <si>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</si>
  <si>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</si>
  <si>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</si>
  <si>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</si>
  <si>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</si>
  <si>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</si>
  <si>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</si>
  <si>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</si>
  <si>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</si>
  <si>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</si>
  <si>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</si>
  <si>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</si>
  <si>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</si>
  <si>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</si>
  <si>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</si>
  <si>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</si>
  <si>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</si>
  <si>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</si>
  <si>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</si>
  <si>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</si>
  <si>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</si>
  <si>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</si>
  <si>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</si>
  <si>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</si>
  <si>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</si>
  <si>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</si>
  <si>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</si>
  <si>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</si>
  <si>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</si>
  <si>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</si>
  <si>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</si>
  <si>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</si>
  <si>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</si>
  <si>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</si>
  <si>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</si>
  <si>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</si>
  <si>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</si>
  <si>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</si>
  <si>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</si>
  <si>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</si>
  <si>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</si>
  <si>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</si>
  <si>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</si>
  <si>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</si>
  <si>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</si>
  <si>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</si>
  <si>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</si>
  <si>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</si>
  <si>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</si>
  <si>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</si>
  <si>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</si>
  <si>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</si>
  <si>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</si>
  <si>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</si>
  <si>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</si>
  <si>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</si>
  <si>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</si>
  <si>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</si>
  <si>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</si>
  <si>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</si>
  <si>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</si>
  <si>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</si>
  <si>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</si>
  <si>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</si>
  <si>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</si>
  <si>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</si>
  <si>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</si>
  <si>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</si>
  <si>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</si>
  <si>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</si>
  <si>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</si>
  <si>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</si>
  <si>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</si>
  <si>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</si>
  <si>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</si>
  <si>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</si>
  <si>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</si>
  <si>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</si>
  <si>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</si>
  <si>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</si>
  <si>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</si>
  <si>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</si>
  <si>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</si>
  <si>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</si>
  <si>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</si>
  <si>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</si>
  <si>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</si>
  <si>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</si>
  <si>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</si>
  <si>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</si>
  <si>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</si>
  <si>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</si>
  <si>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</si>
  <si>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</si>
  <si>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</si>
  <si>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</si>
  <si>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</si>
  <si>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</si>
  <si>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</si>
  <si>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</si>
  <si>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</si>
  <si>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</si>
  <si>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</si>
  <si>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</si>
  <si>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</si>
  <si>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</si>
  <si>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</si>
  <si>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</si>
  <si>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</si>
  <si>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</si>
  <si>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</si>
  <si>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</si>
  <si>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</si>
  <si>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</si>
  <si>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</si>
  <si>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</si>
  <si>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</si>
  <si>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</si>
  <si>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</si>
  <si>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</si>
  <si>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</si>
  <si>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</si>
  <si>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</si>
  <si>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</si>
  <si>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</si>
  <si>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</si>
  <si>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</si>
  <si>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</si>
  <si>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</si>
  <si>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</si>
  <si>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</si>
  <si>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</si>
  <si>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</si>
  <si>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</si>
  <si>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</si>
  <si>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</si>
  <si>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</si>
  <si>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</si>
  <si>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</si>
  <si>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</si>
  <si>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</si>
  <si>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</si>
  <si>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</si>
  <si>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</si>
  <si>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</si>
  <si>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</si>
  <si>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</si>
  <si>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</si>
  <si>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</si>
  <si>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</si>
  <si>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</si>
  <si>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</si>
  <si>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</si>
  <si>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</si>
  <si>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</si>
  <si>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</si>
  <si>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</si>
  <si>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</si>
  <si>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</si>
  <si>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</si>
  <si>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</si>
  <si>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</si>
  <si>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</si>
  <si>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</si>
  <si>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</si>
  <si>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</si>
  <si>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</si>
  <si>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</si>
  <si>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</si>
  <si>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</si>
  <si>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</si>
  <si>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</si>
  <si>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</si>
  <si>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</si>
  <si>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</si>
  <si>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</si>
  <si>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</si>
  <si>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</si>
  <si>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</si>
  <si>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</si>
  <si>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</si>
  <si>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</si>
  <si>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</si>
  <si>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</si>
  <si>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</si>
  <si>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</si>
  <si>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</si>
  <si>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</si>
  <si>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</si>
  <si>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</si>
  <si>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</si>
  <si>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</si>
  <si>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</si>
  <si>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</si>
  <si>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</si>
  <si>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</si>
  <si>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</si>
  <si>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</si>
  <si>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</si>
  <si>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</si>
  <si>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</si>
  <si>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</si>
  <si>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</si>
  <si>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</si>
  <si>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</si>
  <si>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</si>
  <si>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</si>
  <si>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</si>
  <si>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</si>
  <si>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</si>
  <si>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</si>
  <si>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</si>
  <si>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</si>
  <si>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</si>
  <si>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</si>
  <si>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</si>
  <si>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</si>
  <si>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</si>
  <si>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</si>
  <si>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</si>
  <si>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</si>
  <si>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</si>
  <si>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</si>
  <si>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</si>
  <si>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</si>
  <si>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</si>
  <si>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</si>
  <si>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</si>
  <si>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</si>
  <si>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</si>
  <si>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</si>
  <si>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</si>
  <si>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</si>
  <si>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</si>
  <si>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</si>
  <si>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</si>
  <si>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</si>
  <si>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</si>
  <si>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</si>
  <si>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</si>
  <si>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</si>
  <si>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</si>
  <si>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</si>
  <si>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</si>
  <si>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</si>
  <si>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</si>
  <si>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</si>
  <si>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</si>
  <si>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</si>
  <si>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</si>
  <si>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</si>
  <si>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</si>
  <si>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</si>
  <si>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</si>
  <si>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</si>
  <si>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</si>
  <si>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</si>
  <si>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</si>
  <si>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</si>
  <si>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</si>
  <si>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</si>
  <si>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</si>
  <si>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</si>
  <si>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</si>
  <si>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</si>
  <si>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</si>
  <si>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</si>
  <si>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</si>
  <si>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</si>
  <si>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</si>
  <si>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</si>
  <si>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</si>
  <si>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</si>
  <si>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</si>
  <si>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</si>
  <si>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</si>
  <si>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</si>
  <si>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</si>
  <si>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</si>
  <si>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</si>
  <si>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</si>
  <si>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</si>
  <si>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</si>
  <si>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</si>
  <si>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</si>
  <si>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</si>
  <si>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</si>
  <si>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</si>
  <si>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</si>
  <si>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</si>
  <si>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</si>
  <si>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</si>
  <si>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</si>
  <si>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</si>
  <si>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</si>
  <si>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</si>
  <si>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</si>
  <si>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</si>
  <si>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</si>
  <si>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</si>
  <si>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</si>
  <si>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</si>
  <si>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</si>
  <si>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</si>
  <si>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</si>
  <si>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</si>
  <si>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</si>
  <si>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</si>
  <si>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</si>
  <si>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</si>
  <si>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</si>
  <si>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</si>
  <si>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</si>
  <si>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</si>
  <si>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</si>
  <si>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</si>
  <si>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</si>
  <si>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</si>
  <si>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</si>
  <si>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</si>
  <si>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</si>
  <si>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</si>
  <si>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</si>
  <si>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</si>
  <si>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</si>
  <si>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</si>
  <si>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</si>
  <si>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</si>
  <si>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</si>
  <si>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</si>
  <si>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</si>
  <si>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</si>
  <si>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</si>
  <si>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</si>
  <si>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</si>
  <si>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</si>
  <si>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</si>
  <si>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</si>
  <si>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</si>
  <si>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</si>
  <si>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</si>
  <si>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</si>
  <si>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</si>
  <si>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</si>
  <si>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</si>
  <si>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</si>
  <si>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</si>
  <si>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</si>
  <si>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</si>
  <si>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</si>
  <si>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</si>
  <si>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</si>
  <si>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</si>
  <si>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</si>
  <si>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</si>
  <si>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</si>
  <si>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</si>
  <si>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</si>
  <si>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</si>
  <si>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</si>
  <si>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</si>
  <si>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</si>
  <si>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</si>
  <si>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</si>
  <si>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</si>
  <si>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</si>
  <si>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</si>
  <si>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</si>
  <si>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</si>
  <si>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</si>
  <si>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</si>
  <si>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</si>
  <si>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</si>
  <si>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</si>
  <si>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</si>
  <si>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</si>
  <si>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</si>
  <si>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</si>
  <si>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</si>
  <si>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</si>
  <si>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</si>
  <si>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</si>
  <si>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</si>
  <si>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</si>
  <si>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</si>
  <si>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</si>
  <si>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</si>
  <si>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</si>
  <si>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</si>
  <si>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</si>
  <si>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</si>
  <si>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</si>
  <si>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</si>
  <si>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</si>
  <si>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</si>
  <si>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</si>
  <si>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</si>
  <si>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</si>
  <si>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</si>
  <si>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</si>
  <si>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</si>
  <si>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</si>
  <si>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</si>
  <si>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</si>
  <si>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</si>
  <si>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</si>
  <si>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</si>
  <si>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</si>
  <si>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</si>
  <si>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</si>
  <si>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</si>
  <si>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</si>
  <si>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</si>
  <si>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</si>
  <si>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</si>
  <si>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</si>
  <si>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</si>
  <si>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</si>
  <si>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</si>
  <si>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</si>
  <si>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</si>
  <si>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</si>
  <si>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</si>
  <si>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</si>
  <si>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</si>
  <si>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</si>
  <si>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</si>
  <si>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</si>
  <si>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</si>
  <si>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</si>
  <si>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</si>
  <si>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</si>
  <si>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</si>
  <si>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</si>
  <si>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</si>
  <si>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</si>
  <si>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</si>
  <si>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</si>
  <si>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</si>
  <si>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</si>
  <si>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</si>
  <si>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</si>
  <si>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</si>
  <si>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</si>
  <si>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</si>
  <si>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</si>
  <si>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</si>
  <si>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</si>
  <si>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</si>
  <si>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</si>
  <si>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</si>
  <si>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</si>
  <si>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</si>
  <si>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</si>
  <si>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</si>
  <si>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</si>
  <si>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</si>
  <si>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</si>
  <si>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</si>
  <si>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</si>
  <si>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</si>
  <si>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</si>
  <si>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</si>
  <si>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</si>
  <si>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</si>
  <si>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</si>
  <si>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</si>
  <si>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</si>
  <si>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</si>
  <si>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</si>
  <si>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</si>
  <si>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</si>
  <si>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</si>
  <si>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</si>
  <si>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</si>
  <si>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</si>
  <si>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</si>
  <si>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</si>
  <si>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</si>
  <si>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</si>
  <si>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</si>
  <si>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</si>
  <si>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</si>
  <si>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</si>
  <si>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</si>
  <si>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</si>
  <si>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</si>
  <si>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</si>
  <si>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</si>
  <si>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</si>
  <si>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</si>
  <si>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</si>
  <si>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</si>
  <si>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</si>
  <si>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</si>
  <si>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</si>
  <si>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</si>
  <si>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</si>
  <si>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</si>
  <si>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</si>
  <si>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</si>
  <si>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</si>
  <si>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</si>
  <si>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</si>
  <si>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</si>
  <si>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</si>
  <si>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</si>
  <si>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</si>
  <si>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</si>
  <si>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</si>
  <si>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</si>
  <si>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</si>
  <si>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</si>
  <si>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</si>
  <si>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</si>
  <si>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</si>
  <si>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</si>
  <si>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</si>
  <si>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</si>
  <si>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</si>
  <si>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</si>
  <si>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</si>
  <si>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</si>
  <si>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</si>
  <si>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</si>
  <si>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</si>
  <si>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</si>
  <si>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</si>
  <si>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</si>
  <si>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</si>
  <si>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</si>
  <si>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</si>
  <si>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</si>
  <si>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</si>
  <si>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</si>
  <si>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</si>
  <si>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</si>
  <si>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</si>
  <si>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</si>
  <si>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</si>
  <si>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</si>
  <si>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</si>
  <si>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</si>
  <si>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</si>
  <si>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</si>
  <si>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</si>
  <si>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</si>
  <si>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</si>
  <si>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</si>
  <si>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</si>
  <si>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</si>
  <si>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</si>
  <si>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</si>
  <si>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</si>
  <si>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</si>
  <si>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</si>
  <si>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</si>
  <si>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</si>
  <si>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</si>
  <si>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</si>
  <si>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</si>
  <si>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</si>
  <si>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</si>
  <si>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</si>
  <si>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</si>
  <si>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</si>
  <si>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</si>
  <si>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</si>
  <si>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</si>
  <si>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</si>
  <si>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</si>
  <si>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</si>
  <si>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</si>
  <si>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</si>
  <si>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</si>
  <si>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</si>
  <si>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</si>
  <si>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</si>
  <si>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</si>
  <si>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</si>
  <si>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</si>
  <si>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</si>
  <si>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</si>
  <si>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</si>
  <si>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</si>
  <si>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</si>
  <si>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</si>
  <si>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</si>
  <si>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</si>
  <si>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</si>
  <si>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</si>
  <si>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</si>
  <si>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</si>
  <si>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</si>
  <si>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</si>
  <si>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</si>
  <si>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</si>
  <si>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</si>
  <si>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</si>
  <si>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</si>
  <si>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</si>
  <si>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</si>
  <si>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</si>
  <si>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</si>
  <si>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</si>
  <si>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</si>
  <si>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</si>
  <si>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</si>
  <si>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</si>
  <si>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</si>
  <si>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</si>
  <si>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</si>
  <si>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</si>
  <si>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</si>
  <si>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</si>
  <si>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</si>
  <si>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</si>
  <si>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</si>
  <si>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</si>
  <si>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</si>
  <si>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</si>
  <si>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</si>
  <si>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</si>
  <si>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</si>
  <si>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</si>
  <si>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</si>
  <si>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</si>
  <si>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</si>
  <si>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</si>
  <si>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</si>
  <si>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</si>
  <si>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</si>
  <si>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</si>
  <si>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</si>
  <si>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</si>
  <si>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</si>
  <si>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</si>
  <si>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</si>
  <si>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</si>
  <si>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</si>
  <si>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</si>
  <si>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</si>
  <si>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</si>
  <si>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</si>
  <si>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</si>
  <si>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</si>
  <si>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</si>
  <si>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</si>
  <si>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</si>
  <si>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</si>
  <si>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</si>
  <si>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</si>
  <si>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</si>
  <si>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</si>
  <si>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</si>
  <si>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</si>
  <si>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</si>
  <si>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</si>
  <si>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</si>
  <si>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</si>
  <si>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</si>
  <si>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</si>
  <si>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</si>
  <si>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</si>
  <si>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</si>
  <si>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</si>
  <si>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</si>
  <si>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</si>
  <si>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</si>
  <si>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</si>
  <si>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</si>
  <si>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</si>
  <si>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</si>
  <si>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</si>
  <si>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</si>
  <si>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</si>
  <si>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</si>
  <si>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</si>
  <si>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</si>
  <si>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</si>
  <si>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</si>
  <si>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</si>
  <si>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</si>
  <si>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</si>
  <si>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</si>
  <si>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</si>
  <si>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</si>
  <si>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</si>
  <si>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</si>
  <si>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</si>
  <si>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</si>
  <si>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</si>
  <si>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</si>
  <si>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</si>
  <si>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</si>
  <si>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</si>
  <si>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</si>
  <si>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</si>
  <si>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</si>
  <si>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</si>
  <si>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</si>
  <si>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</si>
  <si>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</si>
  <si>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</si>
  <si>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</si>
  <si>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</si>
  <si>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</si>
  <si>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</si>
  <si>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</si>
  <si>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</si>
  <si>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</si>
  <si>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</si>
  <si>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</si>
  <si>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</si>
  <si>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</si>
  <si>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</si>
  <si>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</si>
  <si>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</si>
  <si>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</si>
  <si>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</si>
  <si>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</si>
  <si>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</si>
  <si>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</si>
  <si>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</si>
  <si>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</si>
  <si>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</si>
  <si>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</si>
  <si>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</si>
  <si>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</si>
  <si>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</si>
  <si>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</si>
  <si>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</si>
  <si>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</si>
  <si>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</si>
  <si>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</si>
  <si>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</si>
  <si>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</si>
  <si>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</si>
  <si>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</si>
  <si>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</si>
  <si>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</si>
  <si>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</si>
  <si>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</si>
  <si>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</si>
  <si>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</si>
  <si>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</si>
  <si>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</si>
  <si>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</si>
  <si>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</si>
  <si>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</si>
  <si>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</si>
  <si>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</si>
  <si>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</si>
  <si>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</si>
  <si>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</si>
  <si>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</si>
  <si>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</si>
  <si>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</si>
  <si>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</si>
  <si>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</si>
  <si>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</si>
  <si>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</si>
  <si>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</si>
  <si>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</si>
  <si>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</si>
  <si>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</si>
  <si>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</si>
  <si>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</si>
  <si>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</si>
  <si>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</si>
  <si>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</si>
  <si>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</si>
  <si>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</si>
  <si>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</si>
  <si>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</si>
  <si>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</si>
  <si>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</si>
  <si>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</si>
  <si>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</si>
  <si>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</si>
  <si>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</si>
  <si>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</si>
  <si>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</si>
  <si>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</si>
  <si>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</si>
  <si>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</si>
  <si>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</si>
  <si>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</si>
  <si>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</si>
  <si>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</si>
  <si>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</si>
  <si>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</si>
  <si>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</si>
  <si>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</si>
  <si>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</si>
  <si>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</si>
  <si>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</si>
  <si>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</si>
  <si>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</si>
  <si>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</si>
  <si>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</si>
  <si>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</si>
  <si>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</si>
  <si>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</si>
  <si>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</si>
  <si>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</si>
  <si>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</si>
  <si>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</si>
  <si>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</si>
  <si>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</si>
  <si>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</si>
  <si>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</si>
  <si>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</si>
  <si>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</si>
  <si>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</si>
  <si>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</si>
  <si>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</si>
  <si>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</si>
  <si>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</si>
  <si>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</si>
  <si>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</si>
  <si>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</si>
  <si>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</si>
  <si>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</si>
  <si>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</si>
  <si>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</si>
  <si>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</si>
  <si>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</si>
  <si>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</si>
  <si>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</si>
  <si>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</si>
  <si>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</si>
  <si>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</si>
  <si>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</si>
  <si>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</si>
  <si>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</si>
  <si>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</si>
  <si>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</si>
  <si>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</si>
  <si>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</si>
  <si>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</si>
  <si>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</si>
  <si>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</si>
  <si>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</si>
  <si>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</si>
  <si>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</si>
  <si>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</si>
  <si>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</si>
  <si>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</si>
  <si>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</si>
  <si>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</si>
  <si>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</si>
  <si>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</si>
  <si>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</si>
  <si>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</si>
  <si>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</si>
  <si>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</si>
  <si>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</si>
  <si>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</si>
  <si>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</si>
  <si>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</si>
  <si>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</si>
  <si>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</si>
  <si>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</si>
  <si>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</si>
  <si>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</si>
  <si>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</si>
  <si>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</si>
  <si>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</si>
  <si>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</si>
  <si>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</si>
  <si>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</si>
  <si>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</si>
  <si>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</si>
  <si>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</si>
  <si>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</si>
  <si>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</si>
  <si>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</si>
  <si>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</si>
  <si>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</si>
  <si>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</si>
  <si>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</si>
  <si>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</si>
  <si>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</si>
  <si>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</si>
  <si>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</si>
  <si>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</si>
  <si>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</si>
  <si>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</si>
  <si>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</si>
  <si>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</si>
  <si>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</si>
  <si>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</si>
  <si>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</si>
  <si>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</si>
  <si>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</si>
  <si>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</si>
  <si>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</si>
  <si>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</si>
  <si>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</si>
  <si>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</si>
  <si>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</si>
  <si>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</si>
  <si>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</si>
  <si>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</si>
  <si>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</si>
  <si>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</si>
  <si>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</si>
  <si>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</si>
  <si>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</si>
  <si>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</si>
  <si>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</si>
  <si>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</si>
  <si>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</si>
  <si>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</si>
  <si>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</si>
  <si>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</si>
  <si>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</si>
  <si>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</si>
  <si>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</si>
  <si>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</si>
  <si>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</si>
  <si>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</si>
  <si>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</si>
  <si>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</si>
  <si>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</si>
  <si>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</si>
  <si>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</si>
  <si>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</si>
  <si>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</si>
  <si>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</si>
  <si>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</si>
  <si>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</si>
  <si>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</si>
  <si>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</si>
  <si>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</si>
  <si>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</si>
  <si>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</si>
  <si>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</si>
  <si>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</si>
  <si>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</si>
  <si>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</si>
  <si>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</si>
  <si>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</si>
  <si>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</si>
  <si>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</si>
  <si>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</si>
  <si>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</si>
  <si>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</si>
  <si>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</si>
  <si>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</si>
  <si>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</si>
  <si>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</si>
  <si>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</si>
  <si>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</si>
  <si>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</si>
  <si>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</si>
  <si>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</si>
  <si>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</si>
  <si>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</si>
  <si>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</si>
  <si>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</si>
  <si>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</si>
  <si>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</si>
  <si>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</si>
  <si>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</si>
  <si>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</si>
  <si>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</si>
  <si>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</si>
  <si>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</si>
  <si>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</si>
  <si>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</si>
  <si>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</si>
  <si>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</si>
  <si>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</si>
  <si>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</si>
  <si>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</si>
  <si>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</si>
  <si>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</si>
  <si>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</si>
  <si>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</si>
  <si>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</si>
  <si>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</si>
  <si>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</si>
  <si>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</si>
  <si>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</si>
  <si>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</si>
  <si>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</si>
  <si>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</si>
  <si>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</si>
  <si>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</si>
  <si>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</si>
  <si>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</si>
  <si>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</si>
  <si>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</si>
  <si>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</si>
  <si>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</si>
  <si>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</si>
  <si>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</si>
  <si>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</si>
  <si>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</si>
  <si>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</si>
  <si>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</si>
  <si>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</si>
  <si>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</si>
  <si>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</si>
  <si>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</si>
  <si>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</si>
  <si>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</si>
  <si>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</si>
  <si>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</si>
  <si>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</si>
  <si>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</si>
  <si>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</si>
  <si>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</si>
  <si>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</si>
  <si>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</si>
  <si>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</si>
  <si>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</si>
  <si>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</si>
  <si>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</si>
  <si>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</si>
  <si>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</si>
  <si>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</si>
  <si>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</si>
  <si>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</si>
  <si>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</si>
  <si>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</si>
  <si>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</si>
  <si>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</si>
  <si>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</si>
  <si>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</si>
  <si>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</si>
  <si>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</si>
  <si>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</si>
  <si>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</si>
  <si>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</si>
  <si>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</si>
  <si>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</si>
  <si>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</si>
  <si>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</si>
  <si>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</si>
  <si>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</si>
  <si>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</si>
  <si>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</si>
  <si>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</si>
  <si>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</si>
  <si>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</si>
  <si>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</si>
  <si>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</si>
  <si>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</si>
  <si>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</si>
  <si>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</si>
  <si>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</si>
  <si>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</si>
  <si>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</si>
  <si>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</si>
  <si>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</si>
  <si>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</si>
  <si>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</si>
  <si>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</si>
  <si>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</si>
  <si>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</si>
  <si>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</si>
  <si>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</si>
  <si>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</si>
  <si>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</si>
  <si>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</si>
  <si>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</si>
  <si>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</si>
  <si>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</si>
  <si>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</si>
  <si>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</si>
  <si>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</si>
  <si>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</si>
  <si>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</si>
  <si>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</si>
  <si>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</si>
  <si>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</si>
  <si>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</si>
  <si>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</si>
  <si>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</si>
  <si>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</si>
  <si>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</si>
  <si>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</si>
  <si>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</si>
  <si>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</si>
  <si>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</si>
  <si>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</si>
  <si>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</si>
  <si>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</si>
  <si>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</si>
  <si>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</si>
  <si>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</si>
  <si>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</si>
  <si>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</si>
  <si>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</si>
  <si>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</si>
  <si>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</si>
  <si>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</si>
  <si>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</si>
  <si>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</si>
  <si>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</si>
  <si>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</si>
  <si>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</si>
  <si>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</si>
  <si>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</si>
  <si>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</si>
  <si>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</si>
  <si>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</si>
  <si>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</si>
  <si>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</si>
  <si>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</si>
  <si>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</si>
  <si>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</si>
  <si>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</si>
  <si>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</si>
  <si>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</si>
  <si>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</si>
  <si>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</si>
  <si>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</si>
  <si>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</si>
  <si>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</si>
  <si>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</si>
  <si>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</si>
  <si>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</si>
  <si>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</si>
  <si>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</si>
  <si>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</si>
  <si>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</si>
  <si>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</si>
  <si>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</si>
  <si>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</si>
  <si>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</si>
  <si>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</si>
  <si>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</si>
  <si>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</si>
  <si>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</si>
  <si>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</si>
  <si>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</si>
  <si>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</si>
  <si>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</si>
  <si>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</si>
  <si>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</si>
  <si>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</si>
  <si>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</si>
  <si>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</si>
  <si>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</si>
  <si>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</si>
  <si>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</si>
  <si>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</si>
  <si>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</si>
  <si>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</si>
  <si>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</si>
  <si>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</si>
  <si>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</si>
  <si>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</si>
  <si>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</si>
  <si>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</si>
  <si>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</si>
  <si>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</si>
  <si>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</si>
  <si>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</si>
  <si>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</si>
  <si>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</si>
  <si>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</si>
  <si>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</si>
  <si>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</si>
  <si>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</si>
  <si>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</si>
  <si>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</si>
  <si>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</si>
  <si>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</si>
  <si>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</si>
  <si>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</si>
  <si>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</si>
  <si>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</si>
  <si>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</si>
  <si>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</si>
  <si>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</si>
  <si>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</si>
  <si>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</si>
  <si>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</si>
  <si>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</si>
  <si>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</si>
  <si>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</si>
  <si>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</si>
  <si>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</si>
  <si>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</si>
  <si>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</si>
  <si>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</si>
  <si>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</si>
  <si>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</si>
  <si>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</si>
  <si>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</si>
  <si>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</si>
  <si>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</si>
  <si>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</si>
  <si>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</si>
  <si>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</si>
  <si>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</si>
  <si>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</si>
  <si>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</si>
  <si>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</si>
  <si>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</si>
  <si>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</si>
  <si>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</si>
  <si>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</si>
  <si>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</si>
  <si>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</si>
  <si>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</si>
  <si>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</si>
  <si>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</si>
  <si>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</si>
  <si>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</si>
  <si>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</si>
  <si>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</si>
  <si>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</si>
  <si>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</si>
  <si>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</si>
  <si>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</si>
  <si>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</si>
  <si>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</si>
  <si>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</si>
  <si>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</si>
  <si>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</si>
  <si>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</si>
  <si>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</si>
  <si>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</si>
  <si>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</si>
  <si>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</si>
  <si>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</si>
  <si>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</si>
  <si>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</si>
  <si>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</si>
  <si>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</si>
  <si>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</si>
  <si>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</si>
  <si>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</si>
  <si>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</si>
  <si>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</si>
  <si>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</si>
  <si>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</si>
  <si>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</si>
  <si>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</si>
  <si>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</si>
  <si>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</si>
  <si>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</si>
  <si>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</si>
  <si>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</si>
  <si>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</si>
  <si>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</si>
  <si>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</si>
  <si>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</si>
  <si>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</si>
  <si>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</si>
  <si>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</si>
  <si>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</si>
  <si>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</si>
  <si>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</si>
  <si>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</si>
  <si>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</si>
  <si>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</si>
  <si>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</si>
  <si>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</si>
  <si>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</si>
  <si>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</si>
  <si>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</si>
  <si>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</si>
  <si>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</si>
  <si>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</si>
  <si>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</si>
  <si>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</si>
  <si>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</si>
  <si>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</si>
  <si>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</si>
  <si>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</si>
  <si>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</si>
  <si>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</si>
  <si>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</si>
  <si>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</si>
  <si>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</si>
  <si>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</si>
  <si>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</si>
  <si>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</si>
  <si>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</si>
  <si>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</si>
  <si>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</si>
  <si>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</si>
  <si>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</si>
  <si>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</si>
  <si>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</si>
  <si>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</si>
  <si>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</si>
  <si>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</si>
  <si>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</si>
  <si>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</si>
  <si>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</si>
  <si>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</si>
  <si>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</si>
  <si>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</si>
  <si>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</si>
  <si>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</si>
  <si>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</si>
  <si>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</si>
  <si>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</si>
  <si>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</si>
  <si>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</si>
  <si>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</si>
  <si>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</si>
  <si>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</si>
  <si>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</si>
  <si>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</si>
  <si>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</si>
  <si>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</si>
  <si>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</si>
  <si>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</si>
  <si>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</si>
  <si>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</si>
  <si>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</si>
  <si>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</si>
  <si>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</si>
  <si>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</si>
  <si>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</si>
  <si>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</si>
  <si>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</si>
  <si>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</si>
  <si>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</si>
  <si>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</si>
  <si>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</si>
  <si>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</si>
  <si>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</si>
  <si>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</si>
  <si>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</si>
  <si>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</si>
  <si>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</si>
  <si>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</si>
  <si>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</si>
  <si>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</si>
  <si>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</si>
  <si>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</si>
  <si>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</si>
  <si>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</si>
  <si>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</si>
  <si>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</si>
  <si>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</si>
  <si>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</si>
  <si>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</si>
  <si>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</si>
  <si>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</si>
  <si>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</si>
  <si>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</si>
  <si>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</si>
  <si>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</si>
  <si>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</si>
  <si>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</si>
  <si>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</si>
  <si>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</si>
  <si>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</si>
  <si>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</si>
  <si>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</si>
  <si>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</si>
  <si>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</si>
  <si>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</si>
  <si>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</si>
  <si>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</si>
  <si>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</si>
  <si>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</si>
  <si>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</si>
  <si>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</si>
  <si>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</si>
  <si>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</si>
  <si>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</si>
  <si>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</si>
  <si>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</si>
  <si>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</si>
  <si>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</si>
  <si>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</si>
  <si>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</si>
  <si>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</si>
  <si>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</si>
  <si>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</si>
  <si>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</si>
  <si>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</si>
  <si>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</si>
  <si>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</si>
  <si>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</si>
  <si>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</si>
  <si>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</si>
  <si>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</si>
  <si>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</si>
  <si>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</si>
  <si>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</si>
  <si>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</si>
  <si>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</si>
  <si>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</si>
  <si>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</si>
  <si>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</si>
  <si>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</si>
  <si>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</si>
  <si>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</si>
  <si>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</si>
  <si>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</si>
  <si>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</si>
  <si>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</si>
  <si>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</si>
  <si>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</si>
  <si>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</si>
  <si>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</si>
  <si>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</si>
  <si>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</si>
  <si>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</si>
  <si>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</si>
  <si>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</si>
  <si>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</si>
  <si>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</si>
  <si>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</si>
  <si>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</si>
  <si>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</si>
  <si>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</si>
  <si>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</si>
  <si>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</si>
  <si>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</si>
  <si>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</si>
  <si>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</si>
  <si>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</si>
  <si>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</si>
  <si>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</si>
  <si>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</si>
  <si>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</si>
  <si>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</si>
  <si>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</si>
  <si>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</si>
  <si>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</si>
  <si>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</si>
  <si>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</si>
  <si>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</si>
  <si>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</si>
  <si>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</si>
  <si>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</si>
  <si>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</si>
  <si>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</si>
  <si>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</si>
  <si>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</si>
  <si>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</si>
  <si>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</si>
  <si>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</si>
  <si>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</si>
  <si>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</si>
  <si>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</si>
  <si>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</si>
  <si>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</si>
  <si>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</si>
  <si>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</si>
  <si>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</si>
  <si>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</si>
  <si>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</si>
  <si>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</si>
  <si>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</si>
  <si>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</si>
  <si>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</si>
  <si>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</si>
  <si>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</si>
  <si>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</si>
  <si>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</si>
  <si>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</si>
  <si>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</si>
  <si>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</si>
  <si>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</si>
  <si>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</si>
  <si>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</si>
  <si>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</si>
  <si>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</si>
  <si>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</si>
  <si>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</si>
  <si>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</si>
  <si>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</si>
  <si>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</si>
  <si>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</si>
  <si>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</si>
  <si>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</si>
  <si>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</si>
  <si>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</si>
  <si>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</si>
  <si>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</si>
  <si>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</si>
  <si>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</si>
  <si>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</si>
  <si>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</si>
  <si>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</si>
  <si>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</si>
  <si>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</si>
  <si>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</si>
  <si>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</si>
  <si>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</si>
  <si>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</si>
  <si>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</si>
  <si>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</si>
  <si>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</si>
  <si>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</si>
  <si>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</si>
  <si>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</si>
  <si>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</si>
  <si>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</si>
  <si>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</si>
  <si>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</si>
  <si>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</si>
  <si>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</si>
  <si>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</si>
  <si>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</si>
  <si>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</si>
  <si>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</si>
  <si>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</si>
  <si>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</si>
  <si>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</si>
  <si>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</si>
  <si>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</si>
  <si>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</si>
  <si>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</si>
  <si>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</si>
  <si>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</si>
  <si>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</si>
  <si>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</si>
  <si>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</si>
  <si>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</si>
  <si>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</si>
  <si>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</si>
  <si>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</si>
  <si>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</si>
  <si>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</si>
  <si>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</si>
  <si>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</si>
  <si>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</si>
  <si>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</si>
  <si>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</si>
  <si>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</si>
  <si>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</si>
  <si>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</si>
  <si>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</si>
  <si>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</si>
  <si>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</si>
  <si>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</si>
  <si>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</si>
  <si>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</si>
  <si>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</si>
  <si>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</si>
  <si>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</si>
  <si>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</si>
  <si>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</si>
  <si>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</si>
  <si>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</si>
  <si>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</si>
  <si>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</si>
  <si>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</si>
  <si>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</si>
  <si>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</si>
  <si>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</si>
  <si>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</si>
  <si>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</si>
  <si>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</si>
  <si>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</si>
  <si>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</si>
  <si>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</si>
  <si>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</si>
  <si>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</si>
  <si>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</si>
  <si>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</si>
  <si>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</si>
  <si>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</si>
  <si>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</si>
  <si>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</si>
  <si>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</si>
  <si>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</si>
  <si>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</si>
  <si>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</si>
  <si>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</si>
  <si>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</si>
  <si>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</si>
  <si>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</si>
  <si>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</si>
  <si>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</si>
  <si>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</si>
  <si>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</si>
  <si>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</si>
  <si>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</si>
  <si>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</si>
  <si>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</si>
  <si>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</si>
  <si>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</si>
  <si>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</si>
  <si>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</si>
  <si>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</si>
  <si>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</si>
  <si>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</si>
  <si>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</si>
  <si>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</si>
  <si>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</si>
  <si>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</si>
  <si>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</si>
  <si>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</si>
  <si>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</si>
  <si>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</si>
  <si>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</si>
  <si>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</si>
  <si>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</si>
  <si>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</si>
  <si>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</si>
  <si>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</si>
  <si>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</si>
  <si>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</si>
  <si>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</si>
  <si>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</si>
  <si>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</si>
  <si>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</si>
  <si>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</si>
  <si>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</si>
  <si>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</si>
  <si>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</si>
  <si>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</si>
  <si>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</si>
  <si>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</si>
  <si>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</si>
  <si>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</si>
  <si>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</si>
  <si>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</si>
  <si>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</si>
  <si>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</si>
  <si>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</si>
  <si>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</si>
  <si>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</si>
  <si>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</si>
  <si>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</si>
  <si>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</si>
  <si>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</si>
  <si>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</si>
  <si>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</si>
  <si>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</si>
  <si>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</si>
  <si>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</si>
  <si>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</si>
  <si>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</si>
  <si>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</si>
  <si>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</si>
  <si>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</si>
  <si>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</si>
  <si>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</si>
  <si>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</si>
  <si>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</si>
  <si>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</si>
  <si>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</si>
  <si>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</si>
  <si>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</si>
  <si>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</si>
  <si>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</si>
  <si>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</si>
  <si>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</si>
  <si>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</si>
  <si>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</si>
  <si>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</si>
  <si>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</si>
  <si>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</si>
  <si>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</si>
  <si>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</si>
  <si>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</si>
  <si>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</si>
  <si>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</si>
  <si>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</si>
  <si>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</si>
  <si>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</si>
  <si>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</si>
  <si>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</si>
  <si>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</si>
  <si>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</si>
  <si>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</si>
  <si>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</si>
  <si>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</si>
  <si>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</si>
  <si>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</si>
  <si>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</si>
  <si>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</si>
  <si>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</si>
  <si>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</si>
  <si>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</si>
  <si>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</si>
  <si>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</si>
  <si>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</si>
  <si>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</si>
  <si>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</si>
  <si>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</si>
  <si>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</si>
  <si>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</si>
  <si>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</si>
  <si>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</si>
  <si>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</si>
  <si>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</si>
  <si>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</si>
  <si>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</si>
  <si>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</si>
  <si>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</si>
  <si>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</si>
  <si>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</si>
  <si>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</si>
  <si>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</si>
  <si>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</si>
  <si>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</si>
  <si>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</si>
  <si>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</si>
  <si>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</si>
  <si>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</si>
  <si>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</si>
  <si>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</si>
  <si>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</si>
  <si>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</si>
  <si>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</si>
  <si>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</si>
  <si>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</si>
  <si>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</si>
  <si>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</si>
  <si>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</si>
  <si>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</si>
  <si>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</si>
  <si>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</si>
  <si>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</si>
  <si>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</si>
  <si>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</si>
  <si>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</si>
  <si>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</si>
  <si>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</si>
  <si>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</si>
  <si>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</si>
  <si>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</si>
  <si>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</si>
  <si>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</si>
  <si>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</si>
  <si>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</si>
  <si>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</si>
  <si>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</si>
  <si>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</si>
  <si>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</si>
  <si>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</si>
  <si>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</si>
  <si>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</si>
  <si>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</si>
  <si>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</si>
  <si>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</si>
  <si>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</si>
  <si>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</si>
  <si>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</si>
  <si>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</si>
  <si>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</si>
  <si>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</si>
  <si>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</si>
  <si>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</si>
  <si>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</si>
  <si>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</si>
  <si>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</si>
  <si>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</si>
  <si>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</si>
  <si>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</si>
  <si>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</si>
  <si>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</si>
  <si>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</si>
  <si>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</si>
  <si>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</si>
  <si>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</si>
  <si>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</si>
  <si>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</si>
  <si>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</si>
  <si>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</si>
  <si>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</si>
  <si>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</si>
  <si>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</si>
  <si>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</si>
  <si>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</si>
  <si>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</si>
  <si>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</si>
  <si>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</si>
  <si>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</si>
  <si>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</si>
  <si>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</si>
  <si>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</si>
  <si>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</si>
  <si>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</si>
  <si>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</si>
  <si>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</si>
  <si>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</si>
  <si>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</si>
  <si>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</si>
  <si>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</si>
  <si>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</si>
  <si>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</si>
  <si>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</si>
  <si>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</si>
  <si>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</si>
  <si>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</si>
  <si>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</si>
  <si>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</si>
  <si>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</si>
  <si>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</si>
  <si>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</si>
  <si>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</si>
  <si>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</si>
  <si>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</si>
  <si>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</si>
  <si>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</si>
  <si>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</si>
  <si>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</si>
  <si>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</si>
  <si>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</si>
  <si>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</si>
  <si>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</si>
  <si>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</si>
  <si>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</si>
  <si>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</si>
  <si>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</si>
  <si>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</si>
  <si>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</si>
  <si>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</si>
  <si>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</si>
  <si>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</si>
  <si>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</si>
  <si>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</si>
  <si>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</si>
  <si>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</si>
  <si>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</si>
  <si>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</si>
  <si>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</si>
  <si>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</si>
  <si>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</si>
  <si>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</si>
  <si>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</si>
  <si>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</si>
  <si>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</si>
  <si>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</si>
  <si>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</si>
  <si>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</si>
  <si>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</si>
  <si>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</si>
  <si>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</si>
  <si>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</si>
  <si>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</si>
  <si>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</si>
  <si>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</si>
  <si>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</si>
  <si>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</si>
  <si>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</si>
  <si>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</si>
  <si>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</si>
  <si>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</si>
  <si>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</si>
  <si>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</si>
  <si>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</si>
  <si>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</si>
  <si>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</si>
  <si>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</si>
  <si>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</si>
  <si>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</si>
  <si>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</si>
  <si>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</si>
  <si>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</si>
  <si>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</si>
  <si>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</si>
  <si>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</si>
  <si>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</si>
  <si>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</si>
  <si>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</si>
  <si>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</si>
  <si>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</si>
  <si>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</si>
  <si>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</si>
  <si>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</si>
  <si>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</si>
  <si>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</si>
  <si>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</si>
  <si>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</si>
  <si>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</si>
  <si>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</si>
  <si>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</si>
  <si>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</si>
  <si>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</si>
  <si>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</si>
  <si>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</si>
  <si>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</si>
  <si>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</si>
  <si>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</si>
  <si>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</si>
  <si>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</si>
  <si>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</si>
  <si>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</si>
  <si>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</si>
  <si>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</si>
  <si>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</si>
  <si>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</si>
  <si>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</si>
  <si>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</si>
  <si>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</si>
  <si>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</si>
  <si>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</si>
  <si>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</si>
  <si>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</si>
  <si>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</si>
  <si>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</si>
  <si>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</si>
  <si>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</si>
  <si>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</si>
  <si>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</si>
  <si>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</si>
  <si>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</si>
  <si>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</si>
  <si>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</si>
  <si>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</si>
  <si>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</si>
  <si>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</si>
  <si>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</si>
  <si>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</si>
  <si>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</si>
  <si>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</si>
  <si>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</si>
  <si>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</si>
  <si>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</si>
  <si>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</si>
  <si>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</si>
  <si>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</si>
  <si>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</si>
  <si>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</si>
  <si>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</si>
  <si>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</si>
  <si>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</si>
  <si>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</si>
  <si>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</si>
  <si>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</si>
  <si>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</si>
  <si>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</si>
  <si>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</si>
  <si>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</si>
  <si>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</si>
  <si>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</si>
  <si>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</si>
  <si>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</si>
  <si>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</si>
  <si>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</si>
  <si>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</si>
  <si>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</si>
  <si>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</si>
  <si>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</si>
  <si>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</si>
  <si>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</si>
  <si>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</si>
  <si>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</si>
  <si>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</si>
  <si>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</si>
  <si>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</si>
  <si>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</si>
  <si>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</si>
  <si>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</si>
  <si>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</si>
  <si>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</si>
  <si>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</si>
  <si>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</si>
  <si>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</si>
  <si>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</si>
  <si>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</si>
  <si>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</si>
  <si>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</si>
  <si>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</si>
  <si>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</si>
  <si>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</si>
  <si>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</si>
  <si>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</si>
  <si>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</si>
  <si>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</si>
  <si>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</si>
  <si>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</si>
  <si>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</si>
  <si>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</si>
  <si>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</si>
  <si>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</si>
  <si>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</si>
  <si>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</si>
  <si>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</si>
  <si>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</si>
  <si>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</si>
  <si>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</si>
  <si>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</si>
  <si>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</si>
  <si>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</si>
  <si>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</si>
  <si>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</si>
  <si>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</si>
  <si>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</si>
  <si>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</si>
  <si>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</si>
  <si>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</si>
  <si>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</si>
  <si>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</si>
  <si>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</si>
  <si>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</si>
  <si>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</si>
  <si>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</si>
  <si>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</si>
  <si>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</si>
  <si>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</si>
  <si>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</si>
  <si>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</si>
  <si>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</si>
  <si>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</si>
  <si>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</si>
  <si>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</si>
  <si>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</si>
  <si>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</si>
  <si>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</si>
  <si>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</si>
  <si>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</si>
  <si>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</si>
  <si>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</si>
  <si>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</si>
  <si>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</si>
  <si>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</si>
  <si>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</si>
  <si>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</si>
  <si>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</si>
  <si>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</si>
  <si>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</si>
  <si>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</si>
  <si>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</si>
  <si>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</si>
  <si>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</si>
  <si>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</si>
  <si>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</si>
  <si>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</si>
  <si>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</si>
  <si>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</si>
  <si>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</si>
  <si>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</si>
  <si>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</si>
  <si>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</si>
  <si>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</si>
  <si>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</si>
  <si>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</si>
  <si>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</si>
  <si>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</si>
  <si>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</si>
  <si>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</si>
  <si>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</si>
  <si>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</si>
  <si>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</si>
  <si>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</si>
  <si>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</si>
  <si>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</si>
  <si>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</si>
  <si>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</si>
  <si>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</si>
  <si>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</si>
  <si>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</si>
  <si>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</si>
  <si>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</si>
  <si>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</si>
  <si>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</si>
  <si>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</si>
  <si>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</si>
  <si>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</si>
  <si>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</si>
  <si>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</si>
  <si>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</si>
  <si>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</si>
  <si>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</si>
  <si>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</si>
  <si>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</si>
  <si>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Percantage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</si>
  <si>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</si>
  <si>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</si>
  <si>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</si>
  <si>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</si>
  <si>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</si>
  <si>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</si>
  <si>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</si>
  <si>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</si>
  <si>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</si>
  <si>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</si>
  <si>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</si>
  <si>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</si>
  <si>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</si>
  <si>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</si>
  <si>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</si>
  <si>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</si>
  <si>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</si>
  <si>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</si>
  <si>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</si>
  <si>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</si>
  <si>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</si>
  <si>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</si>
  <si>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</si>
  <si>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</si>
  <si>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</si>
  <si>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</si>
  <si>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</si>
  <si>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</si>
  <si>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</si>
  <si>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</si>
  <si>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</si>
  <si>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</si>
  <si>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</si>
  <si>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</si>
  <si>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</si>
  <si>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</si>
  <si>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</si>
  <si>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</si>
  <si>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</si>
  <si>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</si>
  <si>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</si>
  <si>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</si>
  <si>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</si>
  <si>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</si>
  <si>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</si>
  <si>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</si>
  <si>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</si>
  <si>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</si>
  <si>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</si>
  <si>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</si>
  <si>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</si>
  <si>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</si>
  <si>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</si>
  <si>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</si>
  <si>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</si>
  <si>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</si>
  <si>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</si>
  <si>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</si>
  <si>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</si>
  <si>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</si>
  <si>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</si>
  <si>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</si>
  <si>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</si>
  <si>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</si>
  <si>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</si>
  <si>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</si>
  <si>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</si>
  <si>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</si>
  <si>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</si>
  <si>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</si>
  <si>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</si>
  <si>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</si>
  <si>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</si>
  <si>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</si>
  <si>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</si>
  <si>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</si>
  <si>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</si>
  <si>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</si>
  <si>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</si>
  <si>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</si>
  <si>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</si>
  <si>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</si>
  <si>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</si>
  <si>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</si>
  <si>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Average of goal</t>
  </si>
  <si>
    <t>Average of pledged</t>
  </si>
  <si>
    <t>median goal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</si>
  <si>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</si>
  <si>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</si>
  <si>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</si>
  <si>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</si>
  <si>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</si>
  <si>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</si>
  <si>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</si>
  <si>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</si>
  <si>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</si>
  <si>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</si>
  <si>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</si>
  <si>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</si>
  <si>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</si>
  <si>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</si>
  <si>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</si>
  <si>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</si>
  <si>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</si>
  <si>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</si>
  <si>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</si>
  <si>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</si>
  <si>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</si>
  <si>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</si>
  <si>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</si>
  <si>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</si>
  <si>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</si>
  <si>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</si>
  <si>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</si>
  <si>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50,000</t>
  </si>
  <si>
    <t>Less than 1,000</t>
  </si>
  <si>
    <t>Error checking</t>
  </si>
  <si>
    <t>Equal to 50,000</t>
  </si>
  <si>
    <t>Error checking2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</si>
</sst>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  <numFmt numFmtId="166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43" fontId="1" fillId="0" borderId="0" xfId="1" applyFont="1" applyAlignment="1">
      <alignment horizontal="center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43" fontId="0" fillId="2" borderId="0" xfId="1" applyFont="1" applyFill="1"/>
    <xf numFmtId="14" fontId="0" fillId="2" borderId="0" xfId="0" applyNumberFormat="1" applyFill="1"/>
    <xf numFmtId="0" fontId="3" fillId="0" borderId="0" xfId="0" applyFont="1"/>
    <xf numFmtId="0" fontId="0" fillId="0" borderId="0" xfId="0" applyAlignment="1">
      <alignment vertical="center"/>
    </xf>
    <xf numFmtId="165" fontId="3" fillId="0" borderId="0" xfId="0" applyNumberFormat="1" applyFont="1"/>
    <xf numFmtId="165" fontId="0" fillId="0" borderId="0" xfId="0" applyNumberFormat="1"/>
    <xf numFmtId="166" fontId="0" fillId="0" borderId="0" xfId="1" applyNumberFormat="1" applyFont="1"/>
    <xf numFmtId="0" fontId="4" fillId="3" borderId="0" xfId="0" applyFont="1" applyFill="1"/>
    <xf numFmtId="9" fontId="0" fillId="0" borderId="0" xfId="0" applyNumberFormat="1"/>
    <xf numFmtId="9" fontId="4" fillId="3" borderId="0" xfId="2" applyFont="1" applyFill="1"/>
    <xf numFmtId="9" fontId="4" fillId="3" borderId="0" xfId="0" applyNumberFormat="1" applyFont="1" applyFill="1"/>
    <xf numFmtId="0" fontId="0" fillId="0" borderId="0" xfId="0" applyBorder="1"/>
    <xf numFmtId="9" fontId="0" fillId="0" borderId="0" xfId="2" applyFont="1" applyBorder="1"/>
    <xf numFmtId="0" fontId="0" fillId="0" borderId="3" xfId="0" applyBorder="1"/>
    <xf numFmtId="9" fontId="0" fillId="0" borderId="3" xfId="2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1" xfId="0" applyFont="1" applyBorder="1"/>
    <xf numFmtId="0" fontId="0" fillId="0" borderId="7" xfId="0" applyBorder="1"/>
    <xf numFmtId="0" fontId="0" fillId="0" borderId="8" xfId="0" applyBorder="1"/>
    <xf numFmtId="9" fontId="0" fillId="0" borderId="2" xfId="2" applyFont="1" applyBorder="1"/>
    <xf numFmtId="9" fontId="0" fillId="0" borderId="4" xfId="2" applyFont="1" applyBorder="1"/>
  </cellXfs>
  <cellStyles count="3">
    <cellStyle name="Comma" xfId="1" builtinId="3"/>
    <cellStyle name="Normal" xfId="0" builtinId="0"/>
    <cellStyle name="Percent" xfId="2" builtinId="5"/>
  </cellStyles>
  <dxfs count="2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numFmt numFmtId="166" formatCode="_(* #,##0_);_(* \(#,##0\);_(* &quot;-&quot;??_);_(@_)"/>
    </dxf>
    <dxf>
      <numFmt numFmtId="166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34" Type="http://schemas.openxmlformats.org/officeDocument/2006/relationships/customXml" Target="../customXml/item1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4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tyles" Target="styles.xml"/><Relationship Id="rId29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10" Type="http://schemas.openxmlformats.org/officeDocument/2006/relationships/worksheet" Target="worksheets/sheet9.xml"/><Relationship Id="rId19" Type="http://schemas.openxmlformats.org/officeDocument/2006/relationships/connections" Target="connections.xml"/><Relationship Id="rId31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7A-45AF-B269-6364C105DA4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7A-45AF-B269-6364C105DA4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7A-45AF-B269-6364C105D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3609504"/>
        <c:axId val="663609832"/>
      </c:lineChart>
      <c:catAx>
        <c:axId val="66360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609832"/>
        <c:crosses val="autoZero"/>
        <c:auto val="1"/>
        <c:lblAlgn val="ctr"/>
        <c:lblOffset val="100"/>
        <c:noMultiLvlLbl val="0"/>
      </c:catAx>
      <c:valAx>
        <c:axId val="66360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60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D5-4D0B-B3F3-BB446B8A4F2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D5-4D0B-B3F3-BB446B8A4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093696"/>
        <c:axId val="655095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8D5-4D0B-B3F3-BB446B8A4F2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8D5-4D0B-B3F3-BB446B8A4F2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8D5-4D0B-B3F3-BB446B8A4F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8D5-4D0B-B3F3-BB446B8A4F2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8D5-4D0B-B3F3-BB446B8A4F2A}"/>
                  </c:ext>
                </c:extLst>
              </c15:ser>
            </c15:filteredLineSeries>
          </c:ext>
        </c:extLst>
      </c:lineChart>
      <c:catAx>
        <c:axId val="65509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95008"/>
        <c:crosses val="autoZero"/>
        <c:auto val="1"/>
        <c:lblAlgn val="ctr"/>
        <c:lblOffset val="100"/>
        <c:noMultiLvlLbl val="0"/>
      </c:catAx>
      <c:valAx>
        <c:axId val="65509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9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 Draft'!$F$1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 Draft'!$A$2:$A$14</c15:sqref>
                  </c15:fullRef>
                </c:ext>
              </c:extLst>
              <c:f>'Outcomes Based on Goals Draft'!$A$2:$A$13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 Draft'!$F$2:$F$14</c15:sqref>
                  </c15:fullRef>
                </c:ext>
              </c:extLst>
              <c:f>'Outcomes Based on Goals Draft'!$F$2:$F$13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4-4B98-9752-B4C3EB6BFC45}"/>
            </c:ext>
          </c:extLst>
        </c:ser>
        <c:ser>
          <c:idx val="5"/>
          <c:order val="5"/>
          <c:tx>
            <c:strRef>
              <c:f>'Outcomes Based on Goals Draft'!$G$1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 Draft'!$A$2:$A$14</c15:sqref>
                  </c15:fullRef>
                </c:ext>
              </c:extLst>
              <c:f>'Outcomes Based on Goals Draft'!$A$2:$A$13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 Draft'!$G$2:$G$14</c15:sqref>
                  </c15:fullRef>
                </c:ext>
              </c:extLst>
              <c:f>'Outcomes Based on Goals Draft'!$G$2:$G$13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74-4B98-9752-B4C3EB6BF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093696"/>
        <c:axId val="655095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 Draft'!$B$1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'Outcomes Based on Goals Draft'!$A$2:$A$14</c15:sqref>
                        </c15:fullRef>
                        <c15:formulaRef>
                          <c15:sqref>'Outcomes Based on Goals Draft'!$A$2:$A$13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'Outcomes Based on Goals Draft'!$B$2:$B$14</c15:sqref>
                        </c15:fullRef>
                        <c15:formulaRef>
                          <c15:sqref>'Outcomes Based on Goals Draft'!$B$2:$B$13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774-4B98-9752-B4C3EB6BFC4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 Draft'!$C$1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 Draft'!$A$2:$A$14</c15:sqref>
                        </c15:fullRef>
                        <c15:formulaRef>
                          <c15:sqref>'Outcomes Based on Goals Draft'!$A$2:$A$13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 Draft'!$C$2:$C$14</c15:sqref>
                        </c15:fullRef>
                        <c15:formulaRef>
                          <c15:sqref>'Outcomes Based on Goals Draft'!$C$2:$C$13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774-4B98-9752-B4C3EB6BFC4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 Draft'!$D$1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 Draft'!$A$2:$A$14</c15:sqref>
                        </c15:fullRef>
                        <c15:formulaRef>
                          <c15:sqref>'Outcomes Based on Goals Draft'!$A$2:$A$13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 Draft'!$D$2:$D$14</c15:sqref>
                        </c15:fullRef>
                        <c15:formulaRef>
                          <c15:sqref>'Outcomes Based on Goals Draft'!$D$2:$D$13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774-4B98-9752-B4C3EB6BFC4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 Draft'!$E$1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 Draft'!$A$2:$A$14</c15:sqref>
                        </c15:fullRef>
                        <c15:formulaRef>
                          <c15:sqref>'Outcomes Based on Goals Draft'!$A$2:$A$13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 Draft'!$E$2:$E$14</c15:sqref>
                        </c15:fullRef>
                        <c15:formulaRef>
                          <c15:sqref>'Outcomes Based on Goals Draft'!$E$2:$E$13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774-4B98-9752-B4C3EB6BFC4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 Draft'!$H$1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 Draft'!$A$2:$A$14</c15:sqref>
                        </c15:fullRef>
                        <c15:formulaRef>
                          <c15:sqref>'Outcomes Based on Goals Draft'!$A$2:$A$13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 Draft'!$H$2:$H$14</c15:sqref>
                        </c15:fullRef>
                        <c15:formulaRef>
                          <c15:sqref>'Outcomes Based on Goals Draft'!$H$2:$H$13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774-4B98-9752-B4C3EB6BFC45}"/>
                  </c:ext>
                </c:extLst>
              </c15:ser>
            </c15:filteredLineSeries>
          </c:ext>
        </c:extLst>
      </c:lineChart>
      <c:catAx>
        <c:axId val="65509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95008"/>
        <c:crosses val="autoZero"/>
        <c:auto val="1"/>
        <c:lblAlgn val="ctr"/>
        <c:lblOffset val="100"/>
        <c:noMultiLvlLbl val="0"/>
      </c:catAx>
      <c:valAx>
        <c:axId val="65509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9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715981930830077"/>
          <c:y val="5.14056751083112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C-438F-9135-E4A0BC3D0E8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9C-438F-9135-E4A0BC3D0E8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9C-438F-9135-E4A0BC3D0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754424"/>
        <c:axId val="550758032"/>
      </c:barChart>
      <c:catAx>
        <c:axId val="550754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58032"/>
        <c:crosses val="autoZero"/>
        <c:auto val="1"/>
        <c:lblAlgn val="ctr"/>
        <c:lblOffset val="100"/>
        <c:noMultiLvlLbl val="0"/>
      </c:catAx>
      <c:valAx>
        <c:axId val="55075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54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7-4FD3-810B-AB45C9856D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47-4FD3-810B-AB45C9856D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47-4FD3-810B-AB45C9856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8927608"/>
        <c:axId val="548929248"/>
      </c:barChart>
      <c:catAx>
        <c:axId val="548927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929248"/>
        <c:crosses val="autoZero"/>
        <c:auto val="1"/>
        <c:lblAlgn val="ctr"/>
        <c:lblOffset val="100"/>
        <c:noMultiLvlLbl val="0"/>
      </c:catAx>
      <c:valAx>
        <c:axId val="54892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9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Aggregate</a:t>
            </a:r>
            <a:r>
              <a:rPr lang="en-US" baseline="0"/>
              <a:t> Outcomes from 2009-2017 in Calendar Year</a:t>
            </a:r>
            <a:endParaRPr lang="en-US"/>
          </a:p>
        </c:rich>
      </c:tx>
      <c:layout>
        <c:manualLayout>
          <c:xMode val="edge"/>
          <c:yMode val="edge"/>
          <c:x val="0.25503641732283466"/>
          <c:y val="5.64673509696918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65-406A-97F0-640D89D5C1B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65-406A-97F0-640D89D5C1B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865-406A-97F0-640D89D5C1B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865-406A-97F0-640D89D5C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308648"/>
        <c:axId val="550309304"/>
      </c:lineChart>
      <c:catAx>
        <c:axId val="550308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09304"/>
        <c:crosses val="autoZero"/>
        <c:auto val="1"/>
        <c:lblAlgn val="ctr"/>
        <c:lblOffset val="100"/>
        <c:noMultiLvlLbl val="0"/>
      </c:catAx>
      <c:valAx>
        <c:axId val="55030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08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 for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for GB Musicals</a:t>
          </a:r>
        </a:p>
      </cx:txPr>
    </cx:title>
    <cx:plotArea>
      <cx:plotAreaRegion>
        <cx:series layoutId="boxWhisker" uniqueId="{EA19AB2C-0BA9-41DA-969D-3A4A6810A8D9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hidden="1" uniqueId="{07BEA8B9-0F01-4150-A095-F6281ABEC93F}" formatIdx="1">
          <cx:tx>
            <cx:txData>
              <cx:f>_xlchart.v1.2</cx:f>
              <cx:v/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2E64563-4BE6-4EB5-B5B3-6707B395D834}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3</xdr:row>
      <xdr:rowOff>133350</xdr:rowOff>
    </xdr:from>
    <xdr:to>
      <xdr:col>15</xdr:col>
      <xdr:colOff>542925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7AF45F-B076-476E-99A4-CF97DA84A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142873</xdr:colOff>
      <xdr:row>13</xdr:row>
      <xdr:rowOff>100012</xdr:rowOff>
    </xdr:from>
    <xdr:to>
      <xdr:col>6</xdr:col>
      <xdr:colOff>552449</xdr:colOff>
      <xdr:row>34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9A13CC-0C9C-4980-8129-171B95A75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142873</xdr:colOff>
      <xdr:row>17</xdr:row>
      <xdr:rowOff>100012</xdr:rowOff>
    </xdr:from>
    <xdr:to>
      <xdr:col>6</xdr:col>
      <xdr:colOff>552449</xdr:colOff>
      <xdr:row>38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5F4C60-1C12-430F-8E1A-BCD635DE3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15</xdr:row>
      <xdr:rowOff>138112</xdr:rowOff>
    </xdr:from>
    <xdr:to>
      <xdr:col>8</xdr:col>
      <xdr:colOff>200025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5C0A99-EE9B-4F73-BE08-24028F14D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8</xdr:row>
      <xdr:rowOff>95249</xdr:rowOff>
    </xdr:from>
    <xdr:to>
      <xdr:col>8</xdr:col>
      <xdr:colOff>361950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465691-0142-4EA5-9420-5B1534417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2</xdr:row>
      <xdr:rowOff>180974</xdr:rowOff>
    </xdr:from>
    <xdr:to>
      <xdr:col>16</xdr:col>
      <xdr:colOff>104775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913B19-AEDF-46F2-837A-874AE47C1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778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0F2721D-D580-4D5E-910D-78A0EA598F6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BFB9E31-95EB-49B0-919A-4ECB2B036C0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778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" refreshedDate="44124.615028703702" createdVersion="6" refreshedVersion="6" minRefreshableVersion="3" recordCount="4114" xr:uid="{7FA47A28-52D5-4F12-A016-42BA0E34777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antage Funded" numFmtId="43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" refreshedDate="44124.62645520833" createdVersion="6" refreshedVersion="6" minRefreshableVersion="3" recordCount="4114" xr:uid="{51B9DC30-B3DD-4908-AFB5-B5DA1C7BE2A9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antage Funded" numFmtId="43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LVIN" refreshedDate="44126.424789699071" backgroundQuery="1" createdVersion="6" refreshedVersion="6" minRefreshableVersion="3" recordCount="0" supportSubquery="1" supportAdvancedDrill="1" xr:uid="{C458CF91-41DC-49B7-A9AF-693B01CA1674}">
  <cacheSource type="external" connectionId="1"/>
  <cacheFields count="7">
    <cacheField name="[Range].[outcomes].[outcomes]" caption="outcomes" numFmtId="0" hierarchy="5" level="1">
      <sharedItems count="2">
        <s v="failed"/>
        <s v="successful"/>
      </sharedItems>
    </cacheField>
    <cacheField name="[Range].[country].[country]" caption="country" numFmtId="0" hierarchy="6" level="1">
      <sharedItems containsSemiMixedTypes="0" containsNonDate="0" containsString="0"/>
    </cacheField>
    <cacheField name="[Range].[Subcategory].[Subcategory]" caption="Subcategory" numFmtId="0" hierarchy="17" level="1">
      <sharedItems count="37">
        <s v="animation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</sharedItems>
    </cacheField>
    <cacheField name="[Measures].[Average of goal]" caption="Average of goal" numFmtId="0" hierarchy="22" level="32767"/>
    <cacheField name="[Measures].[Average of pledged]" caption="Average of pledged" numFmtId="0" hierarchy="23" level="32767"/>
    <cacheField name="[Measures].[median goal]" caption="median goal" numFmtId="0" hierarchy="24" level="32767"/>
    <cacheField name="[Measures].[median pledged]" caption="median pledged" numFmtId="0" hierarchy="25" level="32767"/>
  </cacheFields>
  <cacheHierarchies count="28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antage Funded]" caption="Percantage Funded" attribute="1" defaultMemberUniqueName="[Range].[Percantage Funded].[All]" allUniqueName="[Range].[Perca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0" memberValueDatatype="130" unbalanced="0"/>
    <cacheHierarchy uniqueName="[Range].[Subcategory]" caption="Subcategory" attribute="1" defaultMemberUniqueName="[Range].[Subcategory].[All]" allUniqueName="[Range].[Sub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Measures].[Sum of goal]" caption="Sum of goal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ledged]" caption="Sum of pledged" measure="1" displayFolder="" measureGroup="Range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goal]" caption="Average of goal" measure="1" displayFolder="" measureGroup="Rang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pledged]" caption="Average of pledged" measure="1" displayFolder="" measureGroup="Range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edian goal]" caption="median goal" measure="1" displayFolder="" measureGroup="Range" count="0" oneField="1">
      <fieldsUsage count="1">
        <fieldUsage x="5"/>
      </fieldsUsage>
    </cacheHierarchy>
    <cacheHierarchy uniqueName="[Measures].[median pledged]" caption="median pledged" measure="1" displayFolder="" measureGroup="Range" count="0" oneField="1">
      <fieldsUsage count="1">
        <fieldUsage x="6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" refreshedDate="44128.51984375" createdVersion="6" refreshedVersion="6" minRefreshableVersion="3" recordCount="4114" xr:uid="{0B79879C-E3C1-4B76-88DF-CDC78C34036F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antage Funded" numFmtId="43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DEEF12-CB67-4E76-8AF7-F74535DB6718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10FFA-4C49-4433-90C5-22D07A2BCF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</pivotFields>
  <rowFields count="1">
    <field x="16"/>
  </rowFields>
  <rowItems count="2">
    <i>
      <x v="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5806C-4074-441B-8060-CA77DE0739E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0FFF9-AFC7-4CAD-BA5F-A321AE10CF2F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415015-69F9-4EE4-835B-88B98EE907CC}" name="PivotTable4" cacheId="2" applyNumberFormats="0" applyBorderFormats="0" applyFontFormats="0" applyPatternFormats="0" applyAlignmentFormats="0" applyWidthHeightFormats="1" dataCaption="Values" tag="ea9f60d5-b6c9-408a-8e7e-109098694628" updatedVersion="6" minRefreshableVersion="3" useAutoFormatting="1" itemPrintTitles="1" createdVersion="6" indent="0" compact="0" compactData="0" multipleFieldFilters="0">
  <location ref="A3:F49" firstHeaderRow="0" firstDataRow="1" firstDataCol="2" rowPageCount="1" colPageCount="1"/>
  <pivotFields count="7">
    <pivotField axis="axisRow" compact="0" allDrilled="1" outline="0" subtotalTop="0" showAll="0" defaultSubtotal="0" defaultAttributeDrillState="1">
      <items count="2">
        <item s="1" x="1"/>
        <item s="1"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</pivotFields>
  <rowFields count="2">
    <field x="2"/>
    <field x="0"/>
  </rowFields>
  <rowItems count="46">
    <i>
      <x/>
      <x v="1"/>
    </i>
    <i>
      <x v="1"/>
      <x v="1"/>
    </i>
    <i>
      <x v="2"/>
      <x/>
    </i>
    <i>
      <x v="3"/>
      <x/>
    </i>
    <i>
      <x v="4"/>
      <x v="1"/>
    </i>
    <i>
      <x v="5"/>
      <x/>
    </i>
    <i>
      <x v="6"/>
      <x v="1"/>
    </i>
    <i>
      <x v="7"/>
      <x v="1"/>
    </i>
    <i>
      <x v="8"/>
      <x v="1"/>
    </i>
    <i>
      <x v="9"/>
      <x v="1"/>
    </i>
    <i>
      <x v="10"/>
      <x/>
    </i>
    <i>
      <x v="11"/>
      <x/>
    </i>
    <i r="1">
      <x v="1"/>
    </i>
    <i>
      <x v="12"/>
      <x v="1"/>
    </i>
    <i>
      <x v="13"/>
      <x/>
    </i>
    <i r="1">
      <x v="1"/>
    </i>
    <i>
      <x v="14"/>
      <x/>
    </i>
    <i>
      <x v="15"/>
      <x v="1"/>
    </i>
    <i>
      <x v="16"/>
      <x/>
    </i>
    <i r="1">
      <x v="1"/>
    </i>
    <i>
      <x v="17"/>
      <x v="1"/>
    </i>
    <i>
      <x v="18"/>
      <x/>
    </i>
    <i>
      <x v="19"/>
      <x v="1"/>
    </i>
    <i>
      <x v="20"/>
      <x/>
    </i>
    <i r="1">
      <x v="1"/>
    </i>
    <i>
      <x v="21"/>
      <x v="1"/>
    </i>
    <i>
      <x v="22"/>
      <x/>
    </i>
    <i r="1">
      <x v="1"/>
    </i>
    <i>
      <x v="23"/>
      <x/>
    </i>
    <i>
      <x v="24"/>
      <x/>
    </i>
    <i>
      <x v="25"/>
      <x v="1"/>
    </i>
    <i>
      <x v="26"/>
      <x/>
    </i>
    <i>
      <x v="27"/>
      <x/>
    </i>
    <i>
      <x v="28"/>
      <x/>
    </i>
    <i>
      <x v="29"/>
      <x/>
    </i>
    <i r="1">
      <x v="1"/>
    </i>
    <i>
      <x v="30"/>
      <x/>
    </i>
    <i r="1">
      <x v="1"/>
    </i>
    <i>
      <x v="31"/>
      <x/>
    </i>
    <i>
      <x v="32"/>
      <x/>
    </i>
    <i>
      <x v="33"/>
      <x v="1"/>
    </i>
    <i>
      <x v="34"/>
      <x v="1"/>
    </i>
    <i>
      <x v="35"/>
      <x/>
    </i>
    <i r="1">
      <x v="1"/>
    </i>
    <i>
      <x v="36"/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6" name="[Range].[country].&amp;[US]" cap="US"/>
  </pageFields>
  <dataFields count="4">
    <dataField name="Average of goal" fld="3" subtotal="average" baseField="2" baseItem="0"/>
    <dataField name="Average of pledged" fld="4" subtotal="average" baseField="2" baseItem="0"/>
    <dataField fld="5" subtotal="count" baseField="0" baseItem="0"/>
    <dataField fld="6" subtotal="count" baseField="0" baseItem="0"/>
  </dataFields>
  <formats count="2">
    <format dxfId="24">
      <pivotArea outline="0" collapsedLevelsAreSubtotals="1" fieldPosition="0"/>
    </format>
    <format dxfId="2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goal"/>
    <pivotHierarchy dragToData="1" caption="Average of pledged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7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12F0D-35AB-4219-9A17-9CF9847D8E55}">
  <sheetPr>
    <tabColor theme="9" tint="0.59999389629810485"/>
  </sheetPr>
  <dimension ref="A1:E18"/>
  <sheetViews>
    <sheetView workbookViewId="0">
      <selection activeCell="R18" sqref="R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8403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9" tint="0.59999389629810485"/>
  </sheetPr>
  <dimension ref="A1:U4115"/>
  <sheetViews>
    <sheetView zoomScale="85" zoomScaleNormal="85" workbookViewId="0">
      <pane ySplit="1" topLeftCell="A2" activePane="bottomLeft" state="frozen"/>
      <selection activeCell="G1" sqref="G1"/>
      <selection pane="bottomLeft" activeCell="F4115" sqref="F4115"/>
    </sheetView>
  </sheetViews>
  <sheetFormatPr defaultColWidth="8.85546875" defaultRowHeight="15" x14ac:dyDescent="0.25"/>
  <cols>
    <col min="2" max="2" width="38.42578125" style="3" hidden="1" customWidth="1"/>
    <col min="3" max="3" width="40.28515625" style="3" hidden="1" customWidth="1"/>
    <col min="4" max="4" width="16.85546875" style="6" bestFit="1" customWidth="1"/>
    <col min="5" max="5" width="16.42578125" style="6" hidden="1" customWidth="1"/>
    <col min="6" max="6" width="21.28515625" customWidth="1"/>
    <col min="7" max="7" width="17.85546875" hidden="1" customWidth="1"/>
    <col min="8" max="8" width="19.85546875" hidden="1" customWidth="1"/>
    <col min="9" max="9" width="19.28515625" hidden="1" customWidth="1"/>
    <col min="10" max="10" width="17.85546875" hidden="1" customWidth="1"/>
    <col min="11" max="11" width="15.42578125" hidden="1" customWidth="1"/>
    <col min="12" max="12" width="24.42578125" hidden="1" customWidth="1"/>
    <col min="13" max="13" width="36.42578125" hidden="1" customWidth="1"/>
    <col min="14" max="14" width="41.140625" hidden="1" customWidth="1"/>
    <col min="15" max="15" width="18.42578125" style="9" hidden="1" customWidth="1"/>
    <col min="16" max="16" width="17" hidden="1" customWidth="1"/>
    <col min="17" max="17" width="41.140625" hidden="1" customWidth="1"/>
    <col min="18" max="18" width="18" bestFit="1" customWidth="1"/>
    <col min="19" max="19" width="23.42578125" style="14" bestFit="1" customWidth="1"/>
    <col min="20" max="20" width="22" style="14" bestFit="1" customWidth="1"/>
    <col min="21" max="21" width="13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  <c r="U1" s="1" t="s">
        <v>8403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7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7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7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7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7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7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7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7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7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7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7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7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7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7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7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7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7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7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7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7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7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7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7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7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7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7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7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7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7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7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7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7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7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7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7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7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7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7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7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7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7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7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7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7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7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7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7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7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7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7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7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7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7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7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7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7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7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7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7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 s="7">
        <f t="shared" ref="P67:P130" si="6">IFERROR(ROUND(E67/L67,2),0)</f>
        <v>132.05000000000001</v>
      </c>
      <c r="Q67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7">
        <f t="shared" si="6"/>
        <v>91.23</v>
      </c>
      <c r="Q68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7">
        <f t="shared" si="6"/>
        <v>116.25</v>
      </c>
      <c r="Q69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7">
        <f t="shared" si="6"/>
        <v>21.19</v>
      </c>
      <c r="Q7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7">
        <f t="shared" si="6"/>
        <v>62.33</v>
      </c>
      <c r="Q7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7">
        <f t="shared" si="6"/>
        <v>37.409999999999997</v>
      </c>
      <c r="Q72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7">
        <f t="shared" si="6"/>
        <v>69.72</v>
      </c>
      <c r="Q73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7">
        <f t="shared" si="6"/>
        <v>58.17</v>
      </c>
      <c r="Q74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7">
        <f t="shared" si="6"/>
        <v>50</v>
      </c>
      <c r="Q75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7">
        <f t="shared" si="6"/>
        <v>19.47</v>
      </c>
      <c r="Q76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7">
        <f t="shared" si="6"/>
        <v>85.96</v>
      </c>
      <c r="Q77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7">
        <f t="shared" si="6"/>
        <v>30.67</v>
      </c>
      <c r="Q78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7">
        <f t="shared" si="6"/>
        <v>60.38</v>
      </c>
      <c r="Q79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7">
        <f t="shared" si="6"/>
        <v>38.6</v>
      </c>
      <c r="Q8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7">
        <f t="shared" si="6"/>
        <v>40.270000000000003</v>
      </c>
      <c r="Q8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7">
        <f t="shared" si="6"/>
        <v>273.83</v>
      </c>
      <c r="Q82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7">
        <f t="shared" si="6"/>
        <v>53.04</v>
      </c>
      <c r="Q83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7">
        <f t="shared" si="6"/>
        <v>40.01</v>
      </c>
      <c r="Q84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7">
        <f t="shared" si="6"/>
        <v>15.77</v>
      </c>
      <c r="Q85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7">
        <f t="shared" si="6"/>
        <v>71.430000000000007</v>
      </c>
      <c r="Q86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7">
        <f t="shared" si="6"/>
        <v>71.709999999999994</v>
      </c>
      <c r="Q87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7">
        <f t="shared" si="6"/>
        <v>375.76</v>
      </c>
      <c r="Q88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7">
        <f t="shared" si="6"/>
        <v>104.6</v>
      </c>
      <c r="Q89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7">
        <f t="shared" si="6"/>
        <v>60</v>
      </c>
      <c r="Q9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7">
        <f t="shared" si="6"/>
        <v>123.29</v>
      </c>
      <c r="Q9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7">
        <f t="shared" si="6"/>
        <v>31.38</v>
      </c>
      <c r="Q92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7">
        <f t="shared" si="6"/>
        <v>78.260000000000005</v>
      </c>
      <c r="Q93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7">
        <f t="shared" si="6"/>
        <v>122.33</v>
      </c>
      <c r="Q94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7">
        <f t="shared" si="6"/>
        <v>73.73</v>
      </c>
      <c r="Q95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7">
        <f t="shared" si="6"/>
        <v>21.67</v>
      </c>
      <c r="Q96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7">
        <f t="shared" si="6"/>
        <v>21.9</v>
      </c>
      <c r="Q97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7">
        <f t="shared" si="6"/>
        <v>50.59</v>
      </c>
      <c r="Q98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7">
        <f t="shared" si="6"/>
        <v>53.13</v>
      </c>
      <c r="Q99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7">
        <f t="shared" si="6"/>
        <v>56.67</v>
      </c>
      <c r="Q10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7">
        <f t="shared" si="6"/>
        <v>40.78</v>
      </c>
      <c r="Q10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7">
        <f t="shared" si="6"/>
        <v>192.31</v>
      </c>
      <c r="Q102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7">
        <f t="shared" si="6"/>
        <v>100</v>
      </c>
      <c r="Q103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7">
        <f t="shared" si="6"/>
        <v>117.92</v>
      </c>
      <c r="Q104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7">
        <f t="shared" si="6"/>
        <v>27.9</v>
      </c>
      <c r="Q105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7">
        <f t="shared" si="6"/>
        <v>60</v>
      </c>
      <c r="Q106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7">
        <f t="shared" si="6"/>
        <v>39.380000000000003</v>
      </c>
      <c r="Q107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7">
        <f t="shared" si="6"/>
        <v>186.11</v>
      </c>
      <c r="Q108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7">
        <f t="shared" si="6"/>
        <v>111.38</v>
      </c>
      <c r="Q109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7">
        <f t="shared" si="6"/>
        <v>78.72</v>
      </c>
      <c r="Q1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7">
        <f t="shared" si="6"/>
        <v>46.7</v>
      </c>
      <c r="Q1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7">
        <f t="shared" si="6"/>
        <v>65.38</v>
      </c>
      <c r="Q112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7">
        <f t="shared" si="6"/>
        <v>102.08</v>
      </c>
      <c r="Q113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7">
        <f t="shared" si="6"/>
        <v>64.2</v>
      </c>
      <c r="Q114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7">
        <f t="shared" si="6"/>
        <v>90.38</v>
      </c>
      <c r="Q115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7">
        <f t="shared" si="6"/>
        <v>88.57</v>
      </c>
      <c r="Q116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7">
        <f t="shared" si="6"/>
        <v>28.73</v>
      </c>
      <c r="Q117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7">
        <f t="shared" si="6"/>
        <v>69.790000000000006</v>
      </c>
      <c r="Q118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7">
        <f t="shared" si="6"/>
        <v>167.49</v>
      </c>
      <c r="Q119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7">
        <f t="shared" si="6"/>
        <v>144.91</v>
      </c>
      <c r="Q12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7">
        <f t="shared" si="6"/>
        <v>91.84</v>
      </c>
      <c r="Q12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7">
        <f t="shared" si="6"/>
        <v>10</v>
      </c>
      <c r="Q122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7">
        <f t="shared" si="6"/>
        <v>1</v>
      </c>
      <c r="Q123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7">
        <f t="shared" si="6"/>
        <v>0</v>
      </c>
      <c r="Q124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7">
        <f t="shared" si="6"/>
        <v>25.17</v>
      </c>
      <c r="Q125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7">
        <f t="shared" si="6"/>
        <v>0</v>
      </c>
      <c r="Q126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7">
        <f t="shared" si="6"/>
        <v>11.67</v>
      </c>
      <c r="Q127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7">
        <f t="shared" si="6"/>
        <v>106.69</v>
      </c>
      <c r="Q128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7">
        <f t="shared" si="6"/>
        <v>47.5</v>
      </c>
      <c r="Q12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 s="7">
        <f t="shared" si="6"/>
        <v>311.17</v>
      </c>
      <c r="Q13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s="7">
        <f t="shared" ref="P131:P194" si="11">IFERROR(ROUND(E131/L131,2),0)</f>
        <v>0</v>
      </c>
      <c r="Q13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7">
        <f t="shared" si="11"/>
        <v>0</v>
      </c>
      <c r="Q132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7">
        <f t="shared" si="11"/>
        <v>0</v>
      </c>
      <c r="Q133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7">
        <f t="shared" si="11"/>
        <v>94.51</v>
      </c>
      <c r="Q134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7">
        <f t="shared" si="11"/>
        <v>0</v>
      </c>
      <c r="Q135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7">
        <f t="shared" si="11"/>
        <v>0</v>
      </c>
      <c r="Q136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7">
        <f t="shared" si="11"/>
        <v>80.599999999999994</v>
      </c>
      <c r="Q137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7">
        <f t="shared" si="11"/>
        <v>0</v>
      </c>
      <c r="Q138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7">
        <f t="shared" si="11"/>
        <v>0</v>
      </c>
      <c r="Q13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7">
        <f t="shared" si="11"/>
        <v>81.239999999999995</v>
      </c>
      <c r="Q14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7">
        <f t="shared" si="11"/>
        <v>500</v>
      </c>
      <c r="Q14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7">
        <f t="shared" si="11"/>
        <v>0</v>
      </c>
      <c r="Q142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7">
        <f t="shared" si="11"/>
        <v>46.18</v>
      </c>
      <c r="Q143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7">
        <f t="shared" si="11"/>
        <v>10</v>
      </c>
      <c r="Q144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7">
        <f t="shared" si="11"/>
        <v>0</v>
      </c>
      <c r="Q145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7">
        <f t="shared" si="11"/>
        <v>55.95</v>
      </c>
      <c r="Q146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7">
        <f t="shared" si="11"/>
        <v>37.56</v>
      </c>
      <c r="Q147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7">
        <f t="shared" si="11"/>
        <v>38.33</v>
      </c>
      <c r="Q148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7">
        <f t="shared" si="11"/>
        <v>0</v>
      </c>
      <c r="Q14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7">
        <f t="shared" si="11"/>
        <v>20</v>
      </c>
      <c r="Q15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7">
        <f t="shared" si="11"/>
        <v>15.33</v>
      </c>
      <c r="Q15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7">
        <f t="shared" si="11"/>
        <v>449.43</v>
      </c>
      <c r="Q152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7">
        <f t="shared" si="11"/>
        <v>28</v>
      </c>
      <c r="Q153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7">
        <f t="shared" si="11"/>
        <v>15</v>
      </c>
      <c r="Q154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7">
        <f t="shared" si="11"/>
        <v>35.9</v>
      </c>
      <c r="Q155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7">
        <f t="shared" si="11"/>
        <v>13.33</v>
      </c>
      <c r="Q156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7">
        <f t="shared" si="11"/>
        <v>20.25</v>
      </c>
      <c r="Q157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7">
        <f t="shared" si="11"/>
        <v>119</v>
      </c>
      <c r="Q158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7">
        <f t="shared" si="11"/>
        <v>4</v>
      </c>
      <c r="Q15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7">
        <f t="shared" si="11"/>
        <v>0</v>
      </c>
      <c r="Q16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7">
        <f t="shared" si="11"/>
        <v>10</v>
      </c>
      <c r="Q16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7">
        <f t="shared" si="11"/>
        <v>0</v>
      </c>
      <c r="Q162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7">
        <f t="shared" si="11"/>
        <v>5</v>
      </c>
      <c r="Q163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7">
        <f t="shared" si="11"/>
        <v>43.5</v>
      </c>
      <c r="Q164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7">
        <f t="shared" si="11"/>
        <v>0</v>
      </c>
      <c r="Q165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7">
        <f t="shared" si="11"/>
        <v>91.43</v>
      </c>
      <c r="Q166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7">
        <f t="shared" si="11"/>
        <v>0</v>
      </c>
      <c r="Q167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7">
        <f t="shared" si="11"/>
        <v>3000</v>
      </c>
      <c r="Q168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7">
        <f t="shared" si="11"/>
        <v>5.5</v>
      </c>
      <c r="Q16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7">
        <f t="shared" si="11"/>
        <v>108.33</v>
      </c>
      <c r="Q17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7">
        <f t="shared" si="11"/>
        <v>56</v>
      </c>
      <c r="Q17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7">
        <f t="shared" si="11"/>
        <v>32.5</v>
      </c>
      <c r="Q172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7">
        <f t="shared" si="11"/>
        <v>1</v>
      </c>
      <c r="Q173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7">
        <f t="shared" si="11"/>
        <v>0</v>
      </c>
      <c r="Q174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7">
        <f t="shared" si="11"/>
        <v>0</v>
      </c>
      <c r="Q175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7">
        <f t="shared" si="11"/>
        <v>0</v>
      </c>
      <c r="Q176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7">
        <f t="shared" si="11"/>
        <v>49.88</v>
      </c>
      <c r="Q177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7">
        <f t="shared" si="11"/>
        <v>0</v>
      </c>
      <c r="Q178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7">
        <f t="shared" si="11"/>
        <v>25.71</v>
      </c>
      <c r="Q17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7">
        <f t="shared" si="11"/>
        <v>0</v>
      </c>
      <c r="Q18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7">
        <f t="shared" si="11"/>
        <v>100</v>
      </c>
      <c r="Q18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7">
        <f t="shared" si="11"/>
        <v>30.85</v>
      </c>
      <c r="Q182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7">
        <f t="shared" si="11"/>
        <v>180.5</v>
      </c>
      <c r="Q183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7">
        <f t="shared" si="11"/>
        <v>0</v>
      </c>
      <c r="Q184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7">
        <f t="shared" si="11"/>
        <v>373.5</v>
      </c>
      <c r="Q185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7">
        <f t="shared" si="11"/>
        <v>25.5</v>
      </c>
      <c r="Q186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7">
        <f t="shared" si="11"/>
        <v>220</v>
      </c>
      <c r="Q187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7">
        <f t="shared" si="11"/>
        <v>0</v>
      </c>
      <c r="Q188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7">
        <f t="shared" si="11"/>
        <v>160</v>
      </c>
      <c r="Q18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7">
        <f t="shared" si="11"/>
        <v>0</v>
      </c>
      <c r="Q19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7">
        <f t="shared" si="11"/>
        <v>69</v>
      </c>
      <c r="Q19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7">
        <f t="shared" si="11"/>
        <v>50</v>
      </c>
      <c r="Q192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7">
        <f t="shared" si="11"/>
        <v>83.33</v>
      </c>
      <c r="Q193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7">
        <f t="shared" si="11"/>
        <v>5.67</v>
      </c>
      <c r="Q194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49" si="15">ROUND(E195/D195*100,0)</f>
        <v>0</v>
      </c>
      <c r="P195" s="7">
        <f t="shared" ref="P195:P249" si="16">IFERROR(ROUND(E195/L195,2),0)</f>
        <v>0</v>
      </c>
      <c r="Q195" t="s">
        <v>8308</v>
      </c>
      <c r="R195" t="s">
        <v>8312</v>
      </c>
      <c r="S195" s="14">
        <f t="shared" ref="S195:S249" si="17">(((J195/60)/60)/24)+DATE(1970,1,1)</f>
        <v>41911.934791666667</v>
      </c>
      <c r="T195" s="14">
        <f t="shared" ref="T195:T249" si="18">(((I195/60)/60)/24)+DATE(1970,1,1)</f>
        <v>41971.976458333331</v>
      </c>
      <c r="U195">
        <f t="shared" ref="U195:U249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7">
        <f t="shared" si="16"/>
        <v>1</v>
      </c>
      <c r="Q196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7">
        <f t="shared" si="16"/>
        <v>0</v>
      </c>
      <c r="Q197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7">
        <f t="shared" si="16"/>
        <v>77.11</v>
      </c>
      <c r="Q198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7">
        <f t="shared" si="16"/>
        <v>32.75</v>
      </c>
      <c r="Q19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7">
        <f t="shared" si="16"/>
        <v>46.5</v>
      </c>
      <c r="Q20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7">
        <f t="shared" si="16"/>
        <v>0</v>
      </c>
      <c r="Q20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7">
        <f t="shared" si="16"/>
        <v>87.31</v>
      </c>
      <c r="Q202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7">
        <f t="shared" si="16"/>
        <v>54.29</v>
      </c>
      <c r="Q203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7">
        <f t="shared" si="16"/>
        <v>0</v>
      </c>
      <c r="Q204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7">
        <f t="shared" si="16"/>
        <v>93.25</v>
      </c>
      <c r="Q205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7">
        <f t="shared" si="16"/>
        <v>117.68</v>
      </c>
      <c r="Q206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7">
        <f t="shared" si="16"/>
        <v>76.47</v>
      </c>
      <c r="Q207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7">
        <f t="shared" si="16"/>
        <v>0</v>
      </c>
      <c r="Q208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7">
        <f t="shared" si="16"/>
        <v>163.85</v>
      </c>
      <c r="Q20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7">
        <f t="shared" si="16"/>
        <v>0</v>
      </c>
      <c r="Q2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7">
        <f t="shared" si="16"/>
        <v>0</v>
      </c>
      <c r="Q2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7">
        <f t="shared" si="16"/>
        <v>91.82</v>
      </c>
      <c r="Q212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7">
        <f t="shared" si="16"/>
        <v>185.83</v>
      </c>
      <c r="Q213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7">
        <f t="shared" si="16"/>
        <v>1</v>
      </c>
      <c r="Q214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7">
        <f t="shared" si="16"/>
        <v>20</v>
      </c>
      <c r="Q215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7">
        <f t="shared" si="16"/>
        <v>1</v>
      </c>
      <c r="Q216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7">
        <f t="shared" si="16"/>
        <v>10</v>
      </c>
      <c r="Q217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7">
        <f t="shared" si="16"/>
        <v>331.54</v>
      </c>
      <c r="Q218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7">
        <f t="shared" si="16"/>
        <v>314.29000000000002</v>
      </c>
      <c r="Q21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7">
        <f t="shared" si="16"/>
        <v>100</v>
      </c>
      <c r="Q22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7">
        <f t="shared" si="16"/>
        <v>115.99</v>
      </c>
      <c r="Q22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7">
        <f t="shared" si="16"/>
        <v>120</v>
      </c>
      <c r="Q222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7">
        <f t="shared" si="16"/>
        <v>0</v>
      </c>
      <c r="Q223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7">
        <f t="shared" si="16"/>
        <v>65</v>
      </c>
      <c r="Q224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7">
        <f t="shared" si="16"/>
        <v>0</v>
      </c>
      <c r="Q225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7">
        <f t="shared" si="16"/>
        <v>0</v>
      </c>
      <c r="Q226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7">
        <f t="shared" si="16"/>
        <v>0</v>
      </c>
      <c r="Q227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7">
        <f t="shared" si="16"/>
        <v>125</v>
      </c>
      <c r="Q228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7">
        <f t="shared" si="16"/>
        <v>0</v>
      </c>
      <c r="Q22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7">
        <f t="shared" si="16"/>
        <v>0</v>
      </c>
      <c r="Q23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7">
        <f t="shared" si="16"/>
        <v>0</v>
      </c>
      <c r="Q23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7">
        <f t="shared" si="16"/>
        <v>30</v>
      </c>
      <c r="Q232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7">
        <f t="shared" si="16"/>
        <v>0</v>
      </c>
      <c r="Q233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7">
        <f t="shared" si="16"/>
        <v>15.71</v>
      </c>
      <c r="Q234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7">
        <f t="shared" si="16"/>
        <v>0</v>
      </c>
      <c r="Q235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7">
        <f t="shared" si="16"/>
        <v>80.2</v>
      </c>
      <c r="Q236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7">
        <f t="shared" si="16"/>
        <v>0</v>
      </c>
      <c r="Q237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7">
        <f t="shared" si="16"/>
        <v>0</v>
      </c>
      <c r="Q238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7">
        <f t="shared" si="16"/>
        <v>50</v>
      </c>
      <c r="Q23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7">
        <f t="shared" si="16"/>
        <v>0</v>
      </c>
      <c r="Q24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7">
        <f t="shared" si="16"/>
        <v>50</v>
      </c>
      <c r="Q24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7">
        <f t="shared" si="16"/>
        <v>117.85</v>
      </c>
      <c r="Q242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7">
        <f t="shared" si="16"/>
        <v>109.04</v>
      </c>
      <c r="Q243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7">
        <f t="shared" si="16"/>
        <v>73.02</v>
      </c>
      <c r="Q244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7">
        <f t="shared" si="16"/>
        <v>78.2</v>
      </c>
      <c r="Q245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7">
        <f t="shared" si="16"/>
        <v>47.4</v>
      </c>
      <c r="Q246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7">
        <f t="shared" si="16"/>
        <v>54.02</v>
      </c>
      <c r="Q247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7">
        <f t="shared" si="16"/>
        <v>68.489999999999995</v>
      </c>
      <c r="Q248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7">
        <f t="shared" si="16"/>
        <v>108.15</v>
      </c>
      <c r="Q249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ref="O250:O313" si="20">ROUND(E250/D250*100,0)</f>
        <v>101</v>
      </c>
      <c r="P250" s="7">
        <f t="shared" ref="P250:P313" si="21">IFERROR(ROUND(E250/L250,2),0)</f>
        <v>589.95000000000005</v>
      </c>
      <c r="Q250" t="s">
        <v>8308</v>
      </c>
      <c r="R250" t="s">
        <v>8313</v>
      </c>
      <c r="S250" s="14">
        <f t="shared" ref="S250:S313" si="22">(((J250/60)/60)/24)+DATE(1970,1,1)</f>
        <v>40870.774409722224</v>
      </c>
      <c r="T250" s="14">
        <f t="shared" ref="T250:T313" si="23">(((I250/60)/60)/24)+DATE(1970,1,1)</f>
        <v>40915.774409722224</v>
      </c>
      <c r="U250">
        <f t="shared" ref="U250:U313" si="24">YEAR(S250)</f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20"/>
        <v>113</v>
      </c>
      <c r="P251" s="7">
        <f t="shared" si="21"/>
        <v>48.05</v>
      </c>
      <c r="Q251" t="s">
        <v>8308</v>
      </c>
      <c r="R251" t="s">
        <v>8313</v>
      </c>
      <c r="S251" s="14">
        <f t="shared" si="22"/>
        <v>40332.923842592594</v>
      </c>
      <c r="T251" s="14">
        <f t="shared" si="23"/>
        <v>40412.736111111109</v>
      </c>
      <c r="U251">
        <f t="shared" si="24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20"/>
        <v>106</v>
      </c>
      <c r="P252" s="7">
        <f t="shared" si="21"/>
        <v>72.48</v>
      </c>
      <c r="Q252" t="s">
        <v>8308</v>
      </c>
      <c r="R252" t="s">
        <v>8313</v>
      </c>
      <c r="S252" s="14">
        <f t="shared" si="22"/>
        <v>41401.565868055557</v>
      </c>
      <c r="T252" s="14">
        <f t="shared" si="23"/>
        <v>41431.565868055557</v>
      </c>
      <c r="U252">
        <f t="shared" si="24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20"/>
        <v>126</v>
      </c>
      <c r="P253" s="7">
        <f t="shared" si="21"/>
        <v>57.08</v>
      </c>
      <c r="Q253" t="s">
        <v>8308</v>
      </c>
      <c r="R253" t="s">
        <v>8313</v>
      </c>
      <c r="S253" s="14">
        <f t="shared" si="22"/>
        <v>41013.787569444445</v>
      </c>
      <c r="T253" s="14">
        <f t="shared" si="23"/>
        <v>41045.791666666664</v>
      </c>
      <c r="U253">
        <f t="shared" si="24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20"/>
        <v>185</v>
      </c>
      <c r="P254" s="7">
        <f t="shared" si="21"/>
        <v>85.44</v>
      </c>
      <c r="Q254" t="s">
        <v>8308</v>
      </c>
      <c r="R254" t="s">
        <v>8313</v>
      </c>
      <c r="S254" s="14">
        <f t="shared" si="22"/>
        <v>40266.662708333337</v>
      </c>
      <c r="T254" s="14">
        <f t="shared" si="23"/>
        <v>40330.165972222225</v>
      </c>
      <c r="U254">
        <f t="shared" si="24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20"/>
        <v>101</v>
      </c>
      <c r="P255" s="7">
        <f t="shared" si="21"/>
        <v>215.86</v>
      </c>
      <c r="Q255" t="s">
        <v>8308</v>
      </c>
      <c r="R255" t="s">
        <v>8313</v>
      </c>
      <c r="S255" s="14">
        <f t="shared" si="22"/>
        <v>40924.650868055556</v>
      </c>
      <c r="T255" s="14">
        <f t="shared" si="23"/>
        <v>40954.650868055556</v>
      </c>
      <c r="U255">
        <f t="shared" si="24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20"/>
        <v>117</v>
      </c>
      <c r="P256" s="7">
        <f t="shared" si="21"/>
        <v>89.39</v>
      </c>
      <c r="Q256" t="s">
        <v>8308</v>
      </c>
      <c r="R256" t="s">
        <v>8313</v>
      </c>
      <c r="S256" s="14">
        <f t="shared" si="22"/>
        <v>42263.952662037031</v>
      </c>
      <c r="T256" s="14">
        <f t="shared" si="23"/>
        <v>42294.083333333328</v>
      </c>
      <c r="U256">
        <f t="shared" si="24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20"/>
        <v>107</v>
      </c>
      <c r="P257" s="7">
        <f t="shared" si="21"/>
        <v>45.42</v>
      </c>
      <c r="Q257" t="s">
        <v>8308</v>
      </c>
      <c r="R257" t="s">
        <v>8313</v>
      </c>
      <c r="S257" s="14">
        <f t="shared" si="22"/>
        <v>40588.526412037041</v>
      </c>
      <c r="T257" s="14">
        <f t="shared" si="23"/>
        <v>40618.48474537037</v>
      </c>
      <c r="U257">
        <f t="shared" si="24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20"/>
        <v>139</v>
      </c>
      <c r="P258" s="7">
        <f t="shared" si="21"/>
        <v>65.760000000000005</v>
      </c>
      <c r="Q258" t="s">
        <v>8308</v>
      </c>
      <c r="R258" t="s">
        <v>8313</v>
      </c>
      <c r="S258" s="14">
        <f t="shared" si="22"/>
        <v>41319.769293981481</v>
      </c>
      <c r="T258" s="14">
        <f t="shared" si="23"/>
        <v>41349.769293981481</v>
      </c>
      <c r="U258">
        <f t="shared" si="24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 s="7">
        <f t="shared" si="21"/>
        <v>66.7</v>
      </c>
      <c r="Q259" t="s">
        <v>8308</v>
      </c>
      <c r="R259" t="s">
        <v>8313</v>
      </c>
      <c r="S259" s="14">
        <f t="shared" si="22"/>
        <v>42479.626875000002</v>
      </c>
      <c r="T259" s="14">
        <f t="shared" si="23"/>
        <v>42509.626875000002</v>
      </c>
      <c r="U259">
        <f t="shared" si="24"/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7">
        <f t="shared" si="21"/>
        <v>83.35</v>
      </c>
      <c r="Q26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7">
        <f t="shared" si="21"/>
        <v>105.05</v>
      </c>
      <c r="Q26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7">
        <f t="shared" si="21"/>
        <v>120.91</v>
      </c>
      <c r="Q262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7">
        <f t="shared" si="21"/>
        <v>97.64</v>
      </c>
      <c r="Q263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7">
        <f t="shared" si="21"/>
        <v>41.38</v>
      </c>
      <c r="Q264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7">
        <f t="shared" si="21"/>
        <v>30.65</v>
      </c>
      <c r="Q265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7">
        <f t="shared" si="21"/>
        <v>64.95</v>
      </c>
      <c r="Q266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7">
        <f t="shared" si="21"/>
        <v>95.78</v>
      </c>
      <c r="Q267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7">
        <f t="shared" si="21"/>
        <v>40.42</v>
      </c>
      <c r="Q268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7">
        <f t="shared" si="21"/>
        <v>78.58</v>
      </c>
      <c r="Q269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7">
        <f t="shared" si="21"/>
        <v>50.18</v>
      </c>
      <c r="Q27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7">
        <f t="shared" si="21"/>
        <v>92.25</v>
      </c>
      <c r="Q27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7">
        <f t="shared" si="21"/>
        <v>57.54</v>
      </c>
      <c r="Q272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7">
        <f t="shared" si="21"/>
        <v>109.42</v>
      </c>
      <c r="Q273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7">
        <f t="shared" si="21"/>
        <v>81.89</v>
      </c>
      <c r="Q274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7">
        <f t="shared" si="21"/>
        <v>45.67</v>
      </c>
      <c r="Q275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7">
        <f t="shared" si="21"/>
        <v>55.22</v>
      </c>
      <c r="Q276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7">
        <f t="shared" si="21"/>
        <v>65.3</v>
      </c>
      <c r="Q277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7">
        <f t="shared" si="21"/>
        <v>95.23</v>
      </c>
      <c r="Q278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7">
        <f t="shared" si="21"/>
        <v>75.44</v>
      </c>
      <c r="Q279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7">
        <f t="shared" si="21"/>
        <v>97.82</v>
      </c>
      <c r="Q28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7">
        <f t="shared" si="21"/>
        <v>87.69</v>
      </c>
      <c r="Q28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7">
        <f t="shared" si="21"/>
        <v>54.75</v>
      </c>
      <c r="Q282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7">
        <f t="shared" si="21"/>
        <v>83.95</v>
      </c>
      <c r="Q283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7">
        <f t="shared" si="21"/>
        <v>254.39</v>
      </c>
      <c r="Q284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7">
        <f t="shared" si="21"/>
        <v>101.83</v>
      </c>
      <c r="Q285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7">
        <f t="shared" si="21"/>
        <v>55.07</v>
      </c>
      <c r="Q286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7">
        <f t="shared" si="21"/>
        <v>56.9</v>
      </c>
      <c r="Q287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7">
        <f t="shared" si="21"/>
        <v>121.28</v>
      </c>
      <c r="Q288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7">
        <f t="shared" si="21"/>
        <v>91.19</v>
      </c>
      <c r="Q289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7">
        <f t="shared" si="21"/>
        <v>115.45</v>
      </c>
      <c r="Q29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7">
        <f t="shared" si="21"/>
        <v>67.77</v>
      </c>
      <c r="Q29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7">
        <f t="shared" si="21"/>
        <v>28.58</v>
      </c>
      <c r="Q292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7">
        <f t="shared" si="21"/>
        <v>46.88</v>
      </c>
      <c r="Q293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7">
        <f t="shared" si="21"/>
        <v>154.41999999999999</v>
      </c>
      <c r="Q294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7">
        <f t="shared" si="21"/>
        <v>201.22</v>
      </c>
      <c r="Q295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7">
        <f t="shared" si="21"/>
        <v>100</v>
      </c>
      <c r="Q296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7">
        <f t="shared" si="21"/>
        <v>100.08</v>
      </c>
      <c r="Q297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7">
        <f t="shared" si="21"/>
        <v>230.09</v>
      </c>
      <c r="Q298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7">
        <f t="shared" si="21"/>
        <v>141.75</v>
      </c>
      <c r="Q299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7">
        <f t="shared" si="21"/>
        <v>56.34</v>
      </c>
      <c r="Q30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7">
        <f t="shared" si="21"/>
        <v>73.34</v>
      </c>
      <c r="Q30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7">
        <f t="shared" si="21"/>
        <v>85.34</v>
      </c>
      <c r="Q302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7">
        <f t="shared" si="21"/>
        <v>61.5</v>
      </c>
      <c r="Q303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7">
        <f t="shared" si="21"/>
        <v>93.02</v>
      </c>
      <c r="Q304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7">
        <f t="shared" si="21"/>
        <v>50.29</v>
      </c>
      <c r="Q305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7">
        <f t="shared" si="21"/>
        <v>106.43</v>
      </c>
      <c r="Q306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7">
        <f t="shared" si="21"/>
        <v>51.72</v>
      </c>
      <c r="Q307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7">
        <f t="shared" si="21"/>
        <v>36.61</v>
      </c>
      <c r="Q308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7">
        <f t="shared" si="21"/>
        <v>42.52</v>
      </c>
      <c r="Q309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7">
        <f t="shared" si="21"/>
        <v>62.71</v>
      </c>
      <c r="Q3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7">
        <f t="shared" si="21"/>
        <v>89.96</v>
      </c>
      <c r="Q3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7">
        <f t="shared" si="21"/>
        <v>28.92</v>
      </c>
      <c r="Q312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7">
        <f t="shared" si="21"/>
        <v>138.80000000000001</v>
      </c>
      <c r="Q313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ref="O314:O377" si="25">ROUND(E314/D314*100,0)</f>
        <v>112</v>
      </c>
      <c r="P314" s="7">
        <f t="shared" ref="P314:P377" si="26">IFERROR(ROUND(E314/L314,2),0)</f>
        <v>61.3</v>
      </c>
      <c r="Q314" t="s">
        <v>8308</v>
      </c>
      <c r="R314" t="s">
        <v>8313</v>
      </c>
      <c r="S314" s="14">
        <f t="shared" ref="S314:S377" si="27">(((J314/60)/60)/24)+DATE(1970,1,1)</f>
        <v>41348.877685185187</v>
      </c>
      <c r="T314" s="14">
        <f t="shared" ref="T314:T377" si="28">(((I314/60)/60)/24)+DATE(1970,1,1)</f>
        <v>41378.877685185187</v>
      </c>
      <c r="U314">
        <f t="shared" ref="U314:U377" si="29">YEAR(S314)</f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5"/>
        <v>105</v>
      </c>
      <c r="P315" s="7">
        <f t="shared" si="26"/>
        <v>80.2</v>
      </c>
      <c r="Q315" t="s">
        <v>8308</v>
      </c>
      <c r="R315" t="s">
        <v>8313</v>
      </c>
      <c r="S315" s="14">
        <f t="shared" si="27"/>
        <v>40357.227939814817</v>
      </c>
      <c r="T315" s="14">
        <f t="shared" si="28"/>
        <v>40401.665972222225</v>
      </c>
      <c r="U315">
        <f t="shared" si="29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5"/>
        <v>385</v>
      </c>
      <c r="P316" s="7">
        <f t="shared" si="26"/>
        <v>32.1</v>
      </c>
      <c r="Q316" t="s">
        <v>8308</v>
      </c>
      <c r="R316" t="s">
        <v>8313</v>
      </c>
      <c r="S316" s="14">
        <f t="shared" si="27"/>
        <v>41304.833194444444</v>
      </c>
      <c r="T316" s="14">
        <f t="shared" si="28"/>
        <v>41334.833194444444</v>
      </c>
      <c r="U316">
        <f t="shared" si="29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5"/>
        <v>101</v>
      </c>
      <c r="P317" s="7">
        <f t="shared" si="26"/>
        <v>200.89</v>
      </c>
      <c r="Q317" t="s">
        <v>8308</v>
      </c>
      <c r="R317" t="s">
        <v>8313</v>
      </c>
      <c r="S317" s="14">
        <f t="shared" si="27"/>
        <v>41113.77238425926</v>
      </c>
      <c r="T317" s="14">
        <f t="shared" si="28"/>
        <v>41143.77238425926</v>
      </c>
      <c r="U317">
        <f t="shared" si="29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5"/>
        <v>114</v>
      </c>
      <c r="P318" s="7">
        <f t="shared" si="26"/>
        <v>108.01</v>
      </c>
      <c r="Q318" t="s">
        <v>8308</v>
      </c>
      <c r="R318" t="s">
        <v>8313</v>
      </c>
      <c r="S318" s="14">
        <f t="shared" si="27"/>
        <v>41950.923576388886</v>
      </c>
      <c r="T318" s="14">
        <f t="shared" si="28"/>
        <v>41984.207638888889</v>
      </c>
      <c r="U318">
        <f t="shared" si="29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5"/>
        <v>101</v>
      </c>
      <c r="P319" s="7">
        <f t="shared" si="26"/>
        <v>95.7</v>
      </c>
      <c r="Q319" t="s">
        <v>8308</v>
      </c>
      <c r="R319" t="s">
        <v>8313</v>
      </c>
      <c r="S319" s="14">
        <f t="shared" si="27"/>
        <v>41589.676886574074</v>
      </c>
      <c r="T319" s="14">
        <f t="shared" si="28"/>
        <v>41619.676886574074</v>
      </c>
      <c r="U319">
        <f t="shared" si="29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5"/>
        <v>283</v>
      </c>
      <c r="P320" s="7">
        <f t="shared" si="26"/>
        <v>49.88</v>
      </c>
      <c r="Q320" t="s">
        <v>8308</v>
      </c>
      <c r="R320" t="s">
        <v>8313</v>
      </c>
      <c r="S320" s="14">
        <f t="shared" si="27"/>
        <v>41330.038784722223</v>
      </c>
      <c r="T320" s="14">
        <f t="shared" si="28"/>
        <v>41359.997118055559</v>
      </c>
      <c r="U320">
        <f t="shared" si="29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5"/>
        <v>113</v>
      </c>
      <c r="P321" s="7">
        <f t="shared" si="26"/>
        <v>110.47</v>
      </c>
      <c r="Q321" t="s">
        <v>8308</v>
      </c>
      <c r="R321" t="s">
        <v>8313</v>
      </c>
      <c r="S321" s="14">
        <f t="shared" si="27"/>
        <v>40123.83829861111</v>
      </c>
      <c r="T321" s="14">
        <f t="shared" si="28"/>
        <v>40211.332638888889</v>
      </c>
      <c r="U321">
        <f t="shared" si="29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5"/>
        <v>107</v>
      </c>
      <c r="P322" s="7">
        <f t="shared" si="26"/>
        <v>134.91</v>
      </c>
      <c r="Q322" t="s">
        <v>8308</v>
      </c>
      <c r="R322" t="s">
        <v>8313</v>
      </c>
      <c r="S322" s="14">
        <f t="shared" si="27"/>
        <v>42331.551307870366</v>
      </c>
      <c r="T322" s="14">
        <f t="shared" si="28"/>
        <v>42360.958333333328</v>
      </c>
      <c r="U322">
        <f t="shared" si="29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 s="7">
        <f t="shared" si="26"/>
        <v>106.62</v>
      </c>
      <c r="Q323" t="s">
        <v>8308</v>
      </c>
      <c r="R323" t="s">
        <v>8313</v>
      </c>
      <c r="S323" s="14">
        <f t="shared" si="27"/>
        <v>42647.446597222224</v>
      </c>
      <c r="T323" s="14">
        <f t="shared" si="28"/>
        <v>42682.488263888896</v>
      </c>
      <c r="U323">
        <f t="shared" si="29"/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7">
        <f t="shared" si="26"/>
        <v>145.04</v>
      </c>
      <c r="Q324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7">
        <f t="shared" si="26"/>
        <v>114.59</v>
      </c>
      <c r="Q325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7">
        <f t="shared" si="26"/>
        <v>105.32</v>
      </c>
      <c r="Q326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7">
        <f t="shared" si="26"/>
        <v>70.92</v>
      </c>
      <c r="Q327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7">
        <f t="shared" si="26"/>
        <v>147.16999999999999</v>
      </c>
      <c r="Q328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7">
        <f t="shared" si="26"/>
        <v>160.47</v>
      </c>
      <c r="Q329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7">
        <f t="shared" si="26"/>
        <v>156.05000000000001</v>
      </c>
      <c r="Q33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7">
        <f t="shared" si="26"/>
        <v>63.17</v>
      </c>
      <c r="Q33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7">
        <f t="shared" si="26"/>
        <v>104.82</v>
      </c>
      <c r="Q332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7">
        <f t="shared" si="26"/>
        <v>97.36</v>
      </c>
      <c r="Q333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7">
        <f t="shared" si="26"/>
        <v>203.63</v>
      </c>
      <c r="Q334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7">
        <f t="shared" si="26"/>
        <v>188.31</v>
      </c>
      <c r="Q335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7">
        <f t="shared" si="26"/>
        <v>146.65</v>
      </c>
      <c r="Q336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7">
        <f t="shared" si="26"/>
        <v>109.19</v>
      </c>
      <c r="Q337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7">
        <f t="shared" si="26"/>
        <v>59.25</v>
      </c>
      <c r="Q338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7">
        <f t="shared" si="26"/>
        <v>97.9</v>
      </c>
      <c r="Q339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7">
        <f t="shared" si="26"/>
        <v>70</v>
      </c>
      <c r="Q34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7">
        <f t="shared" si="26"/>
        <v>72.87</v>
      </c>
      <c r="Q34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7">
        <f t="shared" si="26"/>
        <v>146.35</v>
      </c>
      <c r="Q342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7">
        <f t="shared" si="26"/>
        <v>67.91</v>
      </c>
      <c r="Q343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7">
        <f t="shared" si="26"/>
        <v>169.85</v>
      </c>
      <c r="Q344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7">
        <f t="shared" si="26"/>
        <v>58.41</v>
      </c>
      <c r="Q345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7">
        <f t="shared" si="26"/>
        <v>119.99</v>
      </c>
      <c r="Q346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7">
        <f t="shared" si="26"/>
        <v>99.86</v>
      </c>
      <c r="Q347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7">
        <f t="shared" si="26"/>
        <v>90.58</v>
      </c>
      <c r="Q348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7">
        <f t="shared" si="26"/>
        <v>117.77</v>
      </c>
      <c r="Q349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7">
        <f t="shared" si="26"/>
        <v>86.55</v>
      </c>
      <c r="Q35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7">
        <f t="shared" si="26"/>
        <v>71.900000000000006</v>
      </c>
      <c r="Q35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7">
        <f t="shared" si="26"/>
        <v>129.82</v>
      </c>
      <c r="Q352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7">
        <f t="shared" si="26"/>
        <v>44.91</v>
      </c>
      <c r="Q353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7">
        <f t="shared" si="26"/>
        <v>40.76</v>
      </c>
      <c r="Q354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7">
        <f t="shared" si="26"/>
        <v>103.52</v>
      </c>
      <c r="Q355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7">
        <f t="shared" si="26"/>
        <v>125.45</v>
      </c>
      <c r="Q356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7">
        <f t="shared" si="26"/>
        <v>246.61</v>
      </c>
      <c r="Q357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7">
        <f t="shared" si="26"/>
        <v>79.400000000000006</v>
      </c>
      <c r="Q358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7">
        <f t="shared" si="26"/>
        <v>86.14</v>
      </c>
      <c r="Q359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7">
        <f t="shared" si="26"/>
        <v>193.05</v>
      </c>
      <c r="Q36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7">
        <f t="shared" si="26"/>
        <v>84.02</v>
      </c>
      <c r="Q36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7">
        <f t="shared" si="26"/>
        <v>139.83000000000001</v>
      </c>
      <c r="Q362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7">
        <f t="shared" si="26"/>
        <v>109.82</v>
      </c>
      <c r="Q363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7">
        <f t="shared" si="26"/>
        <v>139.53</v>
      </c>
      <c r="Q364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7">
        <f t="shared" si="26"/>
        <v>347.85</v>
      </c>
      <c r="Q365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7">
        <f t="shared" si="26"/>
        <v>68.239999999999995</v>
      </c>
      <c r="Q366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7">
        <f t="shared" si="26"/>
        <v>239.94</v>
      </c>
      <c r="Q367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7">
        <f t="shared" si="26"/>
        <v>287.31</v>
      </c>
      <c r="Q368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7">
        <f t="shared" si="26"/>
        <v>86.85</v>
      </c>
      <c r="Q369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7">
        <f t="shared" si="26"/>
        <v>81.849999999999994</v>
      </c>
      <c r="Q37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7">
        <f t="shared" si="26"/>
        <v>42.87</v>
      </c>
      <c r="Q37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7">
        <f t="shared" si="26"/>
        <v>709.42</v>
      </c>
      <c r="Q372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7">
        <f t="shared" si="26"/>
        <v>161.26</v>
      </c>
      <c r="Q373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7">
        <f t="shared" si="26"/>
        <v>41.78</v>
      </c>
      <c r="Q374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7">
        <f t="shared" si="26"/>
        <v>89.89</v>
      </c>
      <c r="Q375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7">
        <f t="shared" si="26"/>
        <v>45.05</v>
      </c>
      <c r="Q376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7">
        <f t="shared" si="26"/>
        <v>42.86</v>
      </c>
      <c r="Q377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ref="O378:O441" si="30">ROUND(E378/D378*100,0)</f>
        <v>106</v>
      </c>
      <c r="P378" s="7">
        <f t="shared" ref="P378:P441" si="31">IFERROR(ROUND(E378/L378,2),0)</f>
        <v>54.08</v>
      </c>
      <c r="Q378" t="s">
        <v>8308</v>
      </c>
      <c r="R378" t="s">
        <v>8313</v>
      </c>
      <c r="S378" s="14">
        <f t="shared" ref="S378:S441" si="32">(((J378/60)/60)/24)+DATE(1970,1,1)</f>
        <v>42576.452731481477</v>
      </c>
      <c r="T378" s="14">
        <f t="shared" ref="T378:T441" si="33">(((I378/60)/60)/24)+DATE(1970,1,1)</f>
        <v>42607.452731481477</v>
      </c>
      <c r="U378">
        <f t="shared" ref="U378:U441" si="34">YEAR(S378)</f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30"/>
        <v>114</v>
      </c>
      <c r="P379" s="7">
        <f t="shared" si="31"/>
        <v>103.22</v>
      </c>
      <c r="Q379" t="s">
        <v>8308</v>
      </c>
      <c r="R379" t="s">
        <v>8313</v>
      </c>
      <c r="S379" s="14">
        <f t="shared" si="32"/>
        <v>42292.250787037032</v>
      </c>
      <c r="T379" s="14">
        <f t="shared" si="33"/>
        <v>42322.292361111111</v>
      </c>
      <c r="U379">
        <f t="shared" si="34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30"/>
        <v>112</v>
      </c>
      <c r="P380" s="7">
        <f t="shared" si="31"/>
        <v>40.4</v>
      </c>
      <c r="Q380" t="s">
        <v>8308</v>
      </c>
      <c r="R380" t="s">
        <v>8313</v>
      </c>
      <c r="S380" s="14">
        <f t="shared" si="32"/>
        <v>42370.571851851855</v>
      </c>
      <c r="T380" s="14">
        <f t="shared" si="33"/>
        <v>42394.994444444441</v>
      </c>
      <c r="U380">
        <f t="shared" si="34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30"/>
        <v>116</v>
      </c>
      <c r="P381" s="7">
        <f t="shared" si="31"/>
        <v>116.86</v>
      </c>
      <c r="Q381" t="s">
        <v>8308</v>
      </c>
      <c r="R381" t="s">
        <v>8313</v>
      </c>
      <c r="S381" s="14">
        <f t="shared" si="32"/>
        <v>40987.688333333332</v>
      </c>
      <c r="T381" s="14">
        <f t="shared" si="33"/>
        <v>41032.688333333332</v>
      </c>
      <c r="U381">
        <f t="shared" si="34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30"/>
        <v>142</v>
      </c>
      <c r="P382" s="7">
        <f t="shared" si="31"/>
        <v>115.51</v>
      </c>
      <c r="Q382" t="s">
        <v>8308</v>
      </c>
      <c r="R382" t="s">
        <v>8313</v>
      </c>
      <c r="S382" s="14">
        <f t="shared" si="32"/>
        <v>42367.719814814816</v>
      </c>
      <c r="T382" s="14">
        <f t="shared" si="33"/>
        <v>42392.719814814816</v>
      </c>
      <c r="U382">
        <f t="shared" si="34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30"/>
        <v>105</v>
      </c>
      <c r="P383" s="7">
        <f t="shared" si="31"/>
        <v>104.31</v>
      </c>
      <c r="Q383" t="s">
        <v>8308</v>
      </c>
      <c r="R383" t="s">
        <v>8313</v>
      </c>
      <c r="S383" s="14">
        <f t="shared" si="32"/>
        <v>41085.698113425926</v>
      </c>
      <c r="T383" s="14">
        <f t="shared" si="33"/>
        <v>41120.208333333336</v>
      </c>
      <c r="U383">
        <f t="shared" si="34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30"/>
        <v>256</v>
      </c>
      <c r="P384" s="7">
        <f t="shared" si="31"/>
        <v>69.77</v>
      </c>
      <c r="Q384" t="s">
        <v>8308</v>
      </c>
      <c r="R384" t="s">
        <v>8313</v>
      </c>
      <c r="S384" s="14">
        <f t="shared" si="32"/>
        <v>41144.709490740745</v>
      </c>
      <c r="T384" s="14">
        <f t="shared" si="33"/>
        <v>41158.709490740745</v>
      </c>
      <c r="U384">
        <f t="shared" si="34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30"/>
        <v>207</v>
      </c>
      <c r="P385" s="7">
        <f t="shared" si="31"/>
        <v>43.02</v>
      </c>
      <c r="Q385" t="s">
        <v>8308</v>
      </c>
      <c r="R385" t="s">
        <v>8313</v>
      </c>
      <c r="S385" s="14">
        <f t="shared" si="32"/>
        <v>41755.117581018516</v>
      </c>
      <c r="T385" s="14">
        <f t="shared" si="33"/>
        <v>41778.117581018516</v>
      </c>
      <c r="U385">
        <f t="shared" si="34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30"/>
        <v>112</v>
      </c>
      <c r="P386" s="7">
        <f t="shared" si="31"/>
        <v>58.54</v>
      </c>
      <c r="Q386" t="s">
        <v>8308</v>
      </c>
      <c r="R386" t="s">
        <v>8313</v>
      </c>
      <c r="S386" s="14">
        <f t="shared" si="32"/>
        <v>41980.781793981485</v>
      </c>
      <c r="T386" s="14">
        <f t="shared" si="33"/>
        <v>42010.781793981485</v>
      </c>
      <c r="U386">
        <f t="shared" si="34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 s="7">
        <f t="shared" si="31"/>
        <v>111.8</v>
      </c>
      <c r="Q387" t="s">
        <v>8308</v>
      </c>
      <c r="R387" t="s">
        <v>8313</v>
      </c>
      <c r="S387" s="14">
        <f t="shared" si="32"/>
        <v>41934.584502314814</v>
      </c>
      <c r="T387" s="14">
        <f t="shared" si="33"/>
        <v>41964.626168981486</v>
      </c>
      <c r="U387">
        <f t="shared" si="34"/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7">
        <f t="shared" si="31"/>
        <v>46.23</v>
      </c>
      <c r="Q388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7">
        <f t="shared" si="31"/>
        <v>144.69</v>
      </c>
      <c r="Q389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7">
        <f t="shared" si="31"/>
        <v>88.85</v>
      </c>
      <c r="Q39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7">
        <f t="shared" si="31"/>
        <v>81.75</v>
      </c>
      <c r="Q39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7">
        <f t="shared" si="31"/>
        <v>71.430000000000007</v>
      </c>
      <c r="Q392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7">
        <f t="shared" si="31"/>
        <v>104.26</v>
      </c>
      <c r="Q393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7">
        <f t="shared" si="31"/>
        <v>90.62</v>
      </c>
      <c r="Q394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7">
        <f t="shared" si="31"/>
        <v>157.33000000000001</v>
      </c>
      <c r="Q395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7">
        <f t="shared" si="31"/>
        <v>105.18</v>
      </c>
      <c r="Q396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7">
        <f t="shared" si="31"/>
        <v>58.72</v>
      </c>
      <c r="Q397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7">
        <f t="shared" si="31"/>
        <v>81.63</v>
      </c>
      <c r="Q398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7">
        <f t="shared" si="31"/>
        <v>56.46</v>
      </c>
      <c r="Q399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7">
        <f t="shared" si="31"/>
        <v>140.1</v>
      </c>
      <c r="Q40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7">
        <f t="shared" si="31"/>
        <v>224.85</v>
      </c>
      <c r="Q40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7">
        <f t="shared" si="31"/>
        <v>181.13</v>
      </c>
      <c r="Q402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7">
        <f t="shared" si="31"/>
        <v>711.04</v>
      </c>
      <c r="Q403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7">
        <f t="shared" si="31"/>
        <v>65.88</v>
      </c>
      <c r="Q404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7">
        <f t="shared" si="31"/>
        <v>75.19</v>
      </c>
      <c r="Q405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7">
        <f t="shared" si="31"/>
        <v>133.13999999999999</v>
      </c>
      <c r="Q406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7">
        <f t="shared" si="31"/>
        <v>55.2</v>
      </c>
      <c r="Q407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7">
        <f t="shared" si="31"/>
        <v>86.16</v>
      </c>
      <c r="Q408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7">
        <f t="shared" si="31"/>
        <v>92.32</v>
      </c>
      <c r="Q409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7">
        <f t="shared" si="31"/>
        <v>160.16</v>
      </c>
      <c r="Q4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7">
        <f t="shared" si="31"/>
        <v>45.6</v>
      </c>
      <c r="Q4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7">
        <f t="shared" si="31"/>
        <v>183.29</v>
      </c>
      <c r="Q412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7">
        <f t="shared" si="31"/>
        <v>125.79</v>
      </c>
      <c r="Q413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7">
        <f t="shared" si="31"/>
        <v>57.65</v>
      </c>
      <c r="Q414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7">
        <f t="shared" si="31"/>
        <v>78.66</v>
      </c>
      <c r="Q415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7">
        <f t="shared" si="31"/>
        <v>91.48</v>
      </c>
      <c r="Q416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7">
        <f t="shared" si="31"/>
        <v>68.099999999999994</v>
      </c>
      <c r="Q417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7">
        <f t="shared" si="31"/>
        <v>48.09</v>
      </c>
      <c r="Q418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7">
        <f t="shared" si="31"/>
        <v>202.42</v>
      </c>
      <c r="Q419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7">
        <f t="shared" si="31"/>
        <v>216.75</v>
      </c>
      <c r="Q42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7">
        <f t="shared" si="31"/>
        <v>110.07</v>
      </c>
      <c r="Q42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7">
        <f t="shared" si="31"/>
        <v>4.83</v>
      </c>
      <c r="Q422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7">
        <f t="shared" si="31"/>
        <v>50.17</v>
      </c>
      <c r="Q423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7">
        <f t="shared" si="31"/>
        <v>35.83</v>
      </c>
      <c r="Q424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7">
        <f t="shared" si="31"/>
        <v>11.77</v>
      </c>
      <c r="Q425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7">
        <f t="shared" si="31"/>
        <v>40.78</v>
      </c>
      <c r="Q426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7">
        <f t="shared" si="31"/>
        <v>3</v>
      </c>
      <c r="Q427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7">
        <f t="shared" si="31"/>
        <v>16.63</v>
      </c>
      <c r="Q428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7">
        <f t="shared" si="31"/>
        <v>0</v>
      </c>
      <c r="Q429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7">
        <f t="shared" si="31"/>
        <v>52</v>
      </c>
      <c r="Q43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7">
        <f t="shared" si="31"/>
        <v>0</v>
      </c>
      <c r="Q43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7">
        <f t="shared" si="31"/>
        <v>4.8</v>
      </c>
      <c r="Q432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7">
        <f t="shared" si="31"/>
        <v>51.88</v>
      </c>
      <c r="Q433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7">
        <f t="shared" si="31"/>
        <v>71.25</v>
      </c>
      <c r="Q434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7">
        <f t="shared" si="31"/>
        <v>0</v>
      </c>
      <c r="Q435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7">
        <f t="shared" si="31"/>
        <v>62.5</v>
      </c>
      <c r="Q436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7">
        <f t="shared" si="31"/>
        <v>1</v>
      </c>
      <c r="Q437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7">
        <f t="shared" si="31"/>
        <v>0</v>
      </c>
      <c r="Q438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7">
        <f t="shared" si="31"/>
        <v>0</v>
      </c>
      <c r="Q439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7">
        <f t="shared" si="31"/>
        <v>170.55</v>
      </c>
      <c r="Q44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7">
        <f t="shared" si="31"/>
        <v>0</v>
      </c>
      <c r="Q44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ref="O442:O505" si="35">ROUND(E442/D442*100,0)</f>
        <v>0</v>
      </c>
      <c r="P442" s="7">
        <f t="shared" ref="P442:P505" si="36">IFERROR(ROUND(E442/L442,2),0)</f>
        <v>5</v>
      </c>
      <c r="Q442" t="s">
        <v>8308</v>
      </c>
      <c r="R442" t="s">
        <v>8314</v>
      </c>
      <c r="S442" s="14">
        <f t="shared" ref="S442:S505" si="37">(((J442/60)/60)/24)+DATE(1970,1,1)</f>
        <v>42423.985567129625</v>
      </c>
      <c r="T442" s="14">
        <f t="shared" ref="T442:T505" si="38">(((I442/60)/60)/24)+DATE(1970,1,1)</f>
        <v>42453.943900462968</v>
      </c>
      <c r="U442">
        <f t="shared" ref="U442:U505" si="39">YEAR(S442)</f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5"/>
        <v>0</v>
      </c>
      <c r="P443" s="7">
        <f t="shared" si="36"/>
        <v>0</v>
      </c>
      <c r="Q443" t="s">
        <v>8308</v>
      </c>
      <c r="R443" t="s">
        <v>8314</v>
      </c>
      <c r="S443" s="14">
        <f t="shared" si="37"/>
        <v>41550.793935185182</v>
      </c>
      <c r="T443" s="14">
        <f t="shared" si="38"/>
        <v>41580.793935185182</v>
      </c>
      <c r="U443">
        <f t="shared" si="39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5"/>
        <v>39</v>
      </c>
      <c r="P444" s="7">
        <f t="shared" si="36"/>
        <v>393.59</v>
      </c>
      <c r="Q444" t="s">
        <v>8308</v>
      </c>
      <c r="R444" t="s">
        <v>8314</v>
      </c>
      <c r="S444" s="14">
        <f t="shared" si="37"/>
        <v>42024.888692129629</v>
      </c>
      <c r="T444" s="14">
        <f t="shared" si="38"/>
        <v>42054.888692129629</v>
      </c>
      <c r="U444">
        <f t="shared" si="39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5"/>
        <v>0</v>
      </c>
      <c r="P445" s="7">
        <f t="shared" si="36"/>
        <v>5</v>
      </c>
      <c r="Q445" t="s">
        <v>8308</v>
      </c>
      <c r="R445" t="s">
        <v>8314</v>
      </c>
      <c r="S445" s="14">
        <f t="shared" si="37"/>
        <v>41650.015057870369</v>
      </c>
      <c r="T445" s="14">
        <f t="shared" si="38"/>
        <v>41680.015057870369</v>
      </c>
      <c r="U445">
        <f t="shared" si="39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5"/>
        <v>5</v>
      </c>
      <c r="P446" s="7">
        <f t="shared" si="36"/>
        <v>50</v>
      </c>
      <c r="Q446" t="s">
        <v>8308</v>
      </c>
      <c r="R446" t="s">
        <v>8314</v>
      </c>
      <c r="S446" s="14">
        <f t="shared" si="37"/>
        <v>40894.906956018516</v>
      </c>
      <c r="T446" s="14">
        <f t="shared" si="38"/>
        <v>40954.906956018516</v>
      </c>
      <c r="U446">
        <f t="shared" si="39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5"/>
        <v>0</v>
      </c>
      <c r="P447" s="7">
        <f t="shared" si="36"/>
        <v>1</v>
      </c>
      <c r="Q447" t="s">
        <v>8308</v>
      </c>
      <c r="R447" t="s">
        <v>8314</v>
      </c>
      <c r="S447" s="14">
        <f t="shared" si="37"/>
        <v>42130.335358796292</v>
      </c>
      <c r="T447" s="14">
        <f t="shared" si="38"/>
        <v>42145.335358796292</v>
      </c>
      <c r="U447">
        <f t="shared" si="39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5"/>
        <v>7</v>
      </c>
      <c r="P448" s="7">
        <f t="shared" si="36"/>
        <v>47.88</v>
      </c>
      <c r="Q448" t="s">
        <v>8308</v>
      </c>
      <c r="R448" t="s">
        <v>8314</v>
      </c>
      <c r="S448" s="14">
        <f t="shared" si="37"/>
        <v>42037.083564814813</v>
      </c>
      <c r="T448" s="14">
        <f t="shared" si="38"/>
        <v>42067.083564814813</v>
      </c>
      <c r="U448">
        <f t="shared" si="39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5"/>
        <v>0</v>
      </c>
      <c r="P449" s="7">
        <f t="shared" si="36"/>
        <v>5</v>
      </c>
      <c r="Q449" t="s">
        <v>8308</v>
      </c>
      <c r="R449" t="s">
        <v>8314</v>
      </c>
      <c r="S449" s="14">
        <f t="shared" si="37"/>
        <v>41331.555127314816</v>
      </c>
      <c r="T449" s="14">
        <f t="shared" si="38"/>
        <v>41356.513460648144</v>
      </c>
      <c r="U449">
        <f t="shared" si="39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5"/>
        <v>3</v>
      </c>
      <c r="P450" s="7">
        <f t="shared" si="36"/>
        <v>20.5</v>
      </c>
      <c r="Q450" t="s">
        <v>8308</v>
      </c>
      <c r="R450" t="s">
        <v>8314</v>
      </c>
      <c r="S450" s="14">
        <f t="shared" si="37"/>
        <v>41753.758043981477</v>
      </c>
      <c r="T450" s="14">
        <f t="shared" si="38"/>
        <v>41773.758043981477</v>
      </c>
      <c r="U450">
        <f t="shared" si="39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 s="7">
        <f t="shared" si="36"/>
        <v>9</v>
      </c>
      <c r="Q451" t="s">
        <v>8308</v>
      </c>
      <c r="R451" t="s">
        <v>8314</v>
      </c>
      <c r="S451" s="14">
        <f t="shared" si="37"/>
        <v>41534.568113425928</v>
      </c>
      <c r="T451" s="14">
        <f t="shared" si="38"/>
        <v>41564.568113425928</v>
      </c>
      <c r="U451">
        <f t="shared" si="39"/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7">
        <f t="shared" si="36"/>
        <v>56.57</v>
      </c>
      <c r="Q452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7">
        <f t="shared" si="36"/>
        <v>0</v>
      </c>
      <c r="Q453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7">
        <f t="shared" si="36"/>
        <v>40</v>
      </c>
      <c r="Q454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7">
        <f t="shared" si="36"/>
        <v>13</v>
      </c>
      <c r="Q455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7">
        <f t="shared" si="36"/>
        <v>16.399999999999999</v>
      </c>
      <c r="Q456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7">
        <f t="shared" si="36"/>
        <v>22.5</v>
      </c>
      <c r="Q457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7">
        <f t="shared" si="36"/>
        <v>20.329999999999998</v>
      </c>
      <c r="Q458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7">
        <f t="shared" si="36"/>
        <v>0</v>
      </c>
      <c r="Q459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7">
        <f t="shared" si="36"/>
        <v>16.760000000000002</v>
      </c>
      <c r="Q46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7">
        <f t="shared" si="36"/>
        <v>25</v>
      </c>
      <c r="Q46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7">
        <f t="shared" si="36"/>
        <v>12.5</v>
      </c>
      <c r="Q462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7">
        <f t="shared" si="36"/>
        <v>0</v>
      </c>
      <c r="Q463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7">
        <f t="shared" si="36"/>
        <v>0</v>
      </c>
      <c r="Q464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7">
        <f t="shared" si="36"/>
        <v>113.64</v>
      </c>
      <c r="Q465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7">
        <f t="shared" si="36"/>
        <v>1</v>
      </c>
      <c r="Q466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7">
        <f t="shared" si="36"/>
        <v>17.25</v>
      </c>
      <c r="Q467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7">
        <f t="shared" si="36"/>
        <v>15.2</v>
      </c>
      <c r="Q468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7">
        <f t="shared" si="36"/>
        <v>110.64</v>
      </c>
      <c r="Q469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7">
        <f t="shared" si="36"/>
        <v>0</v>
      </c>
      <c r="Q47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7">
        <f t="shared" si="36"/>
        <v>0</v>
      </c>
      <c r="Q47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7">
        <f t="shared" si="36"/>
        <v>25.5</v>
      </c>
      <c r="Q472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7">
        <f t="shared" si="36"/>
        <v>38.479999999999997</v>
      </c>
      <c r="Q473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7">
        <f t="shared" si="36"/>
        <v>28.2</v>
      </c>
      <c r="Q474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7">
        <f t="shared" si="36"/>
        <v>61.5</v>
      </c>
      <c r="Q475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7">
        <f t="shared" si="36"/>
        <v>1</v>
      </c>
      <c r="Q476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7">
        <f t="shared" si="36"/>
        <v>0</v>
      </c>
      <c r="Q477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7">
        <f t="shared" si="36"/>
        <v>39.57</v>
      </c>
      <c r="Q478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7">
        <f t="shared" si="36"/>
        <v>0</v>
      </c>
      <c r="Q479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7">
        <f t="shared" si="36"/>
        <v>0</v>
      </c>
      <c r="Q48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7">
        <f t="shared" si="36"/>
        <v>88.8</v>
      </c>
      <c r="Q48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7">
        <f t="shared" si="36"/>
        <v>55.46</v>
      </c>
      <c r="Q482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7">
        <f t="shared" si="36"/>
        <v>87.14</v>
      </c>
      <c r="Q483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7">
        <f t="shared" si="36"/>
        <v>10</v>
      </c>
      <c r="Q484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7">
        <f t="shared" si="36"/>
        <v>51.22</v>
      </c>
      <c r="Q485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7">
        <f t="shared" si="36"/>
        <v>13.55</v>
      </c>
      <c r="Q486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7">
        <f t="shared" si="36"/>
        <v>66.52</v>
      </c>
      <c r="Q487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7">
        <f t="shared" si="36"/>
        <v>50</v>
      </c>
      <c r="Q488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7">
        <f t="shared" si="36"/>
        <v>0</v>
      </c>
      <c r="Q489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7">
        <f t="shared" si="36"/>
        <v>0</v>
      </c>
      <c r="Q49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7">
        <f t="shared" si="36"/>
        <v>71.67</v>
      </c>
      <c r="Q49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7">
        <f t="shared" si="36"/>
        <v>0</v>
      </c>
      <c r="Q492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7">
        <f t="shared" si="36"/>
        <v>0</v>
      </c>
      <c r="Q493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7">
        <f t="shared" si="36"/>
        <v>0</v>
      </c>
      <c r="Q494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7">
        <f t="shared" si="36"/>
        <v>0</v>
      </c>
      <c r="Q495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7">
        <f t="shared" si="36"/>
        <v>10.33</v>
      </c>
      <c r="Q496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7">
        <f t="shared" si="36"/>
        <v>0</v>
      </c>
      <c r="Q497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7">
        <f t="shared" si="36"/>
        <v>1</v>
      </c>
      <c r="Q498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7">
        <f t="shared" si="36"/>
        <v>10</v>
      </c>
      <c r="Q499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7">
        <f t="shared" si="36"/>
        <v>136.09</v>
      </c>
      <c r="Q50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7">
        <f t="shared" si="36"/>
        <v>73.459999999999994</v>
      </c>
      <c r="Q50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7">
        <f t="shared" si="36"/>
        <v>53.75</v>
      </c>
      <c r="Q502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7">
        <f t="shared" si="36"/>
        <v>0</v>
      </c>
      <c r="Q503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7">
        <f t="shared" si="36"/>
        <v>57.5</v>
      </c>
      <c r="Q504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7">
        <f t="shared" si="36"/>
        <v>12.67</v>
      </c>
      <c r="Q505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ref="O506:O569" si="40">ROUND(E506/D506*100,0)</f>
        <v>1</v>
      </c>
      <c r="P506" s="7">
        <f t="shared" ref="P506:P569" si="41">IFERROR(ROUND(E506/L506,2),0)</f>
        <v>67</v>
      </c>
      <c r="Q506" t="s">
        <v>8308</v>
      </c>
      <c r="R506" t="s">
        <v>8314</v>
      </c>
      <c r="S506" s="14">
        <f t="shared" ref="S506:S569" si="42">(((J506/60)/60)/24)+DATE(1970,1,1)</f>
        <v>40949.98364583333</v>
      </c>
      <c r="T506" s="14">
        <f t="shared" ref="T506:T569" si="43">(((I506/60)/60)/24)+DATE(1970,1,1)</f>
        <v>41009.941979166666</v>
      </c>
      <c r="U506">
        <f t="shared" ref="U506:U569" si="44">YEAR(S506)</f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40"/>
        <v>0</v>
      </c>
      <c r="P507" s="7">
        <f t="shared" si="41"/>
        <v>3.71</v>
      </c>
      <c r="Q507" t="s">
        <v>8308</v>
      </c>
      <c r="R507" t="s">
        <v>8314</v>
      </c>
      <c r="S507" s="14">
        <f t="shared" si="42"/>
        <v>42318.098217592589</v>
      </c>
      <c r="T507" s="14">
        <f t="shared" si="43"/>
        <v>42363.098217592589</v>
      </c>
      <c r="U507">
        <f t="shared" si="44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40"/>
        <v>0</v>
      </c>
      <c r="P508" s="7">
        <f t="shared" si="41"/>
        <v>250</v>
      </c>
      <c r="Q508" t="s">
        <v>8308</v>
      </c>
      <c r="R508" t="s">
        <v>8314</v>
      </c>
      <c r="S508" s="14">
        <f t="shared" si="42"/>
        <v>41466.552314814813</v>
      </c>
      <c r="T508" s="14">
        <f t="shared" si="43"/>
        <v>41496.552314814813</v>
      </c>
      <c r="U508">
        <f t="shared" si="44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40"/>
        <v>3</v>
      </c>
      <c r="P509" s="7">
        <f t="shared" si="41"/>
        <v>64</v>
      </c>
      <c r="Q509" t="s">
        <v>8308</v>
      </c>
      <c r="R509" t="s">
        <v>8314</v>
      </c>
      <c r="S509" s="14">
        <f t="shared" si="42"/>
        <v>41156.958993055552</v>
      </c>
      <c r="T509" s="14">
        <f t="shared" si="43"/>
        <v>41201.958993055552</v>
      </c>
      <c r="U509">
        <f t="shared" si="44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40"/>
        <v>1</v>
      </c>
      <c r="P510" s="7">
        <f t="shared" si="41"/>
        <v>133.33000000000001</v>
      </c>
      <c r="Q510" t="s">
        <v>8308</v>
      </c>
      <c r="R510" t="s">
        <v>8314</v>
      </c>
      <c r="S510" s="14">
        <f t="shared" si="42"/>
        <v>40995.024317129632</v>
      </c>
      <c r="T510" s="14">
        <f t="shared" si="43"/>
        <v>41054.593055555553</v>
      </c>
      <c r="U510">
        <f t="shared" si="44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40"/>
        <v>0</v>
      </c>
      <c r="P511" s="7">
        <f t="shared" si="41"/>
        <v>10</v>
      </c>
      <c r="Q511" t="s">
        <v>8308</v>
      </c>
      <c r="R511" t="s">
        <v>8314</v>
      </c>
      <c r="S511" s="14">
        <f t="shared" si="42"/>
        <v>42153.631597222222</v>
      </c>
      <c r="T511" s="14">
        <f t="shared" si="43"/>
        <v>42183.631597222222</v>
      </c>
      <c r="U511">
        <f t="shared" si="44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40"/>
        <v>0</v>
      </c>
      <c r="P512" s="7">
        <f t="shared" si="41"/>
        <v>0</v>
      </c>
      <c r="Q512" t="s">
        <v>8308</v>
      </c>
      <c r="R512" t="s">
        <v>8314</v>
      </c>
      <c r="S512" s="14">
        <f t="shared" si="42"/>
        <v>42400.176377314812</v>
      </c>
      <c r="T512" s="14">
        <f t="shared" si="43"/>
        <v>42430.176377314812</v>
      </c>
      <c r="U512">
        <f t="shared" si="44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40"/>
        <v>3</v>
      </c>
      <c r="P513" s="7">
        <f t="shared" si="41"/>
        <v>30</v>
      </c>
      <c r="Q513" t="s">
        <v>8308</v>
      </c>
      <c r="R513" t="s">
        <v>8314</v>
      </c>
      <c r="S513" s="14">
        <f t="shared" si="42"/>
        <v>41340.303032407406</v>
      </c>
      <c r="T513" s="14">
        <f t="shared" si="43"/>
        <v>41370.261365740742</v>
      </c>
      <c r="U513">
        <f t="shared" si="44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40"/>
        <v>0</v>
      </c>
      <c r="P514" s="7">
        <f t="shared" si="41"/>
        <v>5.5</v>
      </c>
      <c r="Q514" t="s">
        <v>8308</v>
      </c>
      <c r="R514" t="s">
        <v>8314</v>
      </c>
      <c r="S514" s="14">
        <f t="shared" si="42"/>
        <v>42649.742210648154</v>
      </c>
      <c r="T514" s="14">
        <f t="shared" si="43"/>
        <v>42694.783877314811</v>
      </c>
      <c r="U514">
        <f t="shared" si="44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 s="7">
        <f t="shared" si="41"/>
        <v>102.38</v>
      </c>
      <c r="Q515" t="s">
        <v>8308</v>
      </c>
      <c r="R515" t="s">
        <v>8314</v>
      </c>
      <c r="S515" s="14">
        <f t="shared" si="42"/>
        <v>42552.653993055559</v>
      </c>
      <c r="T515" s="14">
        <f t="shared" si="43"/>
        <v>42597.291666666672</v>
      </c>
      <c r="U515">
        <f t="shared" si="44"/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7">
        <f t="shared" si="41"/>
        <v>16.670000000000002</v>
      </c>
      <c r="Q516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7">
        <f t="shared" si="41"/>
        <v>725.03</v>
      </c>
      <c r="Q517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7">
        <f t="shared" si="41"/>
        <v>0</v>
      </c>
      <c r="Q518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7">
        <f t="shared" si="41"/>
        <v>68.33</v>
      </c>
      <c r="Q519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7">
        <f t="shared" si="41"/>
        <v>0</v>
      </c>
      <c r="Q52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7">
        <f t="shared" si="41"/>
        <v>39.229999999999997</v>
      </c>
      <c r="Q52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7">
        <f t="shared" si="41"/>
        <v>150.15</v>
      </c>
      <c r="Q522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7">
        <f t="shared" si="41"/>
        <v>93.43</v>
      </c>
      <c r="Q523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7">
        <f t="shared" si="41"/>
        <v>110.97</v>
      </c>
      <c r="Q524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7">
        <f t="shared" si="41"/>
        <v>71.790000000000006</v>
      </c>
      <c r="Q525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7">
        <f t="shared" si="41"/>
        <v>29.26</v>
      </c>
      <c r="Q526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7">
        <f t="shared" si="41"/>
        <v>1000</v>
      </c>
      <c r="Q527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7">
        <f t="shared" si="41"/>
        <v>74.349999999999994</v>
      </c>
      <c r="Q528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7">
        <f t="shared" si="41"/>
        <v>63.83</v>
      </c>
      <c r="Q529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7">
        <f t="shared" si="41"/>
        <v>44.33</v>
      </c>
      <c r="Q53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7">
        <f t="shared" si="41"/>
        <v>86.94</v>
      </c>
      <c r="Q53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7">
        <f t="shared" si="41"/>
        <v>126.55</v>
      </c>
      <c r="Q532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7">
        <f t="shared" si="41"/>
        <v>129.03</v>
      </c>
      <c r="Q533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s="16" customFormat="1" ht="60" x14ac:dyDescent="0.25">
      <c r="A534" s="16">
        <v>532</v>
      </c>
      <c r="B534" s="17" t="s">
        <v>533</v>
      </c>
      <c r="C534" s="17" t="s">
        <v>4642</v>
      </c>
      <c r="D534" s="18">
        <v>10000</v>
      </c>
      <c r="E534" s="18">
        <v>12325</v>
      </c>
      <c r="F534" s="16" t="s">
        <v>8218</v>
      </c>
      <c r="G534" s="16" t="s">
        <v>8223</v>
      </c>
      <c r="H534" s="16" t="s">
        <v>8245</v>
      </c>
      <c r="I534" s="16">
        <v>1463098208</v>
      </c>
      <c r="J534" s="16">
        <v>1460506208</v>
      </c>
      <c r="K534" s="16" t="b">
        <v>0</v>
      </c>
      <c r="L534" s="16">
        <v>173</v>
      </c>
      <c r="M534" s="16" t="b">
        <v>1</v>
      </c>
      <c r="N534" s="16" t="s">
        <v>8269</v>
      </c>
      <c r="O534" s="20">
        <f t="shared" si="40"/>
        <v>123</v>
      </c>
      <c r="P534" s="19">
        <f t="shared" si="41"/>
        <v>71.239999999999995</v>
      </c>
      <c r="Q534" s="16" t="s">
        <v>8315</v>
      </c>
      <c r="R534" s="16" t="s">
        <v>8316</v>
      </c>
      <c r="S534" s="21">
        <f t="shared" si="42"/>
        <v>42473.007037037038</v>
      </c>
      <c r="T534" s="21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7">
        <f t="shared" si="41"/>
        <v>117.88</v>
      </c>
      <c r="Q535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7">
        <f t="shared" si="41"/>
        <v>327.08</v>
      </c>
      <c r="Q536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7">
        <f t="shared" si="41"/>
        <v>34.75</v>
      </c>
      <c r="Q537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7">
        <f t="shared" si="41"/>
        <v>100.06</v>
      </c>
      <c r="Q538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7">
        <f t="shared" si="41"/>
        <v>40.85</v>
      </c>
      <c r="Q539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7">
        <f t="shared" si="41"/>
        <v>252.02</v>
      </c>
      <c r="Q54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7">
        <f t="shared" si="41"/>
        <v>25.16</v>
      </c>
      <c r="Q54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7">
        <f t="shared" si="41"/>
        <v>1</v>
      </c>
      <c r="Q542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7">
        <f t="shared" si="41"/>
        <v>25</v>
      </c>
      <c r="Q543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7">
        <f t="shared" si="41"/>
        <v>1</v>
      </c>
      <c r="Q544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7">
        <f t="shared" si="41"/>
        <v>35</v>
      </c>
      <c r="Q545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7">
        <f t="shared" si="41"/>
        <v>3</v>
      </c>
      <c r="Q546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7">
        <f t="shared" si="41"/>
        <v>402.71</v>
      </c>
      <c r="Q547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7">
        <f t="shared" si="41"/>
        <v>26</v>
      </c>
      <c r="Q548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7">
        <f t="shared" si="41"/>
        <v>0</v>
      </c>
      <c r="Q549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7">
        <f t="shared" si="41"/>
        <v>9</v>
      </c>
      <c r="Q55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7">
        <f t="shared" si="41"/>
        <v>8.5</v>
      </c>
      <c r="Q55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7">
        <f t="shared" si="41"/>
        <v>8.75</v>
      </c>
      <c r="Q552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7">
        <f t="shared" si="41"/>
        <v>135.04</v>
      </c>
      <c r="Q553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7">
        <f t="shared" si="41"/>
        <v>0</v>
      </c>
      <c r="Q554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7">
        <f t="shared" si="41"/>
        <v>20.5</v>
      </c>
      <c r="Q555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7">
        <f t="shared" si="41"/>
        <v>64.36</v>
      </c>
      <c r="Q556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7">
        <f t="shared" si="41"/>
        <v>0</v>
      </c>
      <c r="Q557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7">
        <f t="shared" si="41"/>
        <v>200</v>
      </c>
      <c r="Q558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7">
        <f t="shared" si="41"/>
        <v>68.3</v>
      </c>
      <c r="Q559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7">
        <f t="shared" si="41"/>
        <v>0</v>
      </c>
      <c r="Q56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7">
        <f t="shared" si="41"/>
        <v>50</v>
      </c>
      <c r="Q56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7">
        <f t="shared" si="41"/>
        <v>4</v>
      </c>
      <c r="Q562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7">
        <f t="shared" si="41"/>
        <v>27.5</v>
      </c>
      <c r="Q563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7">
        <f t="shared" si="41"/>
        <v>0</v>
      </c>
      <c r="Q564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7">
        <f t="shared" si="41"/>
        <v>34</v>
      </c>
      <c r="Q565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7">
        <f t="shared" si="41"/>
        <v>1</v>
      </c>
      <c r="Q566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7">
        <f t="shared" si="41"/>
        <v>0</v>
      </c>
      <c r="Q567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7">
        <f t="shared" si="41"/>
        <v>1</v>
      </c>
      <c r="Q568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7">
        <f t="shared" si="41"/>
        <v>0</v>
      </c>
      <c r="Q569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ref="O570:O633" si="45">ROUND(E570/D570*100,0)</f>
        <v>1</v>
      </c>
      <c r="P570" s="7">
        <f t="shared" ref="P570:P633" si="46">IFERROR(ROUND(E570/L570,2),0)</f>
        <v>49</v>
      </c>
      <c r="Q570" t="s">
        <v>8317</v>
      </c>
      <c r="R570" t="s">
        <v>8318</v>
      </c>
      <c r="S570" s="14">
        <f t="shared" ref="S570:S633" si="47">(((J570/60)/60)/24)+DATE(1970,1,1)</f>
        <v>42348.9215625</v>
      </c>
      <c r="T570" s="14">
        <f t="shared" ref="T570:T633" si="48">(((I570/60)/60)/24)+DATE(1970,1,1)</f>
        <v>42385.458333333328</v>
      </c>
      <c r="U570">
        <f t="shared" ref="U570:U633" si="49">YEAR(S570)</f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5"/>
        <v>1</v>
      </c>
      <c r="P571" s="7">
        <f t="shared" si="46"/>
        <v>20</v>
      </c>
      <c r="Q571" t="s">
        <v>8317</v>
      </c>
      <c r="R571" t="s">
        <v>8318</v>
      </c>
      <c r="S571" s="14">
        <f t="shared" si="47"/>
        <v>42340.847361111111</v>
      </c>
      <c r="T571" s="14">
        <f t="shared" si="48"/>
        <v>42370.847361111111</v>
      </c>
      <c r="U571">
        <f t="shared" si="49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5"/>
        <v>0</v>
      </c>
      <c r="P572" s="7">
        <f t="shared" si="46"/>
        <v>142</v>
      </c>
      <c r="Q572" t="s">
        <v>8317</v>
      </c>
      <c r="R572" t="s">
        <v>8318</v>
      </c>
      <c r="S572" s="14">
        <f t="shared" si="47"/>
        <v>42388.798252314817</v>
      </c>
      <c r="T572" s="14">
        <f t="shared" si="48"/>
        <v>42418.798252314817</v>
      </c>
      <c r="U572">
        <f t="shared" si="49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5"/>
        <v>0</v>
      </c>
      <c r="P573" s="7">
        <f t="shared" si="46"/>
        <v>53</v>
      </c>
      <c r="Q573" t="s">
        <v>8317</v>
      </c>
      <c r="R573" t="s">
        <v>8318</v>
      </c>
      <c r="S573" s="14">
        <f t="shared" si="47"/>
        <v>42192.816238425927</v>
      </c>
      <c r="T573" s="14">
        <f t="shared" si="48"/>
        <v>42212.165972222225</v>
      </c>
      <c r="U573">
        <f t="shared" si="49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5"/>
        <v>0</v>
      </c>
      <c r="P574" s="7">
        <f t="shared" si="46"/>
        <v>0</v>
      </c>
      <c r="Q574" t="s">
        <v>8317</v>
      </c>
      <c r="R574" t="s">
        <v>8318</v>
      </c>
      <c r="S574" s="14">
        <f t="shared" si="47"/>
        <v>42282.71629629629</v>
      </c>
      <c r="T574" s="14">
        <f t="shared" si="48"/>
        <v>42312.757962962962</v>
      </c>
      <c r="U574">
        <f t="shared" si="49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5"/>
        <v>0</v>
      </c>
      <c r="P575" s="7">
        <f t="shared" si="46"/>
        <v>38.44</v>
      </c>
      <c r="Q575" t="s">
        <v>8317</v>
      </c>
      <c r="R575" t="s">
        <v>8318</v>
      </c>
      <c r="S575" s="14">
        <f t="shared" si="47"/>
        <v>41963.050127314811</v>
      </c>
      <c r="T575" s="14">
        <f t="shared" si="48"/>
        <v>42022.05</v>
      </c>
      <c r="U575">
        <f t="shared" si="49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5"/>
        <v>1</v>
      </c>
      <c r="P576" s="7">
        <f t="shared" si="46"/>
        <v>20</v>
      </c>
      <c r="Q576" t="s">
        <v>8317</v>
      </c>
      <c r="R576" t="s">
        <v>8318</v>
      </c>
      <c r="S576" s="14">
        <f t="shared" si="47"/>
        <v>42632.443368055552</v>
      </c>
      <c r="T576" s="14">
        <f t="shared" si="48"/>
        <v>42662.443368055552</v>
      </c>
      <c r="U576">
        <f t="shared" si="49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5"/>
        <v>0</v>
      </c>
      <c r="P577" s="7">
        <f t="shared" si="46"/>
        <v>64.75</v>
      </c>
      <c r="Q577" t="s">
        <v>8317</v>
      </c>
      <c r="R577" t="s">
        <v>8318</v>
      </c>
      <c r="S577" s="14">
        <f t="shared" si="47"/>
        <v>42138.692627314813</v>
      </c>
      <c r="T577" s="14">
        <f t="shared" si="48"/>
        <v>42168.692627314813</v>
      </c>
      <c r="U577">
        <f t="shared" si="49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5"/>
        <v>0</v>
      </c>
      <c r="P578" s="7">
        <f t="shared" si="46"/>
        <v>1</v>
      </c>
      <c r="Q578" t="s">
        <v>8317</v>
      </c>
      <c r="R578" t="s">
        <v>8318</v>
      </c>
      <c r="S578" s="14">
        <f t="shared" si="47"/>
        <v>42031.471666666665</v>
      </c>
      <c r="T578" s="14">
        <f t="shared" si="48"/>
        <v>42091.43</v>
      </c>
      <c r="U578">
        <f t="shared" si="49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 s="7">
        <f t="shared" si="46"/>
        <v>10</v>
      </c>
      <c r="Q579" t="s">
        <v>8317</v>
      </c>
      <c r="R579" t="s">
        <v>8318</v>
      </c>
      <c r="S579" s="14">
        <f t="shared" si="47"/>
        <v>42450.589143518519</v>
      </c>
      <c r="T579" s="14">
        <f t="shared" si="48"/>
        <v>42510.589143518519</v>
      </c>
      <c r="U579">
        <f t="shared" si="49"/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7">
        <f t="shared" si="46"/>
        <v>2</v>
      </c>
      <c r="Q58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7">
        <f t="shared" si="46"/>
        <v>35</v>
      </c>
      <c r="Q58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7">
        <f t="shared" si="46"/>
        <v>1</v>
      </c>
      <c r="Q582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7">
        <f t="shared" si="46"/>
        <v>0</v>
      </c>
      <c r="Q583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7">
        <f t="shared" si="46"/>
        <v>0</v>
      </c>
      <c r="Q584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7">
        <f t="shared" si="46"/>
        <v>1</v>
      </c>
      <c r="Q585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7">
        <f t="shared" si="46"/>
        <v>5</v>
      </c>
      <c r="Q586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7">
        <f t="shared" si="46"/>
        <v>0</v>
      </c>
      <c r="Q587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7">
        <f t="shared" si="46"/>
        <v>14</v>
      </c>
      <c r="Q588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7">
        <f t="shared" si="46"/>
        <v>389.29</v>
      </c>
      <c r="Q589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7">
        <f t="shared" si="46"/>
        <v>150.5</v>
      </c>
      <c r="Q59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7">
        <f t="shared" si="46"/>
        <v>1</v>
      </c>
      <c r="Q59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7">
        <f t="shared" si="46"/>
        <v>24.78</v>
      </c>
      <c r="Q592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7">
        <f t="shared" si="46"/>
        <v>30.5</v>
      </c>
      <c r="Q593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7">
        <f t="shared" si="46"/>
        <v>250</v>
      </c>
      <c r="Q594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7">
        <f t="shared" si="46"/>
        <v>16.43</v>
      </c>
      <c r="Q595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7">
        <f t="shared" si="46"/>
        <v>13</v>
      </c>
      <c r="Q596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7">
        <f t="shared" si="46"/>
        <v>53.25</v>
      </c>
      <c r="Q597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7">
        <f t="shared" si="46"/>
        <v>3</v>
      </c>
      <c r="Q598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7">
        <f t="shared" si="46"/>
        <v>10</v>
      </c>
      <c r="Q599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7">
        <f t="shared" si="46"/>
        <v>121.43</v>
      </c>
      <c r="Q60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7">
        <f t="shared" si="46"/>
        <v>15.5</v>
      </c>
      <c r="Q60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7">
        <f t="shared" si="46"/>
        <v>100</v>
      </c>
      <c r="Q602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7">
        <f t="shared" si="46"/>
        <v>23.33</v>
      </c>
      <c r="Q603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7">
        <f t="shared" si="46"/>
        <v>0</v>
      </c>
      <c r="Q604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7">
        <f t="shared" si="46"/>
        <v>45.39</v>
      </c>
      <c r="Q605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7">
        <f t="shared" si="46"/>
        <v>0</v>
      </c>
      <c r="Q606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7">
        <f t="shared" si="46"/>
        <v>16.38</v>
      </c>
      <c r="Q607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7">
        <f t="shared" si="46"/>
        <v>10</v>
      </c>
      <c r="Q608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7">
        <f t="shared" si="46"/>
        <v>0</v>
      </c>
      <c r="Q609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7">
        <f t="shared" si="46"/>
        <v>292.2</v>
      </c>
      <c r="Q6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7">
        <f t="shared" si="46"/>
        <v>5</v>
      </c>
      <c r="Q6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7">
        <f t="shared" si="46"/>
        <v>0</v>
      </c>
      <c r="Q612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7">
        <f t="shared" si="46"/>
        <v>0</v>
      </c>
      <c r="Q613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7">
        <f t="shared" si="46"/>
        <v>0</v>
      </c>
      <c r="Q614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7">
        <f t="shared" si="46"/>
        <v>105.93</v>
      </c>
      <c r="Q615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7">
        <f t="shared" si="46"/>
        <v>0</v>
      </c>
      <c r="Q616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7">
        <f t="shared" si="46"/>
        <v>0</v>
      </c>
      <c r="Q617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7">
        <f t="shared" si="46"/>
        <v>0</v>
      </c>
      <c r="Q618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7">
        <f t="shared" si="46"/>
        <v>20</v>
      </c>
      <c r="Q619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7">
        <f t="shared" si="46"/>
        <v>0</v>
      </c>
      <c r="Q62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7">
        <f t="shared" si="46"/>
        <v>1</v>
      </c>
      <c r="Q62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7">
        <f t="shared" si="46"/>
        <v>300</v>
      </c>
      <c r="Q622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7">
        <f t="shared" si="46"/>
        <v>87</v>
      </c>
      <c r="Q623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7">
        <f t="shared" si="46"/>
        <v>37.89</v>
      </c>
      <c r="Q624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7">
        <f t="shared" si="46"/>
        <v>0</v>
      </c>
      <c r="Q625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7">
        <f t="shared" si="46"/>
        <v>0</v>
      </c>
      <c r="Q626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7">
        <f t="shared" si="46"/>
        <v>0</v>
      </c>
      <c r="Q627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7">
        <f t="shared" si="46"/>
        <v>111.41</v>
      </c>
      <c r="Q628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7">
        <f t="shared" si="46"/>
        <v>90</v>
      </c>
      <c r="Q629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7">
        <f t="shared" si="46"/>
        <v>0</v>
      </c>
      <c r="Q63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7">
        <f t="shared" si="46"/>
        <v>116.67</v>
      </c>
      <c r="Q63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7">
        <f t="shared" si="46"/>
        <v>10</v>
      </c>
      <c r="Q632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7">
        <f t="shared" si="46"/>
        <v>76.67</v>
      </c>
      <c r="Q633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ref="O634:O697" si="50">ROUND(E634/D634*100,0)</f>
        <v>0</v>
      </c>
      <c r="P634" s="7">
        <f t="shared" ref="P634:P697" si="51">IFERROR(ROUND(E634/L634,2),0)</f>
        <v>0</v>
      </c>
      <c r="Q634" t="s">
        <v>8317</v>
      </c>
      <c r="R634" t="s">
        <v>8318</v>
      </c>
      <c r="S634" s="14">
        <f t="shared" ref="S634:S697" si="52">(((J634/60)/60)/24)+DATE(1970,1,1)</f>
        <v>42303.659317129626</v>
      </c>
      <c r="T634" s="14">
        <f t="shared" ref="T634:T697" si="53">(((I634/60)/60)/24)+DATE(1970,1,1)</f>
        <v>42333.700983796298</v>
      </c>
      <c r="U634">
        <f t="shared" ref="U634:U697" si="54">YEAR(S634)</f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50"/>
        <v>12</v>
      </c>
      <c r="P635" s="7">
        <f t="shared" si="51"/>
        <v>49.8</v>
      </c>
      <c r="Q635" t="s">
        <v>8317</v>
      </c>
      <c r="R635" t="s">
        <v>8318</v>
      </c>
      <c r="S635" s="14">
        <f t="shared" si="52"/>
        <v>42507.29932870371</v>
      </c>
      <c r="T635" s="14">
        <f t="shared" si="53"/>
        <v>42538.958333333328</v>
      </c>
      <c r="U635">
        <f t="shared" si="54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50"/>
        <v>0</v>
      </c>
      <c r="P636" s="7">
        <f t="shared" si="51"/>
        <v>1</v>
      </c>
      <c r="Q636" t="s">
        <v>8317</v>
      </c>
      <c r="R636" t="s">
        <v>8318</v>
      </c>
      <c r="S636" s="14">
        <f t="shared" si="52"/>
        <v>42031.928576388891</v>
      </c>
      <c r="T636" s="14">
        <f t="shared" si="53"/>
        <v>42061.928576388891</v>
      </c>
      <c r="U636">
        <f t="shared" si="54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50"/>
        <v>0</v>
      </c>
      <c r="P637" s="7">
        <f t="shared" si="51"/>
        <v>2</v>
      </c>
      <c r="Q637" t="s">
        <v>8317</v>
      </c>
      <c r="R637" t="s">
        <v>8318</v>
      </c>
      <c r="S637" s="14">
        <f t="shared" si="52"/>
        <v>42076.092152777783</v>
      </c>
      <c r="T637" s="14">
        <f t="shared" si="53"/>
        <v>42106.092152777783</v>
      </c>
      <c r="U637">
        <f t="shared" si="54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50"/>
        <v>0</v>
      </c>
      <c r="P638" s="7">
        <f t="shared" si="51"/>
        <v>4</v>
      </c>
      <c r="Q638" t="s">
        <v>8317</v>
      </c>
      <c r="R638" t="s">
        <v>8318</v>
      </c>
      <c r="S638" s="14">
        <f t="shared" si="52"/>
        <v>42131.455439814818</v>
      </c>
      <c r="T638" s="14">
        <f t="shared" si="53"/>
        <v>42161.44930555555</v>
      </c>
      <c r="U638">
        <f t="shared" si="54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50"/>
        <v>0</v>
      </c>
      <c r="P639" s="7">
        <f t="shared" si="51"/>
        <v>0</v>
      </c>
      <c r="Q639" t="s">
        <v>8317</v>
      </c>
      <c r="R639" t="s">
        <v>8318</v>
      </c>
      <c r="S639" s="14">
        <f t="shared" si="52"/>
        <v>42762.962013888886</v>
      </c>
      <c r="T639" s="14">
        <f t="shared" si="53"/>
        <v>42791.961111111115</v>
      </c>
      <c r="U639">
        <f t="shared" si="54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50"/>
        <v>0</v>
      </c>
      <c r="P640" s="7">
        <f t="shared" si="51"/>
        <v>3</v>
      </c>
      <c r="Q640" t="s">
        <v>8317</v>
      </c>
      <c r="R640" t="s">
        <v>8318</v>
      </c>
      <c r="S640" s="14">
        <f t="shared" si="52"/>
        <v>42759.593310185184</v>
      </c>
      <c r="T640" s="14">
        <f t="shared" si="53"/>
        <v>42819.55164351852</v>
      </c>
      <c r="U640">
        <f t="shared" si="54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50"/>
        <v>0</v>
      </c>
      <c r="P641" s="7">
        <f t="shared" si="51"/>
        <v>1</v>
      </c>
      <c r="Q641" t="s">
        <v>8317</v>
      </c>
      <c r="R641" t="s">
        <v>8318</v>
      </c>
      <c r="S641" s="14">
        <f t="shared" si="52"/>
        <v>41865.583275462966</v>
      </c>
      <c r="T641" s="14">
        <f t="shared" si="53"/>
        <v>41925.583275462966</v>
      </c>
      <c r="U641">
        <f t="shared" si="54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50"/>
        <v>144</v>
      </c>
      <c r="P642" s="7">
        <f t="shared" si="51"/>
        <v>50.5</v>
      </c>
      <c r="Q642" t="s">
        <v>8317</v>
      </c>
      <c r="R642" t="s">
        <v>8319</v>
      </c>
      <c r="S642" s="14">
        <f t="shared" si="52"/>
        <v>42683.420312500006</v>
      </c>
      <c r="T642" s="14">
        <f t="shared" si="53"/>
        <v>42698.958333333328</v>
      </c>
      <c r="U642">
        <f t="shared" si="54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 s="7">
        <f t="shared" si="51"/>
        <v>151.32</v>
      </c>
      <c r="Q643" t="s">
        <v>8317</v>
      </c>
      <c r="R643" t="s">
        <v>8319</v>
      </c>
      <c r="S643" s="14">
        <f t="shared" si="52"/>
        <v>42199.57</v>
      </c>
      <c r="T643" s="14">
        <f t="shared" si="53"/>
        <v>42229.57</v>
      </c>
      <c r="U643">
        <f t="shared" si="54"/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7">
        <f t="shared" si="51"/>
        <v>134.36000000000001</v>
      </c>
      <c r="Q644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7">
        <f t="shared" si="51"/>
        <v>174.03</v>
      </c>
      <c r="Q645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7">
        <f t="shared" si="51"/>
        <v>73.489999999999995</v>
      </c>
      <c r="Q646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7">
        <f t="shared" si="51"/>
        <v>23.52</v>
      </c>
      <c r="Q647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7">
        <f t="shared" si="51"/>
        <v>39.07</v>
      </c>
      <c r="Q648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7">
        <f t="shared" si="51"/>
        <v>125.94</v>
      </c>
      <c r="Q649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7">
        <f t="shared" si="51"/>
        <v>1644</v>
      </c>
      <c r="Q65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7">
        <f t="shared" si="51"/>
        <v>42.67</v>
      </c>
      <c r="Q65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7">
        <f t="shared" si="51"/>
        <v>35.130000000000003</v>
      </c>
      <c r="Q652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7">
        <f t="shared" si="51"/>
        <v>239.35</v>
      </c>
      <c r="Q653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7">
        <f t="shared" si="51"/>
        <v>107.64</v>
      </c>
      <c r="Q654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7">
        <f t="shared" si="51"/>
        <v>95.83</v>
      </c>
      <c r="Q655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7">
        <f t="shared" si="51"/>
        <v>31.66</v>
      </c>
      <c r="Q656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7">
        <f t="shared" si="51"/>
        <v>42.89</v>
      </c>
      <c r="Q657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7">
        <f t="shared" si="51"/>
        <v>122.74</v>
      </c>
      <c r="Q658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7">
        <f t="shared" si="51"/>
        <v>190.45</v>
      </c>
      <c r="Q659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7">
        <f t="shared" si="51"/>
        <v>109.34</v>
      </c>
      <c r="Q66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7">
        <f t="shared" si="51"/>
        <v>143.66999999999999</v>
      </c>
      <c r="Q66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7">
        <f t="shared" si="51"/>
        <v>84.94</v>
      </c>
      <c r="Q662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7">
        <f t="shared" si="51"/>
        <v>10.56</v>
      </c>
      <c r="Q663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7">
        <f t="shared" si="51"/>
        <v>39</v>
      </c>
      <c r="Q664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7">
        <f t="shared" si="51"/>
        <v>100</v>
      </c>
      <c r="Q665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7">
        <f t="shared" si="51"/>
        <v>31.17</v>
      </c>
      <c r="Q666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7">
        <f t="shared" si="51"/>
        <v>155.33000000000001</v>
      </c>
      <c r="Q667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7">
        <f t="shared" si="51"/>
        <v>2</v>
      </c>
      <c r="Q668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7">
        <f t="shared" si="51"/>
        <v>178.93</v>
      </c>
      <c r="Q669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7">
        <f t="shared" si="51"/>
        <v>27.36</v>
      </c>
      <c r="Q67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7">
        <f t="shared" si="51"/>
        <v>1536.25</v>
      </c>
      <c r="Q67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7">
        <f t="shared" si="51"/>
        <v>85</v>
      </c>
      <c r="Q672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7">
        <f t="shared" si="51"/>
        <v>788.53</v>
      </c>
      <c r="Q673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7">
        <f t="shared" si="51"/>
        <v>50.3</v>
      </c>
      <c r="Q674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7">
        <f t="shared" si="51"/>
        <v>68.33</v>
      </c>
      <c r="Q675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7">
        <f t="shared" si="51"/>
        <v>7.5</v>
      </c>
      <c r="Q676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7">
        <f t="shared" si="51"/>
        <v>34.270000000000003</v>
      </c>
      <c r="Q677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7">
        <f t="shared" si="51"/>
        <v>61.29</v>
      </c>
      <c r="Q678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7">
        <f t="shared" si="51"/>
        <v>133.25</v>
      </c>
      <c r="Q679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7">
        <f t="shared" si="51"/>
        <v>65.180000000000007</v>
      </c>
      <c r="Q68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7">
        <f t="shared" si="51"/>
        <v>93.9</v>
      </c>
      <c r="Q68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7">
        <f t="shared" si="51"/>
        <v>150.65</v>
      </c>
      <c r="Q682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7">
        <f t="shared" si="51"/>
        <v>1</v>
      </c>
      <c r="Q683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7">
        <f t="shared" si="51"/>
        <v>13.25</v>
      </c>
      <c r="Q684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7">
        <f t="shared" si="51"/>
        <v>99.33</v>
      </c>
      <c r="Q685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7">
        <f t="shared" si="51"/>
        <v>177.39</v>
      </c>
      <c r="Q686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7">
        <f t="shared" si="51"/>
        <v>55.3</v>
      </c>
      <c r="Q687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7">
        <f t="shared" si="51"/>
        <v>0</v>
      </c>
      <c r="Q688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7">
        <f t="shared" si="51"/>
        <v>591.66999999999996</v>
      </c>
      <c r="Q689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7">
        <f t="shared" si="51"/>
        <v>405.5</v>
      </c>
      <c r="Q69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7">
        <f t="shared" si="51"/>
        <v>343.15</v>
      </c>
      <c r="Q69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7">
        <f t="shared" si="51"/>
        <v>72.59</v>
      </c>
      <c r="Q692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7">
        <f t="shared" si="51"/>
        <v>26</v>
      </c>
      <c r="Q693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7">
        <f t="shared" si="51"/>
        <v>6.5</v>
      </c>
      <c r="Q694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7">
        <f t="shared" si="51"/>
        <v>119.39</v>
      </c>
      <c r="Q695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7">
        <f t="shared" si="51"/>
        <v>84.29</v>
      </c>
      <c r="Q696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7">
        <f t="shared" si="51"/>
        <v>90.86</v>
      </c>
      <c r="Q697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ref="O698:O761" si="55">ROUND(E698/D698*100,0)</f>
        <v>0</v>
      </c>
      <c r="P698" s="7">
        <f t="shared" ref="P698:P761" si="56">IFERROR(ROUND(E698/L698,2),0)</f>
        <v>1</v>
      </c>
      <c r="Q698" t="s">
        <v>8317</v>
      </c>
      <c r="R698" t="s">
        <v>8319</v>
      </c>
      <c r="S698" s="14">
        <f t="shared" ref="S698:S761" si="57">(((J698/60)/60)/24)+DATE(1970,1,1)</f>
        <v>41815.927106481482</v>
      </c>
      <c r="T698" s="14">
        <f t="shared" ref="T698:T761" si="58">(((I698/60)/60)/24)+DATE(1970,1,1)</f>
        <v>41845.927106481482</v>
      </c>
      <c r="U698">
        <f t="shared" ref="U698:U761" si="59">YEAR(S698)</f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5"/>
        <v>46</v>
      </c>
      <c r="P699" s="7">
        <f t="shared" si="56"/>
        <v>20.34</v>
      </c>
      <c r="Q699" t="s">
        <v>8317</v>
      </c>
      <c r="R699" t="s">
        <v>8319</v>
      </c>
      <c r="S699" s="14">
        <f t="shared" si="57"/>
        <v>42388.523020833338</v>
      </c>
      <c r="T699" s="14">
        <f t="shared" si="58"/>
        <v>42403.523020833338</v>
      </c>
      <c r="U699">
        <f t="shared" si="59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5"/>
        <v>15</v>
      </c>
      <c r="P700" s="7">
        <f t="shared" si="56"/>
        <v>530.69000000000005</v>
      </c>
      <c r="Q700" t="s">
        <v>8317</v>
      </c>
      <c r="R700" t="s">
        <v>8319</v>
      </c>
      <c r="S700" s="14">
        <f t="shared" si="57"/>
        <v>41866.931076388886</v>
      </c>
      <c r="T700" s="14">
        <f t="shared" si="58"/>
        <v>41900.083333333336</v>
      </c>
      <c r="U700">
        <f t="shared" si="59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5"/>
        <v>82</v>
      </c>
      <c r="P701" s="7">
        <f t="shared" si="56"/>
        <v>120.39</v>
      </c>
      <c r="Q701" t="s">
        <v>8317</v>
      </c>
      <c r="R701" t="s">
        <v>8319</v>
      </c>
      <c r="S701" s="14">
        <f t="shared" si="57"/>
        <v>41563.485509259262</v>
      </c>
      <c r="T701" s="14">
        <f t="shared" si="58"/>
        <v>41600.666666666664</v>
      </c>
      <c r="U701">
        <f t="shared" si="59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5"/>
        <v>3</v>
      </c>
      <c r="P702" s="7">
        <f t="shared" si="56"/>
        <v>13</v>
      </c>
      <c r="Q702" t="s">
        <v>8317</v>
      </c>
      <c r="R702" t="s">
        <v>8319</v>
      </c>
      <c r="S702" s="14">
        <f t="shared" si="57"/>
        <v>42715.688437500001</v>
      </c>
      <c r="T702" s="14">
        <f t="shared" si="58"/>
        <v>42745.688437500001</v>
      </c>
      <c r="U702">
        <f t="shared" si="59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5"/>
        <v>27</v>
      </c>
      <c r="P703" s="7">
        <f t="shared" si="56"/>
        <v>291.33</v>
      </c>
      <c r="Q703" t="s">
        <v>8317</v>
      </c>
      <c r="R703" t="s">
        <v>8319</v>
      </c>
      <c r="S703" s="14">
        <f t="shared" si="57"/>
        <v>41813.662962962961</v>
      </c>
      <c r="T703" s="14">
        <f t="shared" si="58"/>
        <v>41843.662962962961</v>
      </c>
      <c r="U703">
        <f t="shared" si="59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5"/>
        <v>31</v>
      </c>
      <c r="P704" s="7">
        <f t="shared" si="56"/>
        <v>124.92</v>
      </c>
      <c r="Q704" t="s">
        <v>8317</v>
      </c>
      <c r="R704" t="s">
        <v>8319</v>
      </c>
      <c r="S704" s="14">
        <f t="shared" si="57"/>
        <v>42668.726701388892</v>
      </c>
      <c r="T704" s="14">
        <f t="shared" si="58"/>
        <v>42698.768368055549</v>
      </c>
      <c r="U704">
        <f t="shared" si="59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5"/>
        <v>6</v>
      </c>
      <c r="P705" s="7">
        <f t="shared" si="56"/>
        <v>119.57</v>
      </c>
      <c r="Q705" t="s">
        <v>8317</v>
      </c>
      <c r="R705" t="s">
        <v>8319</v>
      </c>
      <c r="S705" s="14">
        <f t="shared" si="57"/>
        <v>42711.950798611113</v>
      </c>
      <c r="T705" s="14">
        <f t="shared" si="58"/>
        <v>42766.98055555555</v>
      </c>
      <c r="U705">
        <f t="shared" si="59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5"/>
        <v>1</v>
      </c>
      <c r="P706" s="7">
        <f t="shared" si="56"/>
        <v>120.25</v>
      </c>
      <c r="Q706" t="s">
        <v>8317</v>
      </c>
      <c r="R706" t="s">
        <v>8319</v>
      </c>
      <c r="S706" s="14">
        <f t="shared" si="57"/>
        <v>42726.192916666667</v>
      </c>
      <c r="T706" s="14">
        <f t="shared" si="58"/>
        <v>42786.192916666667</v>
      </c>
      <c r="U706">
        <f t="shared" si="59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 s="7">
        <f t="shared" si="56"/>
        <v>195.4</v>
      </c>
      <c r="Q707" t="s">
        <v>8317</v>
      </c>
      <c r="R707" t="s">
        <v>8319</v>
      </c>
      <c r="S707" s="14">
        <f t="shared" si="57"/>
        <v>42726.491643518515</v>
      </c>
      <c r="T707" s="14">
        <f t="shared" si="58"/>
        <v>42756.491643518515</v>
      </c>
      <c r="U707">
        <f t="shared" si="59"/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7">
        <f t="shared" si="56"/>
        <v>0</v>
      </c>
      <c r="Q708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7">
        <f t="shared" si="56"/>
        <v>117.7</v>
      </c>
      <c r="Q709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7">
        <f t="shared" si="56"/>
        <v>23.95</v>
      </c>
      <c r="Q7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7">
        <f t="shared" si="56"/>
        <v>30.5</v>
      </c>
      <c r="Q7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7">
        <f t="shared" si="56"/>
        <v>0</v>
      </c>
      <c r="Q712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7">
        <f t="shared" si="56"/>
        <v>99.97</v>
      </c>
      <c r="Q713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7">
        <f t="shared" si="56"/>
        <v>26.25</v>
      </c>
      <c r="Q714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7">
        <f t="shared" si="56"/>
        <v>199</v>
      </c>
      <c r="Q715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7">
        <f t="shared" si="56"/>
        <v>80.319999999999993</v>
      </c>
      <c r="Q716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7">
        <f t="shared" si="56"/>
        <v>115.75</v>
      </c>
      <c r="Q717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7">
        <f t="shared" si="56"/>
        <v>44.69</v>
      </c>
      <c r="Q718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7">
        <f t="shared" si="56"/>
        <v>76.25</v>
      </c>
      <c r="Q719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7">
        <f t="shared" si="56"/>
        <v>22.5</v>
      </c>
      <c r="Q72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7">
        <f t="shared" si="56"/>
        <v>19.399999999999999</v>
      </c>
      <c r="Q72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7">
        <f t="shared" si="56"/>
        <v>66.709999999999994</v>
      </c>
      <c r="Q722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7">
        <f t="shared" si="56"/>
        <v>84.14</v>
      </c>
      <c r="Q723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7">
        <f t="shared" si="56"/>
        <v>215.73</v>
      </c>
      <c r="Q724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7">
        <f t="shared" si="56"/>
        <v>54.69</v>
      </c>
      <c r="Q725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7">
        <f t="shared" si="56"/>
        <v>51.63</v>
      </c>
      <c r="Q726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7">
        <f t="shared" si="56"/>
        <v>143.36000000000001</v>
      </c>
      <c r="Q727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7">
        <f t="shared" si="56"/>
        <v>72.430000000000007</v>
      </c>
      <c r="Q728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7">
        <f t="shared" si="56"/>
        <v>36.53</v>
      </c>
      <c r="Q729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7">
        <f t="shared" si="56"/>
        <v>60.9</v>
      </c>
      <c r="Q73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7">
        <f t="shared" si="56"/>
        <v>43.55</v>
      </c>
      <c r="Q73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7">
        <f t="shared" si="56"/>
        <v>99.77</v>
      </c>
      <c r="Q732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7">
        <f t="shared" si="56"/>
        <v>88.73</v>
      </c>
      <c r="Q733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7">
        <f t="shared" si="56"/>
        <v>4.92</v>
      </c>
      <c r="Q734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7">
        <f t="shared" si="56"/>
        <v>17.82</v>
      </c>
      <c r="Q735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7">
        <f t="shared" si="56"/>
        <v>187.19</v>
      </c>
      <c r="Q736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7">
        <f t="shared" si="56"/>
        <v>234.81</v>
      </c>
      <c r="Q737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7">
        <f t="shared" si="56"/>
        <v>105.05</v>
      </c>
      <c r="Q738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7">
        <f t="shared" si="56"/>
        <v>56.67</v>
      </c>
      <c r="Q739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7">
        <f t="shared" si="56"/>
        <v>39.049999999999997</v>
      </c>
      <c r="Q74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7">
        <f t="shared" si="56"/>
        <v>68.349999999999994</v>
      </c>
      <c r="Q74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7">
        <f t="shared" si="56"/>
        <v>169.58</v>
      </c>
      <c r="Q742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7">
        <f t="shared" si="56"/>
        <v>141.41999999999999</v>
      </c>
      <c r="Q743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7">
        <f t="shared" si="56"/>
        <v>67.39</v>
      </c>
      <c r="Q744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7">
        <f t="shared" si="56"/>
        <v>54.27</v>
      </c>
      <c r="Q745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7">
        <f t="shared" si="56"/>
        <v>82.52</v>
      </c>
      <c r="Q746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7">
        <f t="shared" si="56"/>
        <v>53.73</v>
      </c>
      <c r="Q747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7">
        <f t="shared" si="56"/>
        <v>34.21</v>
      </c>
      <c r="Q748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7">
        <f t="shared" si="56"/>
        <v>127.33</v>
      </c>
      <c r="Q749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7">
        <f t="shared" si="56"/>
        <v>45.57</v>
      </c>
      <c r="Q75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7">
        <f t="shared" si="56"/>
        <v>95.96</v>
      </c>
      <c r="Q75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7">
        <f t="shared" si="56"/>
        <v>77.27</v>
      </c>
      <c r="Q752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7">
        <f t="shared" si="56"/>
        <v>57.34</v>
      </c>
      <c r="Q753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7">
        <f t="shared" si="56"/>
        <v>53.19</v>
      </c>
      <c r="Q754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7">
        <f t="shared" si="56"/>
        <v>492.31</v>
      </c>
      <c r="Q755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7">
        <f t="shared" si="56"/>
        <v>42.35</v>
      </c>
      <c r="Q756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7">
        <f t="shared" si="56"/>
        <v>37.47</v>
      </c>
      <c r="Q757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7">
        <f t="shared" si="56"/>
        <v>37.450000000000003</v>
      </c>
      <c r="Q758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7">
        <f t="shared" si="56"/>
        <v>33.06</v>
      </c>
      <c r="Q759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7">
        <f t="shared" si="56"/>
        <v>134.21</v>
      </c>
      <c r="Q76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7">
        <f t="shared" si="56"/>
        <v>51.47</v>
      </c>
      <c r="Q76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ref="O762:O825" si="60">ROUND(E762/D762*100,0)</f>
        <v>0</v>
      </c>
      <c r="P762" s="7">
        <f t="shared" ref="P762:P825" si="61">IFERROR(ROUND(E762/L762,2),0)</f>
        <v>0</v>
      </c>
      <c r="Q762" t="s">
        <v>8320</v>
      </c>
      <c r="R762" t="s">
        <v>8322</v>
      </c>
      <c r="S762" s="14">
        <f t="shared" ref="S762:S825" si="62">(((J762/60)/60)/24)+DATE(1970,1,1)</f>
        <v>42670.764039351852</v>
      </c>
      <c r="T762" s="14">
        <f t="shared" ref="T762:T825" si="63">(((I762/60)/60)/24)+DATE(1970,1,1)</f>
        <v>42700.805706018517</v>
      </c>
      <c r="U762">
        <f t="shared" ref="U762:U825" si="64">YEAR(S762)</f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60"/>
        <v>5</v>
      </c>
      <c r="P763" s="7">
        <f t="shared" si="61"/>
        <v>39.17</v>
      </c>
      <c r="Q763" t="s">
        <v>8320</v>
      </c>
      <c r="R763" t="s">
        <v>8322</v>
      </c>
      <c r="S763" s="14">
        <f t="shared" si="62"/>
        <v>41642.751458333332</v>
      </c>
      <c r="T763" s="14">
        <f t="shared" si="63"/>
        <v>41672.751458333332</v>
      </c>
      <c r="U763">
        <f t="shared" si="64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60"/>
        <v>0</v>
      </c>
      <c r="P764" s="7">
        <f t="shared" si="61"/>
        <v>0</v>
      </c>
      <c r="Q764" t="s">
        <v>8320</v>
      </c>
      <c r="R764" t="s">
        <v>8322</v>
      </c>
      <c r="S764" s="14">
        <f t="shared" si="62"/>
        <v>42690.858449074076</v>
      </c>
      <c r="T764" s="14">
        <f t="shared" si="63"/>
        <v>42708.25</v>
      </c>
      <c r="U764">
        <f t="shared" si="64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60"/>
        <v>0</v>
      </c>
      <c r="P765" s="7">
        <f t="shared" si="61"/>
        <v>5</v>
      </c>
      <c r="Q765" t="s">
        <v>8320</v>
      </c>
      <c r="R765" t="s">
        <v>8322</v>
      </c>
      <c r="S765" s="14">
        <f t="shared" si="62"/>
        <v>41471.446851851848</v>
      </c>
      <c r="T765" s="14">
        <f t="shared" si="63"/>
        <v>41501.446851851848</v>
      </c>
      <c r="U765">
        <f t="shared" si="64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60"/>
        <v>0</v>
      </c>
      <c r="P766" s="7">
        <f t="shared" si="61"/>
        <v>0</v>
      </c>
      <c r="Q766" t="s">
        <v>8320</v>
      </c>
      <c r="R766" t="s">
        <v>8322</v>
      </c>
      <c r="S766" s="14">
        <f t="shared" si="62"/>
        <v>42227.173159722224</v>
      </c>
      <c r="T766" s="14">
        <f t="shared" si="63"/>
        <v>42257.173159722224</v>
      </c>
      <c r="U766">
        <f t="shared" si="64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60"/>
        <v>36</v>
      </c>
      <c r="P767" s="7">
        <f t="shared" si="61"/>
        <v>57.3</v>
      </c>
      <c r="Q767" t="s">
        <v>8320</v>
      </c>
      <c r="R767" t="s">
        <v>8322</v>
      </c>
      <c r="S767" s="14">
        <f t="shared" si="62"/>
        <v>41901.542638888888</v>
      </c>
      <c r="T767" s="14">
        <f t="shared" si="63"/>
        <v>41931.542638888888</v>
      </c>
      <c r="U767">
        <f t="shared" si="64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60"/>
        <v>0</v>
      </c>
      <c r="P768" s="7">
        <f t="shared" si="61"/>
        <v>0</v>
      </c>
      <c r="Q768" t="s">
        <v>8320</v>
      </c>
      <c r="R768" t="s">
        <v>8322</v>
      </c>
      <c r="S768" s="14">
        <f t="shared" si="62"/>
        <v>42021.783368055556</v>
      </c>
      <c r="T768" s="14">
        <f t="shared" si="63"/>
        <v>42051.783368055556</v>
      </c>
      <c r="U768">
        <f t="shared" si="64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60"/>
        <v>4</v>
      </c>
      <c r="P769" s="7">
        <f t="shared" si="61"/>
        <v>59</v>
      </c>
      <c r="Q769" t="s">
        <v>8320</v>
      </c>
      <c r="R769" t="s">
        <v>8322</v>
      </c>
      <c r="S769" s="14">
        <f t="shared" si="62"/>
        <v>42115.143634259264</v>
      </c>
      <c r="T769" s="14">
        <f t="shared" si="63"/>
        <v>42145.143634259264</v>
      </c>
      <c r="U769">
        <f t="shared" si="64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60"/>
        <v>0</v>
      </c>
      <c r="P770" s="7">
        <f t="shared" si="61"/>
        <v>0</v>
      </c>
      <c r="Q770" t="s">
        <v>8320</v>
      </c>
      <c r="R770" t="s">
        <v>8322</v>
      </c>
      <c r="S770" s="14">
        <f t="shared" si="62"/>
        <v>41594.207060185188</v>
      </c>
      <c r="T770" s="14">
        <f t="shared" si="63"/>
        <v>41624.207060185188</v>
      </c>
      <c r="U770">
        <f t="shared" si="64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 s="7">
        <f t="shared" si="61"/>
        <v>31.85</v>
      </c>
      <c r="Q771" t="s">
        <v>8320</v>
      </c>
      <c r="R771" t="s">
        <v>8322</v>
      </c>
      <c r="S771" s="14">
        <f t="shared" si="62"/>
        <v>41604.996458333335</v>
      </c>
      <c r="T771" s="14">
        <f t="shared" si="63"/>
        <v>41634.996458333335</v>
      </c>
      <c r="U771">
        <f t="shared" si="64"/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7">
        <f t="shared" si="61"/>
        <v>0</v>
      </c>
      <c r="Q772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7">
        <f t="shared" si="61"/>
        <v>10</v>
      </c>
      <c r="Q773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7">
        <f t="shared" si="61"/>
        <v>50</v>
      </c>
      <c r="Q774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7">
        <f t="shared" si="61"/>
        <v>16</v>
      </c>
      <c r="Q775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7">
        <f t="shared" si="61"/>
        <v>39</v>
      </c>
      <c r="Q776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7">
        <f t="shared" si="61"/>
        <v>34</v>
      </c>
      <c r="Q777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7">
        <f t="shared" si="61"/>
        <v>63.12</v>
      </c>
      <c r="Q778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7">
        <f t="shared" si="61"/>
        <v>7</v>
      </c>
      <c r="Q779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7">
        <f t="shared" si="61"/>
        <v>2</v>
      </c>
      <c r="Q78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7">
        <f t="shared" si="61"/>
        <v>66.67</v>
      </c>
      <c r="Q78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7">
        <f t="shared" si="61"/>
        <v>38.520000000000003</v>
      </c>
      <c r="Q782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7">
        <f t="shared" si="61"/>
        <v>42.61</v>
      </c>
      <c r="Q783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7">
        <f t="shared" si="61"/>
        <v>50</v>
      </c>
      <c r="Q784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7">
        <f t="shared" si="61"/>
        <v>63.49</v>
      </c>
      <c r="Q785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7">
        <f t="shared" si="61"/>
        <v>102.5</v>
      </c>
      <c r="Q786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7">
        <f t="shared" si="61"/>
        <v>31.14</v>
      </c>
      <c r="Q787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7">
        <f t="shared" si="61"/>
        <v>162.27000000000001</v>
      </c>
      <c r="Q788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7">
        <f t="shared" si="61"/>
        <v>80.59</v>
      </c>
      <c r="Q789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7">
        <f t="shared" si="61"/>
        <v>59.85</v>
      </c>
      <c r="Q79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7">
        <f t="shared" si="61"/>
        <v>132.86000000000001</v>
      </c>
      <c r="Q79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7">
        <f t="shared" si="61"/>
        <v>92.55</v>
      </c>
      <c r="Q792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7">
        <f t="shared" si="61"/>
        <v>60.86</v>
      </c>
      <c r="Q793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7">
        <f t="shared" si="61"/>
        <v>41.85</v>
      </c>
      <c r="Q794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7">
        <f t="shared" si="61"/>
        <v>88.33</v>
      </c>
      <c r="Q795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7">
        <f t="shared" si="61"/>
        <v>158.96</v>
      </c>
      <c r="Q796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7">
        <f t="shared" si="61"/>
        <v>85.05</v>
      </c>
      <c r="Q797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7">
        <f t="shared" si="61"/>
        <v>112.61</v>
      </c>
      <c r="Q798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7">
        <f t="shared" si="61"/>
        <v>45.44</v>
      </c>
      <c r="Q799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7">
        <f t="shared" si="61"/>
        <v>46.22</v>
      </c>
      <c r="Q80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7">
        <f t="shared" si="61"/>
        <v>178.61</v>
      </c>
      <c r="Q80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7">
        <f t="shared" si="61"/>
        <v>40.75</v>
      </c>
      <c r="Q802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7">
        <f t="shared" si="61"/>
        <v>43.73</v>
      </c>
      <c r="Q803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7">
        <f t="shared" si="61"/>
        <v>81.069999999999993</v>
      </c>
      <c r="Q804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7">
        <f t="shared" si="61"/>
        <v>74.61</v>
      </c>
      <c r="Q805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7">
        <f t="shared" si="61"/>
        <v>305.56</v>
      </c>
      <c r="Q806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7">
        <f t="shared" si="61"/>
        <v>58.33</v>
      </c>
      <c r="Q807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7">
        <f t="shared" si="61"/>
        <v>117.68</v>
      </c>
      <c r="Q808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7">
        <f t="shared" si="61"/>
        <v>73.77</v>
      </c>
      <c r="Q809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7">
        <f t="shared" si="61"/>
        <v>104.65</v>
      </c>
      <c r="Q8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7">
        <f t="shared" si="61"/>
        <v>79.83</v>
      </c>
      <c r="Q8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7">
        <f t="shared" si="61"/>
        <v>58.33</v>
      </c>
      <c r="Q812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7">
        <f t="shared" si="61"/>
        <v>86.67</v>
      </c>
      <c r="Q813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7">
        <f t="shared" si="61"/>
        <v>27.61</v>
      </c>
      <c r="Q814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7">
        <f t="shared" si="61"/>
        <v>25</v>
      </c>
      <c r="Q815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7">
        <f t="shared" si="61"/>
        <v>45.46</v>
      </c>
      <c r="Q816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7">
        <f t="shared" si="61"/>
        <v>99.53</v>
      </c>
      <c r="Q817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7">
        <f t="shared" si="61"/>
        <v>39.31</v>
      </c>
      <c r="Q818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7">
        <f t="shared" si="61"/>
        <v>89.42</v>
      </c>
      <c r="Q819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7">
        <f t="shared" si="61"/>
        <v>28.68</v>
      </c>
      <c r="Q82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7">
        <f t="shared" si="61"/>
        <v>31.07</v>
      </c>
      <c r="Q82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7">
        <f t="shared" si="61"/>
        <v>70.55</v>
      </c>
      <c r="Q822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7">
        <f t="shared" si="61"/>
        <v>224.13</v>
      </c>
      <c r="Q823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7">
        <f t="shared" si="61"/>
        <v>51.81</v>
      </c>
      <c r="Q824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7">
        <f t="shared" si="61"/>
        <v>43.52</v>
      </c>
      <c r="Q825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ref="O826:O889" si="65">ROUND(E826/D826*100,0)</f>
        <v>134</v>
      </c>
      <c r="P826" s="7">
        <f t="shared" ref="P826:P889" si="66">IFERROR(ROUND(E826/L826,2),0)</f>
        <v>39.82</v>
      </c>
      <c r="Q826" t="s">
        <v>8323</v>
      </c>
      <c r="R826" t="s">
        <v>8324</v>
      </c>
      <c r="S826" s="14">
        <f t="shared" ref="S826:S889" si="67">(((J826/60)/60)/24)+DATE(1970,1,1)</f>
        <v>40250.242106481484</v>
      </c>
      <c r="T826" s="14">
        <f t="shared" ref="T826:T889" si="68">(((I826/60)/60)/24)+DATE(1970,1,1)</f>
        <v>40286.290972222225</v>
      </c>
      <c r="U826">
        <f t="shared" ref="U826:U889" si="69">YEAR(S826)</f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5"/>
        <v>100</v>
      </c>
      <c r="P827" s="7">
        <f t="shared" si="66"/>
        <v>126.81</v>
      </c>
      <c r="Q827" t="s">
        <v>8323</v>
      </c>
      <c r="R827" t="s">
        <v>8324</v>
      </c>
      <c r="S827" s="14">
        <f t="shared" si="67"/>
        <v>41186.306527777779</v>
      </c>
      <c r="T827" s="14">
        <f t="shared" si="68"/>
        <v>41211.306527777779</v>
      </c>
      <c r="U827">
        <f t="shared" si="69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5"/>
        <v>101</v>
      </c>
      <c r="P828" s="7">
        <f t="shared" si="66"/>
        <v>113.88</v>
      </c>
      <c r="Q828" t="s">
        <v>8323</v>
      </c>
      <c r="R828" t="s">
        <v>8324</v>
      </c>
      <c r="S828" s="14">
        <f t="shared" si="67"/>
        <v>40973.038541666669</v>
      </c>
      <c r="T828" s="14">
        <f t="shared" si="68"/>
        <v>40993.996874999997</v>
      </c>
      <c r="U828">
        <f t="shared" si="69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5"/>
        <v>103</v>
      </c>
      <c r="P829" s="7">
        <f t="shared" si="66"/>
        <v>28.18</v>
      </c>
      <c r="Q829" t="s">
        <v>8323</v>
      </c>
      <c r="R829" t="s">
        <v>8324</v>
      </c>
      <c r="S829" s="14">
        <f t="shared" si="67"/>
        <v>40927.473460648151</v>
      </c>
      <c r="T829" s="14">
        <f t="shared" si="68"/>
        <v>40953.825694444444</v>
      </c>
      <c r="U829">
        <f t="shared" si="69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5"/>
        <v>107</v>
      </c>
      <c r="P830" s="7">
        <f t="shared" si="66"/>
        <v>36.61</v>
      </c>
      <c r="Q830" t="s">
        <v>8323</v>
      </c>
      <c r="R830" t="s">
        <v>8324</v>
      </c>
      <c r="S830" s="14">
        <f t="shared" si="67"/>
        <v>41073.050717592596</v>
      </c>
      <c r="T830" s="14">
        <f t="shared" si="68"/>
        <v>41085.683333333334</v>
      </c>
      <c r="U830">
        <f t="shared" si="69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5"/>
        <v>104</v>
      </c>
      <c r="P831" s="7">
        <f t="shared" si="66"/>
        <v>32.5</v>
      </c>
      <c r="Q831" t="s">
        <v>8323</v>
      </c>
      <c r="R831" t="s">
        <v>8324</v>
      </c>
      <c r="S831" s="14">
        <f t="shared" si="67"/>
        <v>42504.801388888889</v>
      </c>
      <c r="T831" s="14">
        <f t="shared" si="68"/>
        <v>42564.801388888889</v>
      </c>
      <c r="U831">
        <f t="shared" si="69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5"/>
        <v>108</v>
      </c>
      <c r="P832" s="7">
        <f t="shared" si="66"/>
        <v>60.66</v>
      </c>
      <c r="Q832" t="s">
        <v>8323</v>
      </c>
      <c r="R832" t="s">
        <v>8324</v>
      </c>
      <c r="S832" s="14">
        <f t="shared" si="67"/>
        <v>41325.525752314818</v>
      </c>
      <c r="T832" s="14">
        <f t="shared" si="68"/>
        <v>41355.484085648146</v>
      </c>
      <c r="U832">
        <f t="shared" si="69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5"/>
        <v>233</v>
      </c>
      <c r="P833" s="7">
        <f t="shared" si="66"/>
        <v>175</v>
      </c>
      <c r="Q833" t="s">
        <v>8323</v>
      </c>
      <c r="R833" t="s">
        <v>8324</v>
      </c>
      <c r="S833" s="14">
        <f t="shared" si="67"/>
        <v>40996.646921296298</v>
      </c>
      <c r="T833" s="14">
        <f t="shared" si="68"/>
        <v>41026.646921296298</v>
      </c>
      <c r="U833">
        <f t="shared" si="69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5"/>
        <v>101</v>
      </c>
      <c r="P834" s="7">
        <f t="shared" si="66"/>
        <v>97.99</v>
      </c>
      <c r="Q834" t="s">
        <v>8323</v>
      </c>
      <c r="R834" t="s">
        <v>8324</v>
      </c>
      <c r="S834" s="14">
        <f t="shared" si="67"/>
        <v>40869.675173611111</v>
      </c>
      <c r="T834" s="14">
        <f t="shared" si="68"/>
        <v>40929.342361111114</v>
      </c>
      <c r="U834">
        <f t="shared" si="69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 s="7">
        <f t="shared" si="66"/>
        <v>148.78</v>
      </c>
      <c r="Q835" t="s">
        <v>8323</v>
      </c>
      <c r="R835" t="s">
        <v>8324</v>
      </c>
      <c r="S835" s="14">
        <f t="shared" si="67"/>
        <v>41718.878182870372</v>
      </c>
      <c r="T835" s="14">
        <f t="shared" si="68"/>
        <v>41748.878182870372</v>
      </c>
      <c r="U835">
        <f t="shared" si="69"/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7">
        <f t="shared" si="66"/>
        <v>96.08</v>
      </c>
      <c r="Q836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7">
        <f t="shared" si="66"/>
        <v>58.63</v>
      </c>
      <c r="Q837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7">
        <f t="shared" si="66"/>
        <v>109.71</v>
      </c>
      <c r="Q838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7">
        <f t="shared" si="66"/>
        <v>49.11</v>
      </c>
      <c r="Q839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7">
        <f t="shared" si="66"/>
        <v>47.67</v>
      </c>
      <c r="Q84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7">
        <f t="shared" si="66"/>
        <v>60.74</v>
      </c>
      <c r="Q84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7">
        <f t="shared" si="66"/>
        <v>63.38</v>
      </c>
      <c r="Q842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7">
        <f t="shared" si="66"/>
        <v>53.89</v>
      </c>
      <c r="Q843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7">
        <f t="shared" si="66"/>
        <v>66.87</v>
      </c>
      <c r="Q844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7">
        <f t="shared" si="66"/>
        <v>63.1</v>
      </c>
      <c r="Q845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7">
        <f t="shared" si="66"/>
        <v>36.630000000000003</v>
      </c>
      <c r="Q846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7">
        <f t="shared" si="66"/>
        <v>34.01</v>
      </c>
      <c r="Q847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7">
        <f t="shared" si="66"/>
        <v>28.55</v>
      </c>
      <c r="Q848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7">
        <f t="shared" si="66"/>
        <v>10</v>
      </c>
      <c r="Q849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7">
        <f t="shared" si="66"/>
        <v>18.75</v>
      </c>
      <c r="Q85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7">
        <f t="shared" si="66"/>
        <v>41.7</v>
      </c>
      <c r="Q85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7">
        <f t="shared" si="66"/>
        <v>46.67</v>
      </c>
      <c r="Q852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7">
        <f t="shared" si="66"/>
        <v>37.270000000000003</v>
      </c>
      <c r="Q853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7">
        <f t="shared" si="66"/>
        <v>59.26</v>
      </c>
      <c r="Q854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7">
        <f t="shared" si="66"/>
        <v>30</v>
      </c>
      <c r="Q855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7">
        <f t="shared" si="66"/>
        <v>65.86</v>
      </c>
      <c r="Q856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7">
        <f t="shared" si="66"/>
        <v>31.91</v>
      </c>
      <c r="Q857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7">
        <f t="shared" si="66"/>
        <v>19.46</v>
      </c>
      <c r="Q858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7">
        <f t="shared" si="66"/>
        <v>50</v>
      </c>
      <c r="Q859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7">
        <f t="shared" si="66"/>
        <v>22.74</v>
      </c>
      <c r="Q86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7">
        <f t="shared" si="66"/>
        <v>42.72</v>
      </c>
      <c r="Q86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7">
        <f t="shared" si="66"/>
        <v>52.92</v>
      </c>
      <c r="Q862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7">
        <f t="shared" si="66"/>
        <v>50.5</v>
      </c>
      <c r="Q863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7">
        <f t="shared" si="66"/>
        <v>42.5</v>
      </c>
      <c r="Q864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7">
        <f t="shared" si="66"/>
        <v>18</v>
      </c>
      <c r="Q865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7">
        <f t="shared" si="66"/>
        <v>34.18</v>
      </c>
      <c r="Q866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7">
        <f t="shared" si="66"/>
        <v>22.5</v>
      </c>
      <c r="Q867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7">
        <f t="shared" si="66"/>
        <v>58.18</v>
      </c>
      <c r="Q868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7">
        <f t="shared" si="66"/>
        <v>109.18</v>
      </c>
      <c r="Q869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7">
        <f t="shared" si="66"/>
        <v>50</v>
      </c>
      <c r="Q87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7">
        <f t="shared" si="66"/>
        <v>346.67</v>
      </c>
      <c r="Q87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7">
        <f t="shared" si="66"/>
        <v>12.4</v>
      </c>
      <c r="Q872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7">
        <f t="shared" si="66"/>
        <v>27.08</v>
      </c>
      <c r="Q873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7">
        <f t="shared" si="66"/>
        <v>32.5</v>
      </c>
      <c r="Q874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7">
        <f t="shared" si="66"/>
        <v>9</v>
      </c>
      <c r="Q875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7">
        <f t="shared" si="66"/>
        <v>34.76</v>
      </c>
      <c r="Q876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7">
        <f t="shared" si="66"/>
        <v>0</v>
      </c>
      <c r="Q877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7">
        <f t="shared" si="66"/>
        <v>28.58</v>
      </c>
      <c r="Q878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7">
        <f t="shared" si="66"/>
        <v>46.59</v>
      </c>
      <c r="Q879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7">
        <f t="shared" si="66"/>
        <v>32.5</v>
      </c>
      <c r="Q88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7">
        <f t="shared" si="66"/>
        <v>21.47</v>
      </c>
      <c r="Q88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7">
        <f t="shared" si="66"/>
        <v>14.13</v>
      </c>
      <c r="Q882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7">
        <f t="shared" si="66"/>
        <v>30</v>
      </c>
      <c r="Q883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7">
        <f t="shared" si="66"/>
        <v>21.57</v>
      </c>
      <c r="Q884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7">
        <f t="shared" si="66"/>
        <v>83.38</v>
      </c>
      <c r="Q885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7">
        <f t="shared" si="66"/>
        <v>10</v>
      </c>
      <c r="Q886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7">
        <f t="shared" si="66"/>
        <v>35.71</v>
      </c>
      <c r="Q887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7">
        <f t="shared" si="66"/>
        <v>29.29</v>
      </c>
      <c r="Q888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7">
        <f t="shared" si="66"/>
        <v>0</v>
      </c>
      <c r="Q889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ref="O890:O953" si="70">ROUND(E890/D890*100,0)</f>
        <v>7</v>
      </c>
      <c r="P890" s="7">
        <f t="shared" ref="P890:P953" si="71">IFERROR(ROUND(E890/L890,2),0)</f>
        <v>18</v>
      </c>
      <c r="Q890" t="s">
        <v>8323</v>
      </c>
      <c r="R890" t="s">
        <v>8327</v>
      </c>
      <c r="S890" s="14">
        <f t="shared" ref="S890:S953" si="72">(((J890/60)/60)/24)+DATE(1970,1,1)</f>
        <v>40751.753298611111</v>
      </c>
      <c r="T890" s="14">
        <f t="shared" ref="T890:T953" si="73">(((I890/60)/60)/24)+DATE(1970,1,1)</f>
        <v>40787.25</v>
      </c>
      <c r="U890">
        <f t="shared" ref="U890:U953" si="74">YEAR(S890)</f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70"/>
        <v>9</v>
      </c>
      <c r="P891" s="7">
        <f t="shared" si="71"/>
        <v>73.760000000000005</v>
      </c>
      <c r="Q891" t="s">
        <v>8323</v>
      </c>
      <c r="R891" t="s">
        <v>8327</v>
      </c>
      <c r="S891" s="14">
        <f t="shared" si="72"/>
        <v>41887.784062500003</v>
      </c>
      <c r="T891" s="14">
        <f t="shared" si="73"/>
        <v>41917.784062500003</v>
      </c>
      <c r="U891">
        <f t="shared" si="74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70"/>
        <v>4</v>
      </c>
      <c r="P892" s="7">
        <f t="shared" si="71"/>
        <v>31.25</v>
      </c>
      <c r="Q892" t="s">
        <v>8323</v>
      </c>
      <c r="R892" t="s">
        <v>8327</v>
      </c>
      <c r="S892" s="14">
        <f t="shared" si="72"/>
        <v>41569.698831018519</v>
      </c>
      <c r="T892" s="14">
        <f t="shared" si="73"/>
        <v>41599.740497685183</v>
      </c>
      <c r="U892">
        <f t="shared" si="74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70"/>
        <v>3</v>
      </c>
      <c r="P893" s="7">
        <f t="shared" si="71"/>
        <v>28.89</v>
      </c>
      <c r="Q893" t="s">
        <v>8323</v>
      </c>
      <c r="R893" t="s">
        <v>8327</v>
      </c>
      <c r="S893" s="14">
        <f t="shared" si="72"/>
        <v>41842.031597222223</v>
      </c>
      <c r="T893" s="14">
        <f t="shared" si="73"/>
        <v>41872.031597222223</v>
      </c>
      <c r="U893">
        <f t="shared" si="74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70"/>
        <v>41</v>
      </c>
      <c r="P894" s="7">
        <f t="shared" si="71"/>
        <v>143.82</v>
      </c>
      <c r="Q894" t="s">
        <v>8323</v>
      </c>
      <c r="R894" t="s">
        <v>8327</v>
      </c>
      <c r="S894" s="14">
        <f t="shared" si="72"/>
        <v>40304.20003472222</v>
      </c>
      <c r="T894" s="14">
        <f t="shared" si="73"/>
        <v>40391.166666666664</v>
      </c>
      <c r="U894">
        <f t="shared" si="74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70"/>
        <v>10</v>
      </c>
      <c r="P895" s="7">
        <f t="shared" si="71"/>
        <v>40</v>
      </c>
      <c r="Q895" t="s">
        <v>8323</v>
      </c>
      <c r="R895" t="s">
        <v>8327</v>
      </c>
      <c r="S895" s="14">
        <f t="shared" si="72"/>
        <v>42065.897719907407</v>
      </c>
      <c r="T895" s="14">
        <f t="shared" si="73"/>
        <v>42095.856053240743</v>
      </c>
      <c r="U895">
        <f t="shared" si="74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70"/>
        <v>39</v>
      </c>
      <c r="P896" s="7">
        <f t="shared" si="71"/>
        <v>147.81</v>
      </c>
      <c r="Q896" t="s">
        <v>8323</v>
      </c>
      <c r="R896" t="s">
        <v>8327</v>
      </c>
      <c r="S896" s="14">
        <f t="shared" si="72"/>
        <v>42496.981597222228</v>
      </c>
      <c r="T896" s="14">
        <f t="shared" si="73"/>
        <v>42526.981597222228</v>
      </c>
      <c r="U896">
        <f t="shared" si="74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70"/>
        <v>2</v>
      </c>
      <c r="P897" s="7">
        <f t="shared" si="71"/>
        <v>27.86</v>
      </c>
      <c r="Q897" t="s">
        <v>8323</v>
      </c>
      <c r="R897" t="s">
        <v>8327</v>
      </c>
      <c r="S897" s="14">
        <f t="shared" si="72"/>
        <v>40431.127650462964</v>
      </c>
      <c r="T897" s="14">
        <f t="shared" si="73"/>
        <v>40476.127650462964</v>
      </c>
      <c r="U897">
        <f t="shared" si="74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70"/>
        <v>40</v>
      </c>
      <c r="P898" s="7">
        <f t="shared" si="71"/>
        <v>44.44</v>
      </c>
      <c r="Q898" t="s">
        <v>8323</v>
      </c>
      <c r="R898" t="s">
        <v>8327</v>
      </c>
      <c r="S898" s="14">
        <f t="shared" si="72"/>
        <v>42218.872986111113</v>
      </c>
      <c r="T898" s="14">
        <f t="shared" si="73"/>
        <v>42244.166666666672</v>
      </c>
      <c r="U898">
        <f t="shared" si="74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 s="7">
        <f t="shared" si="71"/>
        <v>0</v>
      </c>
      <c r="Q899" t="s">
        <v>8323</v>
      </c>
      <c r="R899" t="s">
        <v>8327</v>
      </c>
      <c r="S899" s="14">
        <f t="shared" si="72"/>
        <v>41211.688750000001</v>
      </c>
      <c r="T899" s="14">
        <f t="shared" si="73"/>
        <v>41241.730416666665</v>
      </c>
      <c r="U899">
        <f t="shared" si="74"/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7">
        <f t="shared" si="71"/>
        <v>35</v>
      </c>
      <c r="Q90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7">
        <f t="shared" si="71"/>
        <v>35</v>
      </c>
      <c r="Q90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7">
        <f t="shared" si="71"/>
        <v>10.5</v>
      </c>
      <c r="Q902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7">
        <f t="shared" si="71"/>
        <v>0</v>
      </c>
      <c r="Q903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7">
        <f t="shared" si="71"/>
        <v>30</v>
      </c>
      <c r="Q904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7">
        <f t="shared" si="71"/>
        <v>40</v>
      </c>
      <c r="Q905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7">
        <f t="shared" si="71"/>
        <v>50.33</v>
      </c>
      <c r="Q906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7">
        <f t="shared" si="71"/>
        <v>32.67</v>
      </c>
      <c r="Q907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7">
        <f t="shared" si="71"/>
        <v>0</v>
      </c>
      <c r="Q908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7">
        <f t="shared" si="71"/>
        <v>0</v>
      </c>
      <c r="Q909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7">
        <f t="shared" si="71"/>
        <v>0</v>
      </c>
      <c r="Q9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7">
        <f t="shared" si="71"/>
        <v>65</v>
      </c>
      <c r="Q9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7">
        <f t="shared" si="71"/>
        <v>24.6</v>
      </c>
      <c r="Q912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7">
        <f t="shared" si="71"/>
        <v>0</v>
      </c>
      <c r="Q913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7">
        <f t="shared" si="71"/>
        <v>15</v>
      </c>
      <c r="Q914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7">
        <f t="shared" si="71"/>
        <v>82.58</v>
      </c>
      <c r="Q915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7">
        <f t="shared" si="71"/>
        <v>0</v>
      </c>
      <c r="Q916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7">
        <f t="shared" si="71"/>
        <v>41.67</v>
      </c>
      <c r="Q917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7">
        <f t="shared" si="71"/>
        <v>0</v>
      </c>
      <c r="Q918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7">
        <f t="shared" si="71"/>
        <v>30</v>
      </c>
      <c r="Q919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7">
        <f t="shared" si="71"/>
        <v>19.600000000000001</v>
      </c>
      <c r="Q92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7">
        <f t="shared" si="71"/>
        <v>100</v>
      </c>
      <c r="Q92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7">
        <f t="shared" si="71"/>
        <v>0</v>
      </c>
      <c r="Q922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7">
        <f t="shared" si="71"/>
        <v>231.75</v>
      </c>
      <c r="Q923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7">
        <f t="shared" si="71"/>
        <v>189.33</v>
      </c>
      <c r="Q924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7">
        <f t="shared" si="71"/>
        <v>55</v>
      </c>
      <c r="Q925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7">
        <f t="shared" si="71"/>
        <v>21.8</v>
      </c>
      <c r="Q926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7">
        <f t="shared" si="71"/>
        <v>32</v>
      </c>
      <c r="Q927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7">
        <f t="shared" si="71"/>
        <v>0</v>
      </c>
      <c r="Q928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7">
        <f t="shared" si="71"/>
        <v>0</v>
      </c>
      <c r="Q929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7">
        <f t="shared" si="71"/>
        <v>56.25</v>
      </c>
      <c r="Q93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7">
        <f t="shared" si="71"/>
        <v>0</v>
      </c>
      <c r="Q93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7">
        <f t="shared" si="71"/>
        <v>69</v>
      </c>
      <c r="Q932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7">
        <f t="shared" si="71"/>
        <v>18.71</v>
      </c>
      <c r="Q933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7">
        <f t="shared" si="71"/>
        <v>46.03</v>
      </c>
      <c r="Q934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7">
        <f t="shared" si="71"/>
        <v>60</v>
      </c>
      <c r="Q935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7">
        <f t="shared" si="71"/>
        <v>50.67</v>
      </c>
      <c r="Q936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7">
        <f t="shared" si="71"/>
        <v>25</v>
      </c>
      <c r="Q937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7">
        <f t="shared" si="71"/>
        <v>0</v>
      </c>
      <c r="Q938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7">
        <f t="shared" si="71"/>
        <v>20</v>
      </c>
      <c r="Q939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7">
        <f t="shared" si="71"/>
        <v>25</v>
      </c>
      <c r="Q94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7">
        <f t="shared" si="71"/>
        <v>20</v>
      </c>
      <c r="Q94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7">
        <f t="shared" si="71"/>
        <v>110.29</v>
      </c>
      <c r="Q942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7">
        <f t="shared" si="71"/>
        <v>37.450000000000003</v>
      </c>
      <c r="Q943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7">
        <f t="shared" si="71"/>
        <v>41.75</v>
      </c>
      <c r="Q944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7">
        <f t="shared" si="71"/>
        <v>24.08</v>
      </c>
      <c r="Q945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7">
        <f t="shared" si="71"/>
        <v>69.41</v>
      </c>
      <c r="Q946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7">
        <f t="shared" si="71"/>
        <v>155.25</v>
      </c>
      <c r="Q947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7">
        <f t="shared" si="71"/>
        <v>57.2</v>
      </c>
      <c r="Q948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7">
        <f t="shared" si="71"/>
        <v>0</v>
      </c>
      <c r="Q949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7">
        <f t="shared" si="71"/>
        <v>60</v>
      </c>
      <c r="Q95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7">
        <f t="shared" si="71"/>
        <v>39</v>
      </c>
      <c r="Q95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7">
        <f t="shared" si="71"/>
        <v>58.42</v>
      </c>
      <c r="Q952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7">
        <f t="shared" si="71"/>
        <v>158.63999999999999</v>
      </c>
      <c r="Q953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ref="O954:O1017" si="75">ROUND(E954/D954*100,0)</f>
        <v>40</v>
      </c>
      <c r="P954" s="7">
        <f t="shared" ref="P954:P1017" si="76">IFERROR(ROUND(E954/L954,2),0)</f>
        <v>99.86</v>
      </c>
      <c r="Q954" t="s">
        <v>8317</v>
      </c>
      <c r="R954" t="s">
        <v>8319</v>
      </c>
      <c r="S954" s="14">
        <f t="shared" ref="S954:S1017" si="77">(((J954/60)/60)/24)+DATE(1970,1,1)</f>
        <v>42662.613564814819</v>
      </c>
      <c r="T954" s="14">
        <f t="shared" ref="T954:T1017" si="78">(((I954/60)/60)/24)+DATE(1970,1,1)</f>
        <v>42692.655231481483</v>
      </c>
      <c r="U954">
        <f t="shared" ref="U954:U1017" si="79">YEAR(S954)</f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5"/>
        <v>1</v>
      </c>
      <c r="P955" s="7">
        <f t="shared" si="76"/>
        <v>25.2</v>
      </c>
      <c r="Q955" t="s">
        <v>8317</v>
      </c>
      <c r="R955" t="s">
        <v>8319</v>
      </c>
      <c r="S955" s="14">
        <f t="shared" si="77"/>
        <v>41999.164340277777</v>
      </c>
      <c r="T955" s="14">
        <f t="shared" si="78"/>
        <v>42029.164340277777</v>
      </c>
      <c r="U955">
        <f t="shared" si="79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5"/>
        <v>43</v>
      </c>
      <c r="P956" s="7">
        <f t="shared" si="76"/>
        <v>89.19</v>
      </c>
      <c r="Q956" t="s">
        <v>8317</v>
      </c>
      <c r="R956" t="s">
        <v>8319</v>
      </c>
      <c r="S956" s="14">
        <f t="shared" si="77"/>
        <v>42194.833784722221</v>
      </c>
      <c r="T956" s="14">
        <f t="shared" si="78"/>
        <v>42236.833784722221</v>
      </c>
      <c r="U956">
        <f t="shared" si="79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5"/>
        <v>6</v>
      </c>
      <c r="P957" s="7">
        <f t="shared" si="76"/>
        <v>182.62</v>
      </c>
      <c r="Q957" t="s">
        <v>8317</v>
      </c>
      <c r="R957" t="s">
        <v>8319</v>
      </c>
      <c r="S957" s="14">
        <f t="shared" si="77"/>
        <v>42586.295138888891</v>
      </c>
      <c r="T957" s="14">
        <f t="shared" si="78"/>
        <v>42626.295138888891</v>
      </c>
      <c r="U957">
        <f t="shared" si="79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5"/>
        <v>2</v>
      </c>
      <c r="P958" s="7">
        <f t="shared" si="76"/>
        <v>50.65</v>
      </c>
      <c r="Q958" t="s">
        <v>8317</v>
      </c>
      <c r="R958" t="s">
        <v>8319</v>
      </c>
      <c r="S958" s="14">
        <f t="shared" si="77"/>
        <v>42060.913877314815</v>
      </c>
      <c r="T958" s="14">
        <f t="shared" si="78"/>
        <v>42120.872210648144</v>
      </c>
      <c r="U958">
        <f t="shared" si="79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5"/>
        <v>2</v>
      </c>
      <c r="P959" s="7">
        <f t="shared" si="76"/>
        <v>33.29</v>
      </c>
      <c r="Q959" t="s">
        <v>8317</v>
      </c>
      <c r="R959" t="s">
        <v>8319</v>
      </c>
      <c r="S959" s="14">
        <f t="shared" si="77"/>
        <v>42660.552465277782</v>
      </c>
      <c r="T959" s="14">
        <f t="shared" si="78"/>
        <v>42691.594131944439</v>
      </c>
      <c r="U959">
        <f t="shared" si="79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5"/>
        <v>11</v>
      </c>
      <c r="P960" s="7">
        <f t="shared" si="76"/>
        <v>51.82</v>
      </c>
      <c r="Q960" t="s">
        <v>8317</v>
      </c>
      <c r="R960" t="s">
        <v>8319</v>
      </c>
      <c r="S960" s="14">
        <f t="shared" si="77"/>
        <v>42082.802812499998</v>
      </c>
      <c r="T960" s="14">
        <f t="shared" si="78"/>
        <v>42104.207638888889</v>
      </c>
      <c r="U960">
        <f t="shared" si="79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5"/>
        <v>39</v>
      </c>
      <c r="P961" s="7">
        <f t="shared" si="76"/>
        <v>113.63</v>
      </c>
      <c r="Q961" t="s">
        <v>8317</v>
      </c>
      <c r="R961" t="s">
        <v>8319</v>
      </c>
      <c r="S961" s="14">
        <f t="shared" si="77"/>
        <v>41993.174363425926</v>
      </c>
      <c r="T961" s="14">
        <f t="shared" si="78"/>
        <v>42023.174363425926</v>
      </c>
      <c r="U961">
        <f t="shared" si="79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5"/>
        <v>46</v>
      </c>
      <c r="P962" s="7">
        <f t="shared" si="76"/>
        <v>136.46</v>
      </c>
      <c r="Q962" t="s">
        <v>8317</v>
      </c>
      <c r="R962" t="s">
        <v>8319</v>
      </c>
      <c r="S962" s="14">
        <f t="shared" si="77"/>
        <v>42766.626793981486</v>
      </c>
      <c r="T962" s="14">
        <f t="shared" si="78"/>
        <v>42808.585127314815</v>
      </c>
      <c r="U962">
        <f t="shared" si="79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 s="7">
        <f t="shared" si="76"/>
        <v>364.35</v>
      </c>
      <c r="Q963" t="s">
        <v>8317</v>
      </c>
      <c r="R963" t="s">
        <v>8319</v>
      </c>
      <c r="S963" s="14">
        <f t="shared" si="77"/>
        <v>42740.693692129629</v>
      </c>
      <c r="T963" s="14">
        <f t="shared" si="78"/>
        <v>42786.791666666672</v>
      </c>
      <c r="U963">
        <f t="shared" si="79"/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7">
        <f t="shared" si="76"/>
        <v>19.239999999999998</v>
      </c>
      <c r="Q964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7">
        <f t="shared" si="76"/>
        <v>41.89</v>
      </c>
      <c r="Q965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7">
        <f t="shared" si="76"/>
        <v>30.31</v>
      </c>
      <c r="Q966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7">
        <f t="shared" si="76"/>
        <v>49.67</v>
      </c>
      <c r="Q967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7">
        <f t="shared" si="76"/>
        <v>59.2</v>
      </c>
      <c r="Q968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7">
        <f t="shared" si="76"/>
        <v>43.98</v>
      </c>
      <c r="Q969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7">
        <f t="shared" si="76"/>
        <v>26.5</v>
      </c>
      <c r="Q97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7">
        <f t="shared" si="76"/>
        <v>1272.73</v>
      </c>
      <c r="Q97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7">
        <f t="shared" si="76"/>
        <v>164</v>
      </c>
      <c r="Q972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7">
        <f t="shared" si="76"/>
        <v>45.2</v>
      </c>
      <c r="Q973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7">
        <f t="shared" si="76"/>
        <v>153.88999999999999</v>
      </c>
      <c r="Q974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7">
        <f t="shared" si="76"/>
        <v>51.38</v>
      </c>
      <c r="Q975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7">
        <f t="shared" si="76"/>
        <v>93.33</v>
      </c>
      <c r="Q976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7">
        <f t="shared" si="76"/>
        <v>108.63</v>
      </c>
      <c r="Q977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7">
        <f t="shared" si="76"/>
        <v>160.5</v>
      </c>
      <c r="Q978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7">
        <f t="shared" si="76"/>
        <v>75.75</v>
      </c>
      <c r="Q979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7">
        <f t="shared" si="76"/>
        <v>790.84</v>
      </c>
      <c r="Q98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7">
        <f t="shared" si="76"/>
        <v>301.94</v>
      </c>
      <c r="Q98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7">
        <f t="shared" si="76"/>
        <v>47.94</v>
      </c>
      <c r="Q982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7">
        <f t="shared" si="76"/>
        <v>2.75</v>
      </c>
      <c r="Q983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7">
        <f t="shared" si="76"/>
        <v>1</v>
      </c>
      <c r="Q984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7">
        <f t="shared" si="76"/>
        <v>171.79</v>
      </c>
      <c r="Q985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7">
        <f t="shared" si="76"/>
        <v>35.33</v>
      </c>
      <c r="Q986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7">
        <f t="shared" si="76"/>
        <v>82.09</v>
      </c>
      <c r="Q987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7">
        <f t="shared" si="76"/>
        <v>110.87</v>
      </c>
      <c r="Q988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7">
        <f t="shared" si="76"/>
        <v>161.22</v>
      </c>
      <c r="Q989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7">
        <f t="shared" si="76"/>
        <v>0</v>
      </c>
      <c r="Q99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7">
        <f t="shared" si="76"/>
        <v>52.41</v>
      </c>
      <c r="Q99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7">
        <f t="shared" si="76"/>
        <v>13</v>
      </c>
      <c r="Q992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7">
        <f t="shared" si="76"/>
        <v>30.29</v>
      </c>
      <c r="Q993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7">
        <f t="shared" si="76"/>
        <v>116.75</v>
      </c>
      <c r="Q994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7">
        <f t="shared" si="76"/>
        <v>89.6</v>
      </c>
      <c r="Q995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7">
        <f t="shared" si="76"/>
        <v>424.45</v>
      </c>
      <c r="Q996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7">
        <f t="shared" si="76"/>
        <v>80.67</v>
      </c>
      <c r="Q997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7">
        <f t="shared" si="76"/>
        <v>13</v>
      </c>
      <c r="Q998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7">
        <f t="shared" si="76"/>
        <v>8.1300000000000008</v>
      </c>
      <c r="Q999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7">
        <f t="shared" si="76"/>
        <v>153.43</v>
      </c>
      <c r="Q100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7">
        <f t="shared" si="76"/>
        <v>292.08</v>
      </c>
      <c r="Q100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7">
        <f t="shared" si="76"/>
        <v>3304</v>
      </c>
      <c r="Q1002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7">
        <f t="shared" si="76"/>
        <v>1300</v>
      </c>
      <c r="Q1003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7">
        <f t="shared" si="76"/>
        <v>134.55000000000001</v>
      </c>
      <c r="Q1004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7">
        <f t="shared" si="76"/>
        <v>214.07</v>
      </c>
      <c r="Q1005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7">
        <f t="shared" si="76"/>
        <v>216.34</v>
      </c>
      <c r="Q1006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7">
        <f t="shared" si="76"/>
        <v>932.31</v>
      </c>
      <c r="Q1007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7">
        <f t="shared" si="76"/>
        <v>29.25</v>
      </c>
      <c r="Q1008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7">
        <f t="shared" si="76"/>
        <v>174.95</v>
      </c>
      <c r="Q1009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7">
        <f t="shared" si="76"/>
        <v>250</v>
      </c>
      <c r="Q10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7">
        <f t="shared" si="76"/>
        <v>65</v>
      </c>
      <c r="Q10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7">
        <f t="shared" si="76"/>
        <v>55</v>
      </c>
      <c r="Q1012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7">
        <f t="shared" si="76"/>
        <v>75</v>
      </c>
      <c r="Q1013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7">
        <f t="shared" si="76"/>
        <v>1389.36</v>
      </c>
      <c r="Q1014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7">
        <f t="shared" si="76"/>
        <v>95.91</v>
      </c>
      <c r="Q1015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7">
        <f t="shared" si="76"/>
        <v>191.25</v>
      </c>
      <c r="Q1016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7">
        <f t="shared" si="76"/>
        <v>40</v>
      </c>
      <c r="Q1017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ref="O1018:O1081" si="80">ROUND(E1018/D1018*100,0)</f>
        <v>3</v>
      </c>
      <c r="P1018" s="7">
        <f t="shared" ref="P1018:P1081" si="81">IFERROR(ROUND(E1018/L1018,2),0)</f>
        <v>74.790000000000006</v>
      </c>
      <c r="Q1018" t="s">
        <v>8317</v>
      </c>
      <c r="R1018" t="s">
        <v>8319</v>
      </c>
      <c r="S1018" s="14">
        <f t="shared" ref="S1018:S1081" si="82">(((J1018/60)/60)/24)+DATE(1970,1,1)</f>
        <v>42422.107129629629</v>
      </c>
      <c r="T1018" s="14">
        <f t="shared" ref="T1018:T1081" si="83">(((I1018/60)/60)/24)+DATE(1970,1,1)</f>
        <v>42467.065462962957</v>
      </c>
      <c r="U1018">
        <f t="shared" ref="U1018:U1081" si="84">YEAR(S1018)</f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80"/>
        <v>23</v>
      </c>
      <c r="P1019" s="7">
        <f t="shared" si="81"/>
        <v>161.12</v>
      </c>
      <c r="Q1019" t="s">
        <v>8317</v>
      </c>
      <c r="R1019" t="s">
        <v>8319</v>
      </c>
      <c r="S1019" s="14">
        <f t="shared" si="82"/>
        <v>42289.675173611111</v>
      </c>
      <c r="T1019" s="14">
        <f t="shared" si="83"/>
        <v>42329.716840277775</v>
      </c>
      <c r="U1019">
        <f t="shared" si="84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80"/>
        <v>3</v>
      </c>
      <c r="P1020" s="7">
        <f t="shared" si="81"/>
        <v>88.71</v>
      </c>
      <c r="Q1020" t="s">
        <v>8317</v>
      </c>
      <c r="R1020" t="s">
        <v>8319</v>
      </c>
      <c r="S1020" s="14">
        <f t="shared" si="82"/>
        <v>42535.492280092592</v>
      </c>
      <c r="T1020" s="14">
        <f t="shared" si="83"/>
        <v>42565.492280092592</v>
      </c>
      <c r="U1020">
        <f t="shared" si="84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80"/>
        <v>47</v>
      </c>
      <c r="P1021" s="7">
        <f t="shared" si="81"/>
        <v>53.25</v>
      </c>
      <c r="Q1021" t="s">
        <v>8317</v>
      </c>
      <c r="R1021" t="s">
        <v>8319</v>
      </c>
      <c r="S1021" s="14">
        <f t="shared" si="82"/>
        <v>42009.973946759259</v>
      </c>
      <c r="T1021" s="14">
        <f t="shared" si="83"/>
        <v>42039.973946759259</v>
      </c>
      <c r="U1021">
        <f t="shared" si="84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80"/>
        <v>206</v>
      </c>
      <c r="P1022" s="7">
        <f t="shared" si="81"/>
        <v>106.2</v>
      </c>
      <c r="Q1022" t="s">
        <v>8323</v>
      </c>
      <c r="R1022" t="s">
        <v>8328</v>
      </c>
      <c r="S1022" s="14">
        <f t="shared" si="82"/>
        <v>42127.069548611107</v>
      </c>
      <c r="T1022" s="14">
        <f t="shared" si="83"/>
        <v>42157.032638888893</v>
      </c>
      <c r="U1022">
        <f t="shared" si="84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80"/>
        <v>352</v>
      </c>
      <c r="P1023" s="7">
        <f t="shared" si="81"/>
        <v>22.08</v>
      </c>
      <c r="Q1023" t="s">
        <v>8323</v>
      </c>
      <c r="R1023" t="s">
        <v>8328</v>
      </c>
      <c r="S1023" s="14">
        <f t="shared" si="82"/>
        <v>42271.251979166671</v>
      </c>
      <c r="T1023" s="14">
        <f t="shared" si="83"/>
        <v>42294.166666666672</v>
      </c>
      <c r="U1023">
        <f t="shared" si="84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80"/>
        <v>115</v>
      </c>
      <c r="P1024" s="7">
        <f t="shared" si="81"/>
        <v>31.05</v>
      </c>
      <c r="Q1024" t="s">
        <v>8323</v>
      </c>
      <c r="R1024" t="s">
        <v>8328</v>
      </c>
      <c r="S1024" s="14">
        <f t="shared" si="82"/>
        <v>42111.646724537044</v>
      </c>
      <c r="T1024" s="14">
        <f t="shared" si="83"/>
        <v>42141.646724537044</v>
      </c>
      <c r="U1024">
        <f t="shared" si="84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80"/>
        <v>237</v>
      </c>
      <c r="P1025" s="7">
        <f t="shared" si="81"/>
        <v>36.21</v>
      </c>
      <c r="Q1025" t="s">
        <v>8323</v>
      </c>
      <c r="R1025" t="s">
        <v>8328</v>
      </c>
      <c r="S1025" s="14">
        <f t="shared" si="82"/>
        <v>42145.919687500005</v>
      </c>
      <c r="T1025" s="14">
        <f t="shared" si="83"/>
        <v>42175.919687500005</v>
      </c>
      <c r="U1025">
        <f t="shared" si="84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80"/>
        <v>119</v>
      </c>
      <c r="P1026" s="7">
        <f t="shared" si="81"/>
        <v>388.98</v>
      </c>
      <c r="Q1026" t="s">
        <v>8323</v>
      </c>
      <c r="R1026" t="s">
        <v>8328</v>
      </c>
      <c r="S1026" s="14">
        <f t="shared" si="82"/>
        <v>42370.580590277779</v>
      </c>
      <c r="T1026" s="14">
        <f t="shared" si="83"/>
        <v>42400.580590277779</v>
      </c>
      <c r="U1026">
        <f t="shared" si="84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 s="7">
        <f t="shared" si="81"/>
        <v>71.849999999999994</v>
      </c>
      <c r="Q1027" t="s">
        <v>8323</v>
      </c>
      <c r="R1027" t="s">
        <v>8328</v>
      </c>
      <c r="S1027" s="14">
        <f t="shared" si="82"/>
        <v>42049.833761574075</v>
      </c>
      <c r="T1027" s="14">
        <f t="shared" si="83"/>
        <v>42079.792094907403</v>
      </c>
      <c r="U1027">
        <f t="shared" si="84"/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7">
        <f t="shared" si="81"/>
        <v>57.38</v>
      </c>
      <c r="Q1028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7">
        <f t="shared" si="81"/>
        <v>69.67</v>
      </c>
      <c r="Q1029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7">
        <f t="shared" si="81"/>
        <v>45.99</v>
      </c>
      <c r="Q103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7">
        <f t="shared" si="81"/>
        <v>79.260000000000005</v>
      </c>
      <c r="Q103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7">
        <f t="shared" si="81"/>
        <v>43.03</v>
      </c>
      <c r="Q1032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7">
        <f t="shared" si="81"/>
        <v>108.48</v>
      </c>
      <c r="Q1033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7">
        <f t="shared" si="81"/>
        <v>61.03</v>
      </c>
      <c r="Q1034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7">
        <f t="shared" si="81"/>
        <v>50.59</v>
      </c>
      <c r="Q1035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7">
        <f t="shared" si="81"/>
        <v>39.159999999999997</v>
      </c>
      <c r="Q1036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7">
        <f t="shared" si="81"/>
        <v>65.16</v>
      </c>
      <c r="Q1037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7">
        <f t="shared" si="81"/>
        <v>23.96</v>
      </c>
      <c r="Q1038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7">
        <f t="shared" si="81"/>
        <v>48.62</v>
      </c>
      <c r="Q1039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7">
        <f t="shared" si="81"/>
        <v>35.74</v>
      </c>
      <c r="Q104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7">
        <f t="shared" si="81"/>
        <v>21.37</v>
      </c>
      <c r="Q104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7">
        <f t="shared" si="81"/>
        <v>250</v>
      </c>
      <c r="Q1042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7">
        <f t="shared" si="81"/>
        <v>0</v>
      </c>
      <c r="Q1043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7">
        <f t="shared" si="81"/>
        <v>10</v>
      </c>
      <c r="Q1044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7">
        <f t="shared" si="81"/>
        <v>29.24</v>
      </c>
      <c r="Q1045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7">
        <f t="shared" si="81"/>
        <v>3</v>
      </c>
      <c r="Q1046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7">
        <f t="shared" si="81"/>
        <v>33.25</v>
      </c>
      <c r="Q1047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7">
        <f t="shared" si="81"/>
        <v>0</v>
      </c>
      <c r="Q1048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7">
        <f t="shared" si="81"/>
        <v>1</v>
      </c>
      <c r="Q1049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7">
        <f t="shared" si="81"/>
        <v>53</v>
      </c>
      <c r="Q105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7">
        <f t="shared" si="81"/>
        <v>0</v>
      </c>
      <c r="Q105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7">
        <f t="shared" si="81"/>
        <v>0</v>
      </c>
      <c r="Q1052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7">
        <f t="shared" si="81"/>
        <v>0</v>
      </c>
      <c r="Q1053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7">
        <f t="shared" si="81"/>
        <v>0</v>
      </c>
      <c r="Q1054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7">
        <f t="shared" si="81"/>
        <v>15</v>
      </c>
      <c r="Q1055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7">
        <f t="shared" si="81"/>
        <v>0</v>
      </c>
      <c r="Q1056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7">
        <f t="shared" si="81"/>
        <v>0</v>
      </c>
      <c r="Q1057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7">
        <f t="shared" si="81"/>
        <v>0</v>
      </c>
      <c r="Q1058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7">
        <f t="shared" si="81"/>
        <v>0</v>
      </c>
      <c r="Q1059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7">
        <f t="shared" si="81"/>
        <v>0</v>
      </c>
      <c r="Q106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7">
        <f t="shared" si="81"/>
        <v>0</v>
      </c>
      <c r="Q106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7">
        <f t="shared" si="81"/>
        <v>50</v>
      </c>
      <c r="Q1062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7">
        <f t="shared" si="81"/>
        <v>0</v>
      </c>
      <c r="Q1063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7">
        <f t="shared" si="81"/>
        <v>47.5</v>
      </c>
      <c r="Q1064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7">
        <f t="shared" si="81"/>
        <v>0</v>
      </c>
      <c r="Q1065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7">
        <f t="shared" si="81"/>
        <v>65.67</v>
      </c>
      <c r="Q1066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7">
        <f t="shared" si="81"/>
        <v>16.2</v>
      </c>
      <c r="Q1067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7">
        <f t="shared" si="81"/>
        <v>34.130000000000003</v>
      </c>
      <c r="Q1068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7">
        <f t="shared" si="81"/>
        <v>13</v>
      </c>
      <c r="Q1069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7">
        <f t="shared" si="81"/>
        <v>11.25</v>
      </c>
      <c r="Q107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7">
        <f t="shared" si="81"/>
        <v>40.479999999999997</v>
      </c>
      <c r="Q107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7">
        <f t="shared" si="81"/>
        <v>35</v>
      </c>
      <c r="Q1072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7">
        <f t="shared" si="81"/>
        <v>0</v>
      </c>
      <c r="Q1073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7">
        <f t="shared" si="81"/>
        <v>12.75</v>
      </c>
      <c r="Q1074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7">
        <f t="shared" si="81"/>
        <v>10</v>
      </c>
      <c r="Q1075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7">
        <f t="shared" si="81"/>
        <v>113.57</v>
      </c>
      <c r="Q1076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7">
        <f t="shared" si="81"/>
        <v>15</v>
      </c>
      <c r="Q1077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7">
        <f t="shared" si="81"/>
        <v>48.28</v>
      </c>
      <c r="Q1078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7">
        <f t="shared" si="81"/>
        <v>43.98</v>
      </c>
      <c r="Q1079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7">
        <f t="shared" si="81"/>
        <v>9</v>
      </c>
      <c r="Q108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7">
        <f t="shared" si="81"/>
        <v>37.67</v>
      </c>
      <c r="Q108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ref="O1082:O1145" si="85">ROUND(E1082/D1082*100,0)</f>
        <v>9</v>
      </c>
      <c r="P1082" s="7">
        <f t="shared" ref="P1082:P1145" si="86">IFERROR(ROUND(E1082/L1082,2),0)</f>
        <v>18.579999999999998</v>
      </c>
      <c r="Q1082" t="s">
        <v>8331</v>
      </c>
      <c r="R1082" t="s">
        <v>8332</v>
      </c>
      <c r="S1082" s="14">
        <f t="shared" ref="S1082:S1145" si="87">(((J1082/60)/60)/24)+DATE(1970,1,1)</f>
        <v>41740.138113425928</v>
      </c>
      <c r="T1082" s="14">
        <f t="shared" ref="T1082:T1145" si="88">(((I1082/60)/60)/24)+DATE(1970,1,1)</f>
        <v>41770.138113425928</v>
      </c>
      <c r="U1082">
        <f t="shared" ref="U1082:U1145" si="89">YEAR(S1082)</f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5"/>
        <v>0</v>
      </c>
      <c r="P1083" s="7">
        <f t="shared" si="86"/>
        <v>3</v>
      </c>
      <c r="Q1083" t="s">
        <v>8331</v>
      </c>
      <c r="R1083" t="s">
        <v>8332</v>
      </c>
      <c r="S1083" s="14">
        <f t="shared" si="87"/>
        <v>42002.926990740743</v>
      </c>
      <c r="T1083" s="14">
        <f t="shared" si="88"/>
        <v>42032.926990740743</v>
      </c>
      <c r="U1083">
        <f t="shared" si="89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5"/>
        <v>1</v>
      </c>
      <c r="P1084" s="7">
        <f t="shared" si="86"/>
        <v>18.670000000000002</v>
      </c>
      <c r="Q1084" t="s">
        <v>8331</v>
      </c>
      <c r="R1084" t="s">
        <v>8332</v>
      </c>
      <c r="S1084" s="14">
        <f t="shared" si="87"/>
        <v>41101.906111111115</v>
      </c>
      <c r="T1084" s="14">
        <f t="shared" si="88"/>
        <v>41131.906111111115</v>
      </c>
      <c r="U1084">
        <f t="shared" si="89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5"/>
        <v>1</v>
      </c>
      <c r="P1085" s="7">
        <f t="shared" si="86"/>
        <v>410</v>
      </c>
      <c r="Q1085" t="s">
        <v>8331</v>
      </c>
      <c r="R1085" t="s">
        <v>8332</v>
      </c>
      <c r="S1085" s="14">
        <f t="shared" si="87"/>
        <v>41793.659525462965</v>
      </c>
      <c r="T1085" s="14">
        <f t="shared" si="88"/>
        <v>41853.659525462965</v>
      </c>
      <c r="U1085">
        <f t="shared" si="89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5"/>
        <v>0</v>
      </c>
      <c r="P1086" s="7">
        <f t="shared" si="86"/>
        <v>0</v>
      </c>
      <c r="Q1086" t="s">
        <v>8331</v>
      </c>
      <c r="R1086" t="s">
        <v>8332</v>
      </c>
      <c r="S1086" s="14">
        <f t="shared" si="87"/>
        <v>41829.912083333329</v>
      </c>
      <c r="T1086" s="14">
        <f t="shared" si="88"/>
        <v>41859.912083333329</v>
      </c>
      <c r="U1086">
        <f t="shared" si="89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5"/>
        <v>3</v>
      </c>
      <c r="P1087" s="7">
        <f t="shared" si="86"/>
        <v>114</v>
      </c>
      <c r="Q1087" t="s">
        <v>8331</v>
      </c>
      <c r="R1087" t="s">
        <v>8332</v>
      </c>
      <c r="S1087" s="14">
        <f t="shared" si="87"/>
        <v>42413.671006944445</v>
      </c>
      <c r="T1087" s="14">
        <f t="shared" si="88"/>
        <v>42443.629340277781</v>
      </c>
      <c r="U1087">
        <f t="shared" si="89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5"/>
        <v>0</v>
      </c>
      <c r="P1088" s="7">
        <f t="shared" si="86"/>
        <v>7.5</v>
      </c>
      <c r="Q1088" t="s">
        <v>8331</v>
      </c>
      <c r="R1088" t="s">
        <v>8332</v>
      </c>
      <c r="S1088" s="14">
        <f t="shared" si="87"/>
        <v>41845.866793981484</v>
      </c>
      <c r="T1088" s="14">
        <f t="shared" si="88"/>
        <v>41875.866793981484</v>
      </c>
      <c r="U1088">
        <f t="shared" si="89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5"/>
        <v>0</v>
      </c>
      <c r="P1089" s="7">
        <f t="shared" si="86"/>
        <v>0</v>
      </c>
      <c r="Q1089" t="s">
        <v>8331</v>
      </c>
      <c r="R1089" t="s">
        <v>8332</v>
      </c>
      <c r="S1089" s="14">
        <f t="shared" si="87"/>
        <v>41775.713969907411</v>
      </c>
      <c r="T1089" s="14">
        <f t="shared" si="88"/>
        <v>41805.713969907411</v>
      </c>
      <c r="U1089">
        <f t="shared" si="89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5"/>
        <v>14</v>
      </c>
      <c r="P1090" s="7">
        <f t="shared" si="86"/>
        <v>43.42</v>
      </c>
      <c r="Q1090" t="s">
        <v>8331</v>
      </c>
      <c r="R1090" t="s">
        <v>8332</v>
      </c>
      <c r="S1090" s="14">
        <f t="shared" si="87"/>
        <v>41723.799386574072</v>
      </c>
      <c r="T1090" s="14">
        <f t="shared" si="88"/>
        <v>41753.799386574072</v>
      </c>
      <c r="U1090">
        <f t="shared" si="89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 s="7">
        <f t="shared" si="86"/>
        <v>23.96</v>
      </c>
      <c r="Q1091" t="s">
        <v>8331</v>
      </c>
      <c r="R1091" t="s">
        <v>8332</v>
      </c>
      <c r="S1091" s="14">
        <f t="shared" si="87"/>
        <v>42151.189525462964</v>
      </c>
      <c r="T1091" s="14">
        <f t="shared" si="88"/>
        <v>42181.189525462964</v>
      </c>
      <c r="U1091">
        <f t="shared" si="89"/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7">
        <f t="shared" si="86"/>
        <v>5</v>
      </c>
      <c r="Q1092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7">
        <f t="shared" si="86"/>
        <v>12.5</v>
      </c>
      <c r="Q1093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7">
        <f t="shared" si="86"/>
        <v>3</v>
      </c>
      <c r="Q1094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7">
        <f t="shared" si="86"/>
        <v>10.56</v>
      </c>
      <c r="Q1095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7">
        <f t="shared" si="86"/>
        <v>122</v>
      </c>
      <c r="Q1096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7">
        <f t="shared" si="86"/>
        <v>267.81</v>
      </c>
      <c r="Q1097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7">
        <f t="shared" si="86"/>
        <v>74.209999999999994</v>
      </c>
      <c r="Q1098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7">
        <f t="shared" si="86"/>
        <v>6.71</v>
      </c>
      <c r="Q1099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7">
        <f t="shared" si="86"/>
        <v>81.95</v>
      </c>
      <c r="Q110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7">
        <f t="shared" si="86"/>
        <v>25</v>
      </c>
      <c r="Q110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7">
        <f t="shared" si="86"/>
        <v>10</v>
      </c>
      <c r="Q1102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7">
        <f t="shared" si="86"/>
        <v>6.83</v>
      </c>
      <c r="Q1103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7">
        <f t="shared" si="86"/>
        <v>17.71</v>
      </c>
      <c r="Q1104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7">
        <f t="shared" si="86"/>
        <v>16.2</v>
      </c>
      <c r="Q1105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7">
        <f t="shared" si="86"/>
        <v>80.3</v>
      </c>
      <c r="Q1106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7">
        <f t="shared" si="86"/>
        <v>71.55</v>
      </c>
      <c r="Q1107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7">
        <f t="shared" si="86"/>
        <v>23.57</v>
      </c>
      <c r="Q1108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7">
        <f t="shared" si="86"/>
        <v>0</v>
      </c>
      <c r="Q1109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7">
        <f t="shared" si="86"/>
        <v>34.880000000000003</v>
      </c>
      <c r="Q11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7">
        <f t="shared" si="86"/>
        <v>15</v>
      </c>
      <c r="Q11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7">
        <f t="shared" si="86"/>
        <v>23.18</v>
      </c>
      <c r="Q1112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7">
        <f t="shared" si="86"/>
        <v>1</v>
      </c>
      <c r="Q1113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7">
        <f t="shared" si="86"/>
        <v>100.23</v>
      </c>
      <c r="Q1114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7">
        <f t="shared" si="86"/>
        <v>5</v>
      </c>
      <c r="Q1115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7">
        <f t="shared" si="86"/>
        <v>3.33</v>
      </c>
      <c r="Q1116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7">
        <f t="shared" si="86"/>
        <v>13.25</v>
      </c>
      <c r="Q1117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7">
        <f t="shared" si="86"/>
        <v>17.850000000000001</v>
      </c>
      <c r="Q1118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7">
        <f t="shared" si="86"/>
        <v>10.38</v>
      </c>
      <c r="Q1119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7">
        <f t="shared" si="86"/>
        <v>36.33</v>
      </c>
      <c r="Q112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7">
        <f t="shared" si="86"/>
        <v>5</v>
      </c>
      <c r="Q112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7">
        <f t="shared" si="86"/>
        <v>0</v>
      </c>
      <c r="Q1122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7">
        <f t="shared" si="86"/>
        <v>5.8</v>
      </c>
      <c r="Q1123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7">
        <f t="shared" si="86"/>
        <v>0</v>
      </c>
      <c r="Q1124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7">
        <f t="shared" si="86"/>
        <v>3.67</v>
      </c>
      <c r="Q1125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7">
        <f t="shared" si="86"/>
        <v>60.71</v>
      </c>
      <c r="Q1126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7">
        <f t="shared" si="86"/>
        <v>0</v>
      </c>
      <c r="Q1127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7">
        <f t="shared" si="86"/>
        <v>5</v>
      </c>
      <c r="Q1128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7">
        <f t="shared" si="86"/>
        <v>25.43</v>
      </c>
      <c r="Q1129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7">
        <f t="shared" si="86"/>
        <v>1</v>
      </c>
      <c r="Q113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7">
        <f t="shared" si="86"/>
        <v>10.5</v>
      </c>
      <c r="Q113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7">
        <f t="shared" si="86"/>
        <v>3.67</v>
      </c>
      <c r="Q1132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7">
        <f t="shared" si="86"/>
        <v>0</v>
      </c>
      <c r="Q1133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7">
        <f t="shared" si="86"/>
        <v>110.62</v>
      </c>
      <c r="Q1134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7">
        <f t="shared" si="86"/>
        <v>20</v>
      </c>
      <c r="Q1135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7">
        <f t="shared" si="86"/>
        <v>1</v>
      </c>
      <c r="Q1136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7">
        <f t="shared" si="86"/>
        <v>50</v>
      </c>
      <c r="Q1137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7">
        <f t="shared" si="86"/>
        <v>45</v>
      </c>
      <c r="Q1138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7">
        <f t="shared" si="86"/>
        <v>253.21</v>
      </c>
      <c r="Q1139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7">
        <f t="shared" si="86"/>
        <v>31.25</v>
      </c>
      <c r="Q114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7">
        <f t="shared" si="86"/>
        <v>5</v>
      </c>
      <c r="Q114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7">
        <f t="shared" si="86"/>
        <v>0</v>
      </c>
      <c r="Q1142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7">
        <f t="shared" si="86"/>
        <v>0</v>
      </c>
      <c r="Q1143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7">
        <f t="shared" si="86"/>
        <v>0</v>
      </c>
      <c r="Q1144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7">
        <f t="shared" si="86"/>
        <v>23.25</v>
      </c>
      <c r="Q1145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ref="O1146:O1209" si="90">ROUND(E1146/D1146*100,0)</f>
        <v>0</v>
      </c>
      <c r="P1146" s="7">
        <f t="shared" ref="P1146:P1209" si="91">IFERROR(ROUND(E1146/L1146,2),0)</f>
        <v>0</v>
      </c>
      <c r="Q1146" t="s">
        <v>8334</v>
      </c>
      <c r="R1146" t="s">
        <v>8335</v>
      </c>
      <c r="S1146" s="14">
        <f t="shared" ref="S1146:S1209" si="92">(((J1146/60)/60)/24)+DATE(1970,1,1)</f>
        <v>42093.181944444441</v>
      </c>
      <c r="T1146" s="14">
        <f t="shared" ref="T1146:T1209" si="93">(((I1146/60)/60)/24)+DATE(1970,1,1)</f>
        <v>42123.181944444441</v>
      </c>
      <c r="U1146">
        <f t="shared" ref="U1146:U1209" si="94">YEAR(S1146)</f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90"/>
        <v>0</v>
      </c>
      <c r="P1147" s="7">
        <f t="shared" si="91"/>
        <v>100</v>
      </c>
      <c r="Q1147" t="s">
        <v>8334</v>
      </c>
      <c r="R1147" t="s">
        <v>8335</v>
      </c>
      <c r="S1147" s="14">
        <f t="shared" si="92"/>
        <v>41854.747592592597</v>
      </c>
      <c r="T1147" s="14">
        <f t="shared" si="93"/>
        <v>41914.747592592597</v>
      </c>
      <c r="U1147">
        <f t="shared" si="94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90"/>
        <v>9</v>
      </c>
      <c r="P1148" s="7">
        <f t="shared" si="91"/>
        <v>44.17</v>
      </c>
      <c r="Q1148" t="s">
        <v>8334</v>
      </c>
      <c r="R1148" t="s">
        <v>8335</v>
      </c>
      <c r="S1148" s="14">
        <f t="shared" si="92"/>
        <v>41723.9533912037</v>
      </c>
      <c r="T1148" s="14">
        <f t="shared" si="93"/>
        <v>41761.9533912037</v>
      </c>
      <c r="U1148">
        <f t="shared" si="94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90"/>
        <v>0</v>
      </c>
      <c r="P1149" s="7">
        <f t="shared" si="91"/>
        <v>0</v>
      </c>
      <c r="Q1149" t="s">
        <v>8334</v>
      </c>
      <c r="R1149" t="s">
        <v>8335</v>
      </c>
      <c r="S1149" s="14">
        <f t="shared" si="92"/>
        <v>41871.972025462965</v>
      </c>
      <c r="T1149" s="14">
        <f t="shared" si="93"/>
        <v>41931.972025462965</v>
      </c>
      <c r="U1149">
        <f t="shared" si="94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90"/>
        <v>0</v>
      </c>
      <c r="P1150" s="7">
        <f t="shared" si="91"/>
        <v>24.33</v>
      </c>
      <c r="Q1150" t="s">
        <v>8334</v>
      </c>
      <c r="R1150" t="s">
        <v>8335</v>
      </c>
      <c r="S1150" s="14">
        <f t="shared" si="92"/>
        <v>42675.171076388884</v>
      </c>
      <c r="T1150" s="14">
        <f t="shared" si="93"/>
        <v>42705.212743055556</v>
      </c>
      <c r="U1150">
        <f t="shared" si="94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90"/>
        <v>0</v>
      </c>
      <c r="P1151" s="7">
        <f t="shared" si="91"/>
        <v>37.5</v>
      </c>
      <c r="Q1151" t="s">
        <v>8334</v>
      </c>
      <c r="R1151" t="s">
        <v>8335</v>
      </c>
      <c r="S1151" s="14">
        <f t="shared" si="92"/>
        <v>42507.71025462963</v>
      </c>
      <c r="T1151" s="14">
        <f t="shared" si="93"/>
        <v>42537.71025462963</v>
      </c>
      <c r="U1151">
        <f t="shared" si="94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90"/>
        <v>10</v>
      </c>
      <c r="P1152" s="7">
        <f t="shared" si="91"/>
        <v>42</v>
      </c>
      <c r="Q1152" t="s">
        <v>8334</v>
      </c>
      <c r="R1152" t="s">
        <v>8335</v>
      </c>
      <c r="S1152" s="14">
        <f t="shared" si="92"/>
        <v>42317.954571759255</v>
      </c>
      <c r="T1152" s="14">
        <f t="shared" si="93"/>
        <v>42377.954571759255</v>
      </c>
      <c r="U1152">
        <f t="shared" si="94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90"/>
        <v>0</v>
      </c>
      <c r="P1153" s="7">
        <f t="shared" si="91"/>
        <v>0</v>
      </c>
      <c r="Q1153" t="s">
        <v>8334</v>
      </c>
      <c r="R1153" t="s">
        <v>8335</v>
      </c>
      <c r="S1153" s="14">
        <f t="shared" si="92"/>
        <v>42224.102581018517</v>
      </c>
      <c r="T1153" s="14">
        <f t="shared" si="93"/>
        <v>42254.102581018517</v>
      </c>
      <c r="U1153">
        <f t="shared" si="94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90"/>
        <v>6</v>
      </c>
      <c r="P1154" s="7">
        <f t="shared" si="91"/>
        <v>60.73</v>
      </c>
      <c r="Q1154" t="s">
        <v>8334</v>
      </c>
      <c r="R1154" t="s">
        <v>8335</v>
      </c>
      <c r="S1154" s="14">
        <f t="shared" si="92"/>
        <v>42109.709629629629</v>
      </c>
      <c r="T1154" s="14">
        <f t="shared" si="93"/>
        <v>42139.709629629629</v>
      </c>
      <c r="U1154">
        <f t="shared" si="94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 s="7">
        <f t="shared" si="91"/>
        <v>50</v>
      </c>
      <c r="Q1155" t="s">
        <v>8334</v>
      </c>
      <c r="R1155" t="s">
        <v>8335</v>
      </c>
      <c r="S1155" s="14">
        <f t="shared" si="92"/>
        <v>42143.714178240742</v>
      </c>
      <c r="T1155" s="14">
        <f t="shared" si="93"/>
        <v>42173.714178240742</v>
      </c>
      <c r="U1155">
        <f t="shared" si="94"/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7">
        <f t="shared" si="91"/>
        <v>108.33</v>
      </c>
      <c r="Q1156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7">
        <f t="shared" si="91"/>
        <v>23.5</v>
      </c>
      <c r="Q1157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7">
        <f t="shared" si="91"/>
        <v>0</v>
      </c>
      <c r="Q1158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7">
        <f t="shared" si="91"/>
        <v>50.33</v>
      </c>
      <c r="Q1159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7">
        <f t="shared" si="91"/>
        <v>11.67</v>
      </c>
      <c r="Q116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7">
        <f t="shared" si="91"/>
        <v>0</v>
      </c>
      <c r="Q116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7">
        <f t="shared" si="91"/>
        <v>60.79</v>
      </c>
      <c r="Q1162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7">
        <f t="shared" si="91"/>
        <v>0</v>
      </c>
      <c r="Q1163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7">
        <f t="shared" si="91"/>
        <v>17.5</v>
      </c>
      <c r="Q1164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7">
        <f t="shared" si="91"/>
        <v>0</v>
      </c>
      <c r="Q1165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7">
        <f t="shared" si="91"/>
        <v>0</v>
      </c>
      <c r="Q1166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7">
        <f t="shared" si="91"/>
        <v>82.82</v>
      </c>
      <c r="Q1167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7">
        <f t="shared" si="91"/>
        <v>358.88</v>
      </c>
      <c r="Q1168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7">
        <f t="shared" si="91"/>
        <v>61.19</v>
      </c>
      <c r="Q1169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7">
        <f t="shared" si="91"/>
        <v>340</v>
      </c>
      <c r="Q117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7">
        <f t="shared" si="91"/>
        <v>5.67</v>
      </c>
      <c r="Q117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7">
        <f t="shared" si="91"/>
        <v>50</v>
      </c>
      <c r="Q1172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7">
        <f t="shared" si="91"/>
        <v>25</v>
      </c>
      <c r="Q1173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7">
        <f t="shared" si="91"/>
        <v>0</v>
      </c>
      <c r="Q1174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7">
        <f t="shared" si="91"/>
        <v>30</v>
      </c>
      <c r="Q1175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7">
        <f t="shared" si="91"/>
        <v>46.63</v>
      </c>
      <c r="Q1176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7">
        <f t="shared" si="91"/>
        <v>65</v>
      </c>
      <c r="Q1177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7">
        <f t="shared" si="91"/>
        <v>10</v>
      </c>
      <c r="Q1178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7">
        <f t="shared" si="91"/>
        <v>0</v>
      </c>
      <c r="Q1179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7">
        <f t="shared" si="91"/>
        <v>5</v>
      </c>
      <c r="Q118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7">
        <f t="shared" si="91"/>
        <v>640</v>
      </c>
      <c r="Q118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7">
        <f t="shared" si="91"/>
        <v>69.12</v>
      </c>
      <c r="Q1182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7">
        <f t="shared" si="91"/>
        <v>1.33</v>
      </c>
      <c r="Q1183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7">
        <f t="shared" si="91"/>
        <v>10.5</v>
      </c>
      <c r="Q1184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7">
        <f t="shared" si="91"/>
        <v>33.33</v>
      </c>
      <c r="Q1185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7">
        <f t="shared" si="91"/>
        <v>61.56</v>
      </c>
      <c r="Q1186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7">
        <f t="shared" si="91"/>
        <v>118.74</v>
      </c>
      <c r="Q1187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7">
        <f t="shared" si="91"/>
        <v>65.08</v>
      </c>
      <c r="Q1188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7">
        <f t="shared" si="91"/>
        <v>130.16</v>
      </c>
      <c r="Q1189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7">
        <f t="shared" si="91"/>
        <v>37.78</v>
      </c>
      <c r="Q119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7">
        <f t="shared" si="91"/>
        <v>112.79</v>
      </c>
      <c r="Q119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7">
        <f t="shared" si="91"/>
        <v>51.92</v>
      </c>
      <c r="Q1192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7">
        <f t="shared" si="91"/>
        <v>89.24</v>
      </c>
      <c r="Q1193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7">
        <f t="shared" si="91"/>
        <v>19.329999999999998</v>
      </c>
      <c r="Q1194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7">
        <f t="shared" si="91"/>
        <v>79.97</v>
      </c>
      <c r="Q1195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7">
        <f t="shared" si="91"/>
        <v>56.41</v>
      </c>
      <c r="Q1196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7">
        <f t="shared" si="91"/>
        <v>79.41</v>
      </c>
      <c r="Q1197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7">
        <f t="shared" si="91"/>
        <v>76.44</v>
      </c>
      <c r="Q1198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7">
        <f t="shared" si="91"/>
        <v>121</v>
      </c>
      <c r="Q1199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7">
        <f t="shared" si="91"/>
        <v>54.62</v>
      </c>
      <c r="Q120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7">
        <f t="shared" si="91"/>
        <v>299.22000000000003</v>
      </c>
      <c r="Q120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7">
        <f t="shared" si="91"/>
        <v>58.53</v>
      </c>
      <c r="Q1202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7">
        <f t="shared" si="91"/>
        <v>55.37</v>
      </c>
      <c r="Q1203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7">
        <f t="shared" si="91"/>
        <v>183.8</v>
      </c>
      <c r="Q1204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7">
        <f t="shared" si="91"/>
        <v>165.35</v>
      </c>
      <c r="Q1205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7">
        <f t="shared" si="91"/>
        <v>234.79</v>
      </c>
      <c r="Q1206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7">
        <f t="shared" si="91"/>
        <v>211.48</v>
      </c>
      <c r="Q1207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7">
        <f t="shared" si="91"/>
        <v>32.340000000000003</v>
      </c>
      <c r="Q1208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7">
        <f t="shared" si="91"/>
        <v>123.38</v>
      </c>
      <c r="Q1209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ref="O1210:O1273" si="95">ROUND(E1210/D1210*100,0)</f>
        <v>155</v>
      </c>
      <c r="P1210" s="7">
        <f t="shared" ref="P1210:P1273" si="96">IFERROR(ROUND(E1210/L1210,2),0)</f>
        <v>207.07</v>
      </c>
      <c r="Q1210" t="s">
        <v>8336</v>
      </c>
      <c r="R1210" t="s">
        <v>8337</v>
      </c>
      <c r="S1210" s="14">
        <f t="shared" ref="S1210:S1273" si="97">(((J1210/60)/60)/24)+DATE(1970,1,1)</f>
        <v>42423.709074074075</v>
      </c>
      <c r="T1210" s="14">
        <f t="shared" ref="T1210:T1273" si="98">(((I1210/60)/60)/24)+DATE(1970,1,1)</f>
        <v>42453.667407407411</v>
      </c>
      <c r="U1210">
        <f t="shared" ref="U1210:U1273" si="99">YEAR(S1210)</f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5"/>
        <v>106</v>
      </c>
      <c r="P1211" s="7">
        <f t="shared" si="96"/>
        <v>138.26</v>
      </c>
      <c r="Q1211" t="s">
        <v>8336</v>
      </c>
      <c r="R1211" t="s">
        <v>8337</v>
      </c>
      <c r="S1211" s="14">
        <f t="shared" si="97"/>
        <v>42761.846122685187</v>
      </c>
      <c r="T1211" s="14">
        <f t="shared" si="98"/>
        <v>42791.846122685187</v>
      </c>
      <c r="U1211">
        <f t="shared" si="99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5"/>
        <v>254</v>
      </c>
      <c r="P1212" s="7">
        <f t="shared" si="96"/>
        <v>493.82</v>
      </c>
      <c r="Q1212" t="s">
        <v>8336</v>
      </c>
      <c r="R1212" t="s">
        <v>8337</v>
      </c>
      <c r="S1212" s="14">
        <f t="shared" si="97"/>
        <v>42132.941805555558</v>
      </c>
      <c r="T1212" s="14">
        <f t="shared" si="98"/>
        <v>42155.875</v>
      </c>
      <c r="U1212">
        <f t="shared" si="99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5"/>
        <v>101</v>
      </c>
      <c r="P1213" s="7">
        <f t="shared" si="96"/>
        <v>168.5</v>
      </c>
      <c r="Q1213" t="s">
        <v>8336</v>
      </c>
      <c r="R1213" t="s">
        <v>8337</v>
      </c>
      <c r="S1213" s="14">
        <f t="shared" si="97"/>
        <v>42515.866446759261</v>
      </c>
      <c r="T1213" s="14">
        <f t="shared" si="98"/>
        <v>42530.866446759261</v>
      </c>
      <c r="U1213">
        <f t="shared" si="99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5"/>
        <v>129</v>
      </c>
      <c r="P1214" s="7">
        <f t="shared" si="96"/>
        <v>38.869999999999997</v>
      </c>
      <c r="Q1214" t="s">
        <v>8336</v>
      </c>
      <c r="R1214" t="s">
        <v>8337</v>
      </c>
      <c r="S1214" s="14">
        <f t="shared" si="97"/>
        <v>42318.950173611112</v>
      </c>
      <c r="T1214" s="14">
        <f t="shared" si="98"/>
        <v>42335.041666666672</v>
      </c>
      <c r="U1214">
        <f t="shared" si="99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5"/>
        <v>102</v>
      </c>
      <c r="P1215" s="7">
        <f t="shared" si="96"/>
        <v>61.53</v>
      </c>
      <c r="Q1215" t="s">
        <v>8336</v>
      </c>
      <c r="R1215" t="s">
        <v>8337</v>
      </c>
      <c r="S1215" s="14">
        <f t="shared" si="97"/>
        <v>42731.755787037036</v>
      </c>
      <c r="T1215" s="14">
        <f t="shared" si="98"/>
        <v>42766.755787037036</v>
      </c>
      <c r="U1215">
        <f t="shared" si="99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5"/>
        <v>132</v>
      </c>
      <c r="P1216" s="7">
        <f t="shared" si="96"/>
        <v>105.44</v>
      </c>
      <c r="Q1216" t="s">
        <v>8336</v>
      </c>
      <c r="R1216" t="s">
        <v>8337</v>
      </c>
      <c r="S1216" s="14">
        <f t="shared" si="97"/>
        <v>42104.840335648143</v>
      </c>
      <c r="T1216" s="14">
        <f t="shared" si="98"/>
        <v>42164.840335648143</v>
      </c>
      <c r="U1216">
        <f t="shared" si="99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5"/>
        <v>786</v>
      </c>
      <c r="P1217" s="7">
        <f t="shared" si="96"/>
        <v>71.59</v>
      </c>
      <c r="Q1217" t="s">
        <v>8336</v>
      </c>
      <c r="R1217" t="s">
        <v>8337</v>
      </c>
      <c r="S1217" s="14">
        <f t="shared" si="97"/>
        <v>41759.923101851848</v>
      </c>
      <c r="T1217" s="14">
        <f t="shared" si="98"/>
        <v>41789.923101851848</v>
      </c>
      <c r="U1217">
        <f t="shared" si="99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5"/>
        <v>146</v>
      </c>
      <c r="P1218" s="7">
        <f t="shared" si="96"/>
        <v>91.88</v>
      </c>
      <c r="Q1218" t="s">
        <v>8336</v>
      </c>
      <c r="R1218" t="s">
        <v>8337</v>
      </c>
      <c r="S1218" s="14">
        <f t="shared" si="97"/>
        <v>42247.616400462968</v>
      </c>
      <c r="T1218" s="14">
        <f t="shared" si="98"/>
        <v>42279.960416666669</v>
      </c>
      <c r="U1218">
        <f t="shared" si="99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 s="7">
        <f t="shared" si="96"/>
        <v>148.57</v>
      </c>
      <c r="Q1219" t="s">
        <v>8336</v>
      </c>
      <c r="R1219" t="s">
        <v>8337</v>
      </c>
      <c r="S1219" s="14">
        <f t="shared" si="97"/>
        <v>42535.809490740736</v>
      </c>
      <c r="T1219" s="14">
        <f t="shared" si="98"/>
        <v>42565.809490740736</v>
      </c>
      <c r="U1219">
        <f t="shared" si="99"/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7">
        <f t="shared" si="96"/>
        <v>174.21</v>
      </c>
      <c r="Q122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7">
        <f t="shared" si="96"/>
        <v>102.86</v>
      </c>
      <c r="Q122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7">
        <f t="shared" si="96"/>
        <v>111.18</v>
      </c>
      <c r="Q1222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7">
        <f t="shared" si="96"/>
        <v>23.8</v>
      </c>
      <c r="Q1223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7">
        <f t="shared" si="96"/>
        <v>81.27</v>
      </c>
      <c r="Q1224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7">
        <f t="shared" si="96"/>
        <v>116.21</v>
      </c>
      <c r="Q1225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7">
        <f t="shared" si="96"/>
        <v>58.89</v>
      </c>
      <c r="Q1226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7">
        <f t="shared" si="96"/>
        <v>44</v>
      </c>
      <c r="Q1227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7">
        <f t="shared" si="96"/>
        <v>48.43</v>
      </c>
      <c r="Q1228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7">
        <f t="shared" si="96"/>
        <v>0</v>
      </c>
      <c r="Q1229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7">
        <f t="shared" si="96"/>
        <v>61.04</v>
      </c>
      <c r="Q123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7">
        <f t="shared" si="96"/>
        <v>25</v>
      </c>
      <c r="Q123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7">
        <f t="shared" si="96"/>
        <v>0</v>
      </c>
      <c r="Q1232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7">
        <f t="shared" si="96"/>
        <v>0</v>
      </c>
      <c r="Q1233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7">
        <f t="shared" si="96"/>
        <v>40</v>
      </c>
      <c r="Q1234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7">
        <f t="shared" si="96"/>
        <v>19.329999999999998</v>
      </c>
      <c r="Q1235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7">
        <f t="shared" si="96"/>
        <v>0</v>
      </c>
      <c r="Q1236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7">
        <f t="shared" si="96"/>
        <v>35</v>
      </c>
      <c r="Q1237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7">
        <f t="shared" si="96"/>
        <v>0</v>
      </c>
      <c r="Q1238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7">
        <f t="shared" si="96"/>
        <v>0</v>
      </c>
      <c r="Q1239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7">
        <f t="shared" si="96"/>
        <v>59.33</v>
      </c>
      <c r="Q124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7">
        <f t="shared" si="96"/>
        <v>0</v>
      </c>
      <c r="Q124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7">
        <f t="shared" si="96"/>
        <v>30.13</v>
      </c>
      <c r="Q1242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7">
        <f t="shared" si="96"/>
        <v>74.62</v>
      </c>
      <c r="Q1243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7">
        <f t="shared" si="96"/>
        <v>5</v>
      </c>
      <c r="Q1244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7">
        <f t="shared" si="96"/>
        <v>44.5</v>
      </c>
      <c r="Q1245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7">
        <f t="shared" si="96"/>
        <v>46.13</v>
      </c>
      <c r="Q1246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7">
        <f t="shared" si="96"/>
        <v>141.47</v>
      </c>
      <c r="Q1247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7">
        <f t="shared" si="96"/>
        <v>75.48</v>
      </c>
      <c r="Q1248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7">
        <f t="shared" si="96"/>
        <v>85.5</v>
      </c>
      <c r="Q1249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7">
        <f t="shared" si="96"/>
        <v>64.25</v>
      </c>
      <c r="Q125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7">
        <f t="shared" si="96"/>
        <v>64.47</v>
      </c>
      <c r="Q125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7">
        <f t="shared" si="96"/>
        <v>118.2</v>
      </c>
      <c r="Q1252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7">
        <f t="shared" si="96"/>
        <v>82.54</v>
      </c>
      <c r="Q1253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7">
        <f t="shared" si="96"/>
        <v>34.17</v>
      </c>
      <c r="Q1254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7">
        <f t="shared" si="96"/>
        <v>42.73</v>
      </c>
      <c r="Q1255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7">
        <f t="shared" si="96"/>
        <v>94.49</v>
      </c>
      <c r="Q1256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7">
        <f t="shared" si="96"/>
        <v>55.7</v>
      </c>
      <c r="Q1257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7">
        <f t="shared" si="96"/>
        <v>98.03</v>
      </c>
      <c r="Q1258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7">
        <f t="shared" si="96"/>
        <v>92.1</v>
      </c>
      <c r="Q1259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7">
        <f t="shared" si="96"/>
        <v>38.18</v>
      </c>
      <c r="Q126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7">
        <f t="shared" si="96"/>
        <v>27.15</v>
      </c>
      <c r="Q126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7">
        <f t="shared" si="96"/>
        <v>50.69</v>
      </c>
      <c r="Q1262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7">
        <f t="shared" si="96"/>
        <v>38.94</v>
      </c>
      <c r="Q1263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7">
        <f t="shared" si="96"/>
        <v>77.64</v>
      </c>
      <c r="Q1264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7">
        <f t="shared" si="96"/>
        <v>43.54</v>
      </c>
      <c r="Q1265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7">
        <f t="shared" si="96"/>
        <v>31.82</v>
      </c>
      <c r="Q1266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7">
        <f t="shared" si="96"/>
        <v>63.18</v>
      </c>
      <c r="Q1267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7">
        <f t="shared" si="96"/>
        <v>190.9</v>
      </c>
      <c r="Q1268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7">
        <f t="shared" si="96"/>
        <v>140.86000000000001</v>
      </c>
      <c r="Q1269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7">
        <f t="shared" si="96"/>
        <v>76.92</v>
      </c>
      <c r="Q127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7">
        <f t="shared" si="96"/>
        <v>99.16</v>
      </c>
      <c r="Q127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7">
        <f t="shared" si="96"/>
        <v>67.88</v>
      </c>
      <c r="Q1272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7">
        <f t="shared" si="96"/>
        <v>246.29</v>
      </c>
      <c r="Q1273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ref="O1274:O1337" si="100">ROUND(E1274/D1274*100,0)</f>
        <v>106</v>
      </c>
      <c r="P1274" s="7">
        <f t="shared" ref="P1274:P1337" si="101">IFERROR(ROUND(E1274/L1274,2),0)</f>
        <v>189.29</v>
      </c>
      <c r="Q1274" t="s">
        <v>8323</v>
      </c>
      <c r="R1274" t="s">
        <v>8324</v>
      </c>
      <c r="S1274" s="14">
        <f t="shared" ref="S1274:S1337" si="102">(((J1274/60)/60)/24)+DATE(1970,1,1)</f>
        <v>40274.745127314818</v>
      </c>
      <c r="T1274" s="14">
        <f t="shared" ref="T1274:T1337" si="103">(((I1274/60)/60)/24)+DATE(1970,1,1)</f>
        <v>40344.166666666664</v>
      </c>
      <c r="U1274">
        <f t="shared" ref="U1274:U1337" si="104">YEAR(S1274)</f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00"/>
        <v>104</v>
      </c>
      <c r="P1275" s="7">
        <f t="shared" si="101"/>
        <v>76.67</v>
      </c>
      <c r="Q1275" t="s">
        <v>8323</v>
      </c>
      <c r="R1275" t="s">
        <v>8324</v>
      </c>
      <c r="S1275" s="14">
        <f t="shared" si="102"/>
        <v>41852.730219907404</v>
      </c>
      <c r="T1275" s="14">
        <f t="shared" si="103"/>
        <v>41882.730219907404</v>
      </c>
      <c r="U1275">
        <f t="shared" si="104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00"/>
        <v>155</v>
      </c>
      <c r="P1276" s="7">
        <f t="shared" si="101"/>
        <v>82.96</v>
      </c>
      <c r="Q1276" t="s">
        <v>8323</v>
      </c>
      <c r="R1276" t="s">
        <v>8324</v>
      </c>
      <c r="S1276" s="14">
        <f t="shared" si="102"/>
        <v>41116.690104166664</v>
      </c>
      <c r="T1276" s="14">
        <f t="shared" si="103"/>
        <v>41151.690104166664</v>
      </c>
      <c r="U1276">
        <f t="shared" si="104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00"/>
        <v>162</v>
      </c>
      <c r="P1277" s="7">
        <f t="shared" si="101"/>
        <v>62.52</v>
      </c>
      <c r="Q1277" t="s">
        <v>8323</v>
      </c>
      <c r="R1277" t="s">
        <v>8324</v>
      </c>
      <c r="S1277" s="14">
        <f t="shared" si="102"/>
        <v>41458.867905092593</v>
      </c>
      <c r="T1277" s="14">
        <f t="shared" si="103"/>
        <v>41493.867905092593</v>
      </c>
      <c r="U1277">
        <f t="shared" si="104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00"/>
        <v>104</v>
      </c>
      <c r="P1278" s="7">
        <f t="shared" si="101"/>
        <v>46.07</v>
      </c>
      <c r="Q1278" t="s">
        <v>8323</v>
      </c>
      <c r="R1278" t="s">
        <v>8324</v>
      </c>
      <c r="S1278" s="14">
        <f t="shared" si="102"/>
        <v>40007.704247685186</v>
      </c>
      <c r="T1278" s="14">
        <f t="shared" si="103"/>
        <v>40057.166666666664</v>
      </c>
      <c r="U1278">
        <f t="shared" si="104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00"/>
        <v>106</v>
      </c>
      <c r="P1279" s="7">
        <f t="shared" si="101"/>
        <v>38.54</v>
      </c>
      <c r="Q1279" t="s">
        <v>8323</v>
      </c>
      <c r="R1279" t="s">
        <v>8324</v>
      </c>
      <c r="S1279" s="14">
        <f t="shared" si="102"/>
        <v>41121.561886574076</v>
      </c>
      <c r="T1279" s="14">
        <f t="shared" si="103"/>
        <v>41156.561886574076</v>
      </c>
      <c r="U1279">
        <f t="shared" si="104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00"/>
        <v>155</v>
      </c>
      <c r="P1280" s="7">
        <f t="shared" si="101"/>
        <v>53.01</v>
      </c>
      <c r="Q1280" t="s">
        <v>8323</v>
      </c>
      <c r="R1280" t="s">
        <v>8324</v>
      </c>
      <c r="S1280" s="14">
        <f t="shared" si="102"/>
        <v>41786.555162037039</v>
      </c>
      <c r="T1280" s="14">
        <f t="shared" si="103"/>
        <v>41815.083333333336</v>
      </c>
      <c r="U1280">
        <f t="shared" si="104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00"/>
        <v>111</v>
      </c>
      <c r="P1281" s="7">
        <f t="shared" si="101"/>
        <v>73.36</v>
      </c>
      <c r="Q1281" t="s">
        <v>8323</v>
      </c>
      <c r="R1281" t="s">
        <v>8324</v>
      </c>
      <c r="S1281" s="14">
        <f t="shared" si="102"/>
        <v>41682.099189814813</v>
      </c>
      <c r="T1281" s="14">
        <f t="shared" si="103"/>
        <v>41722.057523148149</v>
      </c>
      <c r="U1281">
        <f t="shared" si="104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100"/>
        <v>111</v>
      </c>
      <c r="P1282" s="7">
        <f t="shared" si="101"/>
        <v>127.98</v>
      </c>
      <c r="Q1282" t="s">
        <v>8323</v>
      </c>
      <c r="R1282" t="s">
        <v>8324</v>
      </c>
      <c r="S1282" s="14">
        <f t="shared" si="102"/>
        <v>40513.757569444446</v>
      </c>
      <c r="T1282" s="14">
        <f t="shared" si="103"/>
        <v>40603.757569444446</v>
      </c>
      <c r="U1282">
        <f t="shared" si="104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 s="7">
        <f t="shared" si="101"/>
        <v>104.73</v>
      </c>
      <c r="Q1283" t="s">
        <v>8323</v>
      </c>
      <c r="R1283" t="s">
        <v>8324</v>
      </c>
      <c r="S1283" s="14">
        <f t="shared" si="102"/>
        <v>41463.743472222224</v>
      </c>
      <c r="T1283" s="14">
        <f t="shared" si="103"/>
        <v>41483.743472222224</v>
      </c>
      <c r="U1283">
        <f t="shared" si="104"/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7">
        <f t="shared" si="101"/>
        <v>67.67</v>
      </c>
      <c r="Q1284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7">
        <f t="shared" si="101"/>
        <v>95.93</v>
      </c>
      <c r="Q1285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7">
        <f t="shared" si="101"/>
        <v>65.16</v>
      </c>
      <c r="Q1286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7">
        <f t="shared" si="101"/>
        <v>32.270000000000003</v>
      </c>
      <c r="Q1287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7">
        <f t="shared" si="101"/>
        <v>81.25</v>
      </c>
      <c r="Q1288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7">
        <f t="shared" si="101"/>
        <v>24.2</v>
      </c>
      <c r="Q1289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7">
        <f t="shared" si="101"/>
        <v>65.87</v>
      </c>
      <c r="Q129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7">
        <f t="shared" si="101"/>
        <v>36.08</v>
      </c>
      <c r="Q129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7">
        <f t="shared" si="101"/>
        <v>44.19</v>
      </c>
      <c r="Q1292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7">
        <f t="shared" si="101"/>
        <v>104.07</v>
      </c>
      <c r="Q1293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7">
        <f t="shared" si="101"/>
        <v>35.96</v>
      </c>
      <c r="Q1294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7">
        <f t="shared" si="101"/>
        <v>127.79</v>
      </c>
      <c r="Q1295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7">
        <f t="shared" si="101"/>
        <v>27.73</v>
      </c>
      <c r="Q1296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7">
        <f t="shared" si="101"/>
        <v>39.83</v>
      </c>
      <c r="Q1297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7">
        <f t="shared" si="101"/>
        <v>52.17</v>
      </c>
      <c r="Q1298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7">
        <f t="shared" si="101"/>
        <v>92.04</v>
      </c>
      <c r="Q1299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7">
        <f t="shared" si="101"/>
        <v>63.42</v>
      </c>
      <c r="Q130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7">
        <f t="shared" si="101"/>
        <v>135.63</v>
      </c>
      <c r="Q130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7">
        <f t="shared" si="101"/>
        <v>168.75</v>
      </c>
      <c r="Q1302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7">
        <f t="shared" si="101"/>
        <v>70.86</v>
      </c>
      <c r="Q1303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7">
        <f t="shared" si="101"/>
        <v>50</v>
      </c>
      <c r="Q1304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7">
        <f t="shared" si="101"/>
        <v>42.21</v>
      </c>
      <c r="Q1305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7">
        <f t="shared" si="101"/>
        <v>152.41</v>
      </c>
      <c r="Q1306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7">
        <f t="shared" si="101"/>
        <v>90.62</v>
      </c>
      <c r="Q1307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7">
        <f t="shared" si="101"/>
        <v>201.6</v>
      </c>
      <c r="Q1308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7">
        <f t="shared" si="101"/>
        <v>127.93</v>
      </c>
      <c r="Q1309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7">
        <f t="shared" si="101"/>
        <v>29.89</v>
      </c>
      <c r="Q13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7">
        <f t="shared" si="101"/>
        <v>367.97</v>
      </c>
      <c r="Q13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7">
        <f t="shared" si="101"/>
        <v>129.16999999999999</v>
      </c>
      <c r="Q1312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7">
        <f t="shared" si="101"/>
        <v>800.7</v>
      </c>
      <c r="Q1313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7">
        <f t="shared" si="101"/>
        <v>28</v>
      </c>
      <c r="Q1314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7">
        <f t="shared" si="101"/>
        <v>102.02</v>
      </c>
      <c r="Q1315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7">
        <f t="shared" si="101"/>
        <v>184.36</v>
      </c>
      <c r="Q1316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7">
        <f t="shared" si="101"/>
        <v>162.91999999999999</v>
      </c>
      <c r="Q1317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7">
        <f t="shared" si="101"/>
        <v>1</v>
      </c>
      <c r="Q1318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7">
        <f t="shared" si="101"/>
        <v>603.53</v>
      </c>
      <c r="Q1319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7">
        <f t="shared" si="101"/>
        <v>45.41</v>
      </c>
      <c r="Q132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7">
        <f t="shared" si="101"/>
        <v>97.33</v>
      </c>
      <c r="Q132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7">
        <f t="shared" si="101"/>
        <v>167.67</v>
      </c>
      <c r="Q1322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7">
        <f t="shared" si="101"/>
        <v>859.86</v>
      </c>
      <c r="Q1323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7">
        <f t="shared" si="101"/>
        <v>26.5</v>
      </c>
      <c r="Q1324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7">
        <f t="shared" si="101"/>
        <v>30.27</v>
      </c>
      <c r="Q1325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7">
        <f t="shared" si="101"/>
        <v>54.67</v>
      </c>
      <c r="Q1326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7">
        <f t="shared" si="101"/>
        <v>60.75</v>
      </c>
      <c r="Q1327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7">
        <f t="shared" si="101"/>
        <v>102.73</v>
      </c>
      <c r="Q1328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7">
        <f t="shared" si="101"/>
        <v>41.59</v>
      </c>
      <c r="Q1329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7">
        <f t="shared" si="101"/>
        <v>116.53</v>
      </c>
      <c r="Q133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7">
        <f t="shared" si="101"/>
        <v>45.33</v>
      </c>
      <c r="Q133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7">
        <f t="shared" si="101"/>
        <v>157.46</v>
      </c>
      <c r="Q1332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7">
        <f t="shared" si="101"/>
        <v>100.5</v>
      </c>
      <c r="Q1333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7">
        <f t="shared" si="101"/>
        <v>0</v>
      </c>
      <c r="Q1334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7">
        <f t="shared" si="101"/>
        <v>0</v>
      </c>
      <c r="Q1335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7">
        <f t="shared" si="101"/>
        <v>51.82</v>
      </c>
      <c r="Q1336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7">
        <f t="shared" si="101"/>
        <v>308.75</v>
      </c>
      <c r="Q1337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ref="O1338:O1401" si="105">ROUND(E1338/D1338*100,0)</f>
        <v>85</v>
      </c>
      <c r="P1338" s="7">
        <f t="shared" ref="P1338:P1401" si="106">IFERROR(ROUND(E1338/L1338,2),0)</f>
        <v>379.23</v>
      </c>
      <c r="Q1338" t="s">
        <v>8317</v>
      </c>
      <c r="R1338" t="s">
        <v>8319</v>
      </c>
      <c r="S1338" s="14">
        <f t="shared" ref="S1338:S1401" si="107">(((J1338/60)/60)/24)+DATE(1970,1,1)</f>
        <v>41955.863750000004</v>
      </c>
      <c r="T1338" s="14">
        <f t="shared" ref="T1338:T1401" si="108">(((I1338/60)/60)/24)+DATE(1970,1,1)</f>
        <v>41990.863750000004</v>
      </c>
      <c r="U1338">
        <f t="shared" ref="U1338:U1401" si="109">YEAR(S1338)</f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5"/>
        <v>49</v>
      </c>
      <c r="P1339" s="7">
        <f t="shared" si="106"/>
        <v>176.36</v>
      </c>
      <c r="Q1339" t="s">
        <v>8317</v>
      </c>
      <c r="R1339" t="s">
        <v>8319</v>
      </c>
      <c r="S1339" s="14">
        <f t="shared" si="107"/>
        <v>42767.577303240745</v>
      </c>
      <c r="T1339" s="14">
        <f t="shared" si="108"/>
        <v>42797.577303240745</v>
      </c>
      <c r="U1339">
        <f t="shared" si="109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5"/>
        <v>3</v>
      </c>
      <c r="P1340" s="7">
        <f t="shared" si="106"/>
        <v>66.069999999999993</v>
      </c>
      <c r="Q1340" t="s">
        <v>8317</v>
      </c>
      <c r="R1340" t="s">
        <v>8319</v>
      </c>
      <c r="S1340" s="14">
        <f t="shared" si="107"/>
        <v>42188.803622685184</v>
      </c>
      <c r="T1340" s="14">
        <f t="shared" si="108"/>
        <v>42218.803622685184</v>
      </c>
      <c r="U1340">
        <f t="shared" si="109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5"/>
        <v>7</v>
      </c>
      <c r="P1341" s="7">
        <f t="shared" si="106"/>
        <v>89.65</v>
      </c>
      <c r="Q1341" t="s">
        <v>8317</v>
      </c>
      <c r="R1341" t="s">
        <v>8319</v>
      </c>
      <c r="S1341" s="14">
        <f t="shared" si="107"/>
        <v>41936.647164351853</v>
      </c>
      <c r="T1341" s="14">
        <f t="shared" si="108"/>
        <v>41981.688831018517</v>
      </c>
      <c r="U1341">
        <f t="shared" si="109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5"/>
        <v>0</v>
      </c>
      <c r="P1342" s="7">
        <f t="shared" si="106"/>
        <v>0</v>
      </c>
      <c r="Q1342" t="s">
        <v>8317</v>
      </c>
      <c r="R1342" t="s">
        <v>8319</v>
      </c>
      <c r="S1342" s="14">
        <f t="shared" si="107"/>
        <v>41836.595520833333</v>
      </c>
      <c r="T1342" s="14">
        <f t="shared" si="108"/>
        <v>41866.595520833333</v>
      </c>
      <c r="U1342">
        <f t="shared" si="109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5"/>
        <v>70</v>
      </c>
      <c r="P1343" s="7">
        <f t="shared" si="106"/>
        <v>382.39</v>
      </c>
      <c r="Q1343" t="s">
        <v>8317</v>
      </c>
      <c r="R1343" t="s">
        <v>8319</v>
      </c>
      <c r="S1343" s="14">
        <f t="shared" si="107"/>
        <v>42612.624039351853</v>
      </c>
      <c r="T1343" s="14">
        <f t="shared" si="108"/>
        <v>42644.624039351853</v>
      </c>
      <c r="U1343">
        <f t="shared" si="109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5"/>
        <v>0</v>
      </c>
      <c r="P1344" s="7">
        <f t="shared" si="106"/>
        <v>100</v>
      </c>
      <c r="Q1344" t="s">
        <v>8317</v>
      </c>
      <c r="R1344" t="s">
        <v>8319</v>
      </c>
      <c r="S1344" s="14">
        <f t="shared" si="107"/>
        <v>42172.816423611104</v>
      </c>
      <c r="T1344" s="14">
        <f t="shared" si="108"/>
        <v>42202.816423611104</v>
      </c>
      <c r="U1344">
        <f t="shared" si="109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5"/>
        <v>102</v>
      </c>
      <c r="P1345" s="7">
        <f t="shared" si="106"/>
        <v>158.36000000000001</v>
      </c>
      <c r="Q1345" t="s">
        <v>8317</v>
      </c>
      <c r="R1345" t="s">
        <v>8319</v>
      </c>
      <c r="S1345" s="14">
        <f t="shared" si="107"/>
        <v>42542.526423611111</v>
      </c>
      <c r="T1345" s="14">
        <f t="shared" si="108"/>
        <v>42601.165972222225</v>
      </c>
      <c r="U1345">
        <f t="shared" si="109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5"/>
        <v>378</v>
      </c>
      <c r="P1346" s="7">
        <f t="shared" si="106"/>
        <v>40.76</v>
      </c>
      <c r="Q1346" t="s">
        <v>8320</v>
      </c>
      <c r="R1346" t="s">
        <v>8321</v>
      </c>
      <c r="S1346" s="14">
        <f t="shared" si="107"/>
        <v>42522.789803240739</v>
      </c>
      <c r="T1346" s="14">
        <f t="shared" si="108"/>
        <v>42551.789803240739</v>
      </c>
      <c r="U1346">
        <f t="shared" si="109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 s="7">
        <f t="shared" si="106"/>
        <v>53.57</v>
      </c>
      <c r="Q1347" t="s">
        <v>8320</v>
      </c>
      <c r="R1347" t="s">
        <v>8321</v>
      </c>
      <c r="S1347" s="14">
        <f t="shared" si="107"/>
        <v>41799.814340277779</v>
      </c>
      <c r="T1347" s="14">
        <f t="shared" si="108"/>
        <v>41834.814340277779</v>
      </c>
      <c r="U1347">
        <f t="shared" si="109"/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7">
        <f t="shared" si="106"/>
        <v>48.45</v>
      </c>
      <c r="Q1348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7">
        <f t="shared" si="106"/>
        <v>82.42</v>
      </c>
      <c r="Q1349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7">
        <f t="shared" si="106"/>
        <v>230.19</v>
      </c>
      <c r="Q135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7">
        <f t="shared" si="106"/>
        <v>59.36</v>
      </c>
      <c r="Q135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7">
        <f t="shared" si="106"/>
        <v>66.7</v>
      </c>
      <c r="Q1352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7">
        <f t="shared" si="106"/>
        <v>168.78</v>
      </c>
      <c r="Q1353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7">
        <f t="shared" si="106"/>
        <v>59.97</v>
      </c>
      <c r="Q1354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7">
        <f t="shared" si="106"/>
        <v>31.81</v>
      </c>
      <c r="Q1355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7">
        <f t="shared" si="106"/>
        <v>24.42</v>
      </c>
      <c r="Q1356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7">
        <f t="shared" si="106"/>
        <v>25.35</v>
      </c>
      <c r="Q1357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7">
        <f t="shared" si="106"/>
        <v>71.44</v>
      </c>
      <c r="Q1358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7">
        <f t="shared" si="106"/>
        <v>38.549999999999997</v>
      </c>
      <c r="Q1359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7">
        <f t="shared" si="106"/>
        <v>68.37</v>
      </c>
      <c r="Q136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7">
        <f t="shared" si="106"/>
        <v>40.21</v>
      </c>
      <c r="Q136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7">
        <f t="shared" si="106"/>
        <v>32.07</v>
      </c>
      <c r="Q1362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7">
        <f t="shared" si="106"/>
        <v>28.63</v>
      </c>
      <c r="Q1363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7">
        <f t="shared" si="106"/>
        <v>43.64</v>
      </c>
      <c r="Q1364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7">
        <f t="shared" si="106"/>
        <v>40</v>
      </c>
      <c r="Q1365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7">
        <f t="shared" si="106"/>
        <v>346.04</v>
      </c>
      <c r="Q1366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7">
        <f t="shared" si="106"/>
        <v>81.739999999999995</v>
      </c>
      <c r="Q1367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7">
        <f t="shared" si="106"/>
        <v>64.540000000000006</v>
      </c>
      <c r="Q1368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7">
        <f t="shared" si="106"/>
        <v>63.48</v>
      </c>
      <c r="Q1369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7">
        <f t="shared" si="106"/>
        <v>63.62</v>
      </c>
      <c r="Q137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7">
        <f t="shared" si="106"/>
        <v>83.97</v>
      </c>
      <c r="Q137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7">
        <f t="shared" si="106"/>
        <v>77.75</v>
      </c>
      <c r="Q1372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7">
        <f t="shared" si="106"/>
        <v>107.07</v>
      </c>
      <c r="Q1373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7">
        <f t="shared" si="106"/>
        <v>38.75</v>
      </c>
      <c r="Q1374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7">
        <f t="shared" si="106"/>
        <v>201.94</v>
      </c>
      <c r="Q1375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7">
        <f t="shared" si="106"/>
        <v>43.06</v>
      </c>
      <c r="Q1376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7">
        <f t="shared" si="106"/>
        <v>62.87</v>
      </c>
      <c r="Q1377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7">
        <f t="shared" si="106"/>
        <v>55.61</v>
      </c>
      <c r="Q1378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7">
        <f t="shared" si="106"/>
        <v>48.71</v>
      </c>
      <c r="Q1379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7">
        <f t="shared" si="106"/>
        <v>30.58</v>
      </c>
      <c r="Q138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7">
        <f t="shared" si="106"/>
        <v>73.91</v>
      </c>
      <c r="Q138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7">
        <f t="shared" si="106"/>
        <v>21.2</v>
      </c>
      <c r="Q1382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7">
        <f t="shared" si="106"/>
        <v>73.36</v>
      </c>
      <c r="Q1383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7">
        <f t="shared" si="106"/>
        <v>56.41</v>
      </c>
      <c r="Q1384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7">
        <f t="shared" si="106"/>
        <v>50.25</v>
      </c>
      <c r="Q1385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7">
        <f t="shared" si="106"/>
        <v>68.94</v>
      </c>
      <c r="Q1386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7">
        <f t="shared" si="106"/>
        <v>65.91</v>
      </c>
      <c r="Q1387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7">
        <f t="shared" si="106"/>
        <v>62.5</v>
      </c>
      <c r="Q1388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7">
        <f t="shared" si="106"/>
        <v>70.06</v>
      </c>
      <c r="Q1389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7">
        <f t="shared" si="106"/>
        <v>60.18</v>
      </c>
      <c r="Q139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7">
        <f t="shared" si="106"/>
        <v>21.38</v>
      </c>
      <c r="Q139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7">
        <f t="shared" si="106"/>
        <v>160.79</v>
      </c>
      <c r="Q1392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7">
        <f t="shared" si="106"/>
        <v>42.38</v>
      </c>
      <c r="Q1393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7">
        <f t="shared" si="106"/>
        <v>27.32</v>
      </c>
      <c r="Q1394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7">
        <f t="shared" si="106"/>
        <v>196.83</v>
      </c>
      <c r="Q1395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7">
        <f t="shared" si="106"/>
        <v>53.88</v>
      </c>
      <c r="Q1396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7">
        <f t="shared" si="106"/>
        <v>47.76</v>
      </c>
      <c r="Q1397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7">
        <f t="shared" si="106"/>
        <v>88.19</v>
      </c>
      <c r="Q1398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7">
        <f t="shared" si="106"/>
        <v>72.06</v>
      </c>
      <c r="Q1399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7">
        <f t="shared" si="106"/>
        <v>74.25</v>
      </c>
      <c r="Q140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7">
        <f t="shared" si="106"/>
        <v>61.7</v>
      </c>
      <c r="Q140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ref="O1402:O1465" si="110">ROUND(E1402/D1402*100,0)</f>
        <v>167</v>
      </c>
      <c r="P1402" s="7">
        <f t="shared" ref="P1402:P1465" si="111">IFERROR(ROUND(E1402/L1402,2),0)</f>
        <v>17.239999999999998</v>
      </c>
      <c r="Q1402" t="s">
        <v>8323</v>
      </c>
      <c r="R1402" t="s">
        <v>8324</v>
      </c>
      <c r="S1402" s="14">
        <f t="shared" ref="S1402:S1465" si="112">(((J1402/60)/60)/24)+DATE(1970,1,1)</f>
        <v>42498.341122685189</v>
      </c>
      <c r="T1402" s="14">
        <f t="shared" ref="T1402:T1465" si="113">(((I1402/60)/60)/24)+DATE(1970,1,1)</f>
        <v>42533.229166666672</v>
      </c>
      <c r="U1402">
        <f t="shared" ref="U1402:U1465" si="114">YEAR(S1402)</f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10"/>
        <v>497</v>
      </c>
      <c r="P1403" s="7">
        <f t="shared" si="111"/>
        <v>51.72</v>
      </c>
      <c r="Q1403" t="s">
        <v>8323</v>
      </c>
      <c r="R1403" t="s">
        <v>8324</v>
      </c>
      <c r="S1403" s="14">
        <f t="shared" si="112"/>
        <v>41399.99622685185</v>
      </c>
      <c r="T1403" s="14">
        <f t="shared" si="113"/>
        <v>41420.99622685185</v>
      </c>
      <c r="U1403">
        <f t="shared" si="114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10"/>
        <v>109</v>
      </c>
      <c r="P1404" s="7">
        <f t="shared" si="111"/>
        <v>24.15</v>
      </c>
      <c r="Q1404" t="s">
        <v>8323</v>
      </c>
      <c r="R1404" t="s">
        <v>8324</v>
      </c>
      <c r="S1404" s="14">
        <f t="shared" si="112"/>
        <v>42065.053368055553</v>
      </c>
      <c r="T1404" s="14">
        <f t="shared" si="113"/>
        <v>42125.011701388896</v>
      </c>
      <c r="U1404">
        <f t="shared" si="114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10"/>
        <v>103</v>
      </c>
      <c r="P1405" s="7">
        <f t="shared" si="111"/>
        <v>62.17</v>
      </c>
      <c r="Q1405" t="s">
        <v>8323</v>
      </c>
      <c r="R1405" t="s">
        <v>8324</v>
      </c>
      <c r="S1405" s="14">
        <f t="shared" si="112"/>
        <v>41451.062905092593</v>
      </c>
      <c r="T1405" s="14">
        <f t="shared" si="113"/>
        <v>41481.062905092593</v>
      </c>
      <c r="U1405">
        <f t="shared" si="114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10"/>
        <v>2</v>
      </c>
      <c r="P1406" s="7">
        <f t="shared" si="111"/>
        <v>48.2</v>
      </c>
      <c r="Q1406" t="s">
        <v>8320</v>
      </c>
      <c r="R1406" t="s">
        <v>8339</v>
      </c>
      <c r="S1406" s="14">
        <f t="shared" si="112"/>
        <v>42032.510243055556</v>
      </c>
      <c r="T1406" s="14">
        <f t="shared" si="113"/>
        <v>42057.510243055556</v>
      </c>
      <c r="U1406">
        <f t="shared" si="114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10"/>
        <v>0</v>
      </c>
      <c r="P1407" s="7">
        <f t="shared" si="111"/>
        <v>6.18</v>
      </c>
      <c r="Q1407" t="s">
        <v>8320</v>
      </c>
      <c r="R1407" t="s">
        <v>8339</v>
      </c>
      <c r="S1407" s="14">
        <f t="shared" si="112"/>
        <v>41941.680567129632</v>
      </c>
      <c r="T1407" s="14">
        <f t="shared" si="113"/>
        <v>41971.722233796296</v>
      </c>
      <c r="U1407">
        <f t="shared" si="114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10"/>
        <v>0</v>
      </c>
      <c r="P1408" s="7">
        <f t="shared" si="111"/>
        <v>5</v>
      </c>
      <c r="Q1408" t="s">
        <v>8320</v>
      </c>
      <c r="R1408" t="s">
        <v>8339</v>
      </c>
      <c r="S1408" s="14">
        <f t="shared" si="112"/>
        <v>42297.432951388888</v>
      </c>
      <c r="T1408" s="14">
        <f t="shared" si="113"/>
        <v>42350.416666666672</v>
      </c>
      <c r="U1408">
        <f t="shared" si="114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10"/>
        <v>1</v>
      </c>
      <c r="P1409" s="7">
        <f t="shared" si="111"/>
        <v>7.5</v>
      </c>
      <c r="Q1409" t="s">
        <v>8320</v>
      </c>
      <c r="R1409" t="s">
        <v>8339</v>
      </c>
      <c r="S1409" s="14">
        <f t="shared" si="112"/>
        <v>41838.536782407406</v>
      </c>
      <c r="T1409" s="14">
        <f t="shared" si="113"/>
        <v>41863.536782407406</v>
      </c>
      <c r="U1409">
        <f t="shared" si="114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10"/>
        <v>7</v>
      </c>
      <c r="P1410" s="7">
        <f t="shared" si="111"/>
        <v>12</v>
      </c>
      <c r="Q1410" t="s">
        <v>8320</v>
      </c>
      <c r="R1410" t="s">
        <v>8339</v>
      </c>
      <c r="S1410" s="14">
        <f t="shared" si="112"/>
        <v>42291.872175925921</v>
      </c>
      <c r="T1410" s="14">
        <f t="shared" si="113"/>
        <v>42321.913842592592</v>
      </c>
      <c r="U1410">
        <f t="shared" si="114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 s="7">
        <f t="shared" si="111"/>
        <v>0</v>
      </c>
      <c r="Q1411" t="s">
        <v>8320</v>
      </c>
      <c r="R1411" t="s">
        <v>8339</v>
      </c>
      <c r="S1411" s="14">
        <f t="shared" si="112"/>
        <v>41945.133506944447</v>
      </c>
      <c r="T1411" s="14">
        <f t="shared" si="113"/>
        <v>42005.175173611111</v>
      </c>
      <c r="U1411">
        <f t="shared" si="114"/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7">
        <f t="shared" si="111"/>
        <v>1</v>
      </c>
      <c r="Q1412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7">
        <f t="shared" si="111"/>
        <v>2.33</v>
      </c>
      <c r="Q1413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7">
        <f t="shared" si="111"/>
        <v>24.62</v>
      </c>
      <c r="Q1414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7">
        <f t="shared" si="111"/>
        <v>100</v>
      </c>
      <c r="Q1415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7">
        <f t="shared" si="111"/>
        <v>1</v>
      </c>
      <c r="Q1416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7">
        <f t="shared" si="111"/>
        <v>88.89</v>
      </c>
      <c r="Q1417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7">
        <f t="shared" si="111"/>
        <v>0</v>
      </c>
      <c r="Q1418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7">
        <f t="shared" si="111"/>
        <v>27.5</v>
      </c>
      <c r="Q1419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7">
        <f t="shared" si="111"/>
        <v>6</v>
      </c>
      <c r="Q142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7">
        <f t="shared" si="111"/>
        <v>44.5</v>
      </c>
      <c r="Q142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7">
        <f t="shared" si="111"/>
        <v>1</v>
      </c>
      <c r="Q1422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7">
        <f t="shared" si="111"/>
        <v>100</v>
      </c>
      <c r="Q1423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7">
        <f t="shared" si="111"/>
        <v>13</v>
      </c>
      <c r="Q1424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7">
        <f t="shared" si="111"/>
        <v>100</v>
      </c>
      <c r="Q1425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7">
        <f t="shared" si="111"/>
        <v>109.07</v>
      </c>
      <c r="Q1426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7">
        <f t="shared" si="111"/>
        <v>0</v>
      </c>
      <c r="Q1427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7">
        <f t="shared" si="111"/>
        <v>0</v>
      </c>
      <c r="Q1428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7">
        <f t="shared" si="111"/>
        <v>104.75</v>
      </c>
      <c r="Q1429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7">
        <f t="shared" si="111"/>
        <v>15</v>
      </c>
      <c r="Q143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7">
        <f t="shared" si="111"/>
        <v>0</v>
      </c>
      <c r="Q143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7">
        <f t="shared" si="111"/>
        <v>80.599999999999994</v>
      </c>
      <c r="Q1432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7">
        <f t="shared" si="111"/>
        <v>115.55</v>
      </c>
      <c r="Q1433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7">
        <f t="shared" si="111"/>
        <v>0</v>
      </c>
      <c r="Q1434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7">
        <f t="shared" si="111"/>
        <v>80.5</v>
      </c>
      <c r="Q1435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7">
        <f t="shared" si="111"/>
        <v>744.55</v>
      </c>
      <c r="Q1436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7">
        <f t="shared" si="111"/>
        <v>7.5</v>
      </c>
      <c r="Q1437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7">
        <f t="shared" si="111"/>
        <v>38.5</v>
      </c>
      <c r="Q1438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7">
        <f t="shared" si="111"/>
        <v>36.68</v>
      </c>
      <c r="Q1439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7">
        <f t="shared" si="111"/>
        <v>75</v>
      </c>
      <c r="Q144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7">
        <f t="shared" si="111"/>
        <v>30</v>
      </c>
      <c r="Q144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7">
        <f t="shared" si="111"/>
        <v>1</v>
      </c>
      <c r="Q1442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7">
        <f t="shared" si="111"/>
        <v>673.33</v>
      </c>
      <c r="Q1443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7">
        <f t="shared" si="111"/>
        <v>0</v>
      </c>
      <c r="Q1444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7">
        <f t="shared" si="111"/>
        <v>0</v>
      </c>
      <c r="Q1445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7">
        <f t="shared" si="111"/>
        <v>0</v>
      </c>
      <c r="Q1446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7">
        <f t="shared" si="111"/>
        <v>0</v>
      </c>
      <c r="Q1447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7">
        <f t="shared" si="111"/>
        <v>0</v>
      </c>
      <c r="Q1448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7">
        <f t="shared" si="111"/>
        <v>25</v>
      </c>
      <c r="Q1449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7">
        <f t="shared" si="111"/>
        <v>0</v>
      </c>
      <c r="Q145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7">
        <f t="shared" si="111"/>
        <v>0</v>
      </c>
      <c r="Q145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7">
        <f t="shared" si="111"/>
        <v>1</v>
      </c>
      <c r="Q1452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7">
        <f t="shared" si="111"/>
        <v>1</v>
      </c>
      <c r="Q1453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7">
        <f t="shared" si="111"/>
        <v>0</v>
      </c>
      <c r="Q1454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7">
        <f t="shared" si="111"/>
        <v>0</v>
      </c>
      <c r="Q1455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7">
        <f t="shared" si="111"/>
        <v>15</v>
      </c>
      <c r="Q1456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7">
        <f t="shared" si="111"/>
        <v>225</v>
      </c>
      <c r="Q1457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7">
        <f t="shared" si="111"/>
        <v>48.33</v>
      </c>
      <c r="Q1458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7">
        <f t="shared" si="111"/>
        <v>0</v>
      </c>
      <c r="Q1459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7">
        <f t="shared" si="111"/>
        <v>0</v>
      </c>
      <c r="Q146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7">
        <f t="shared" si="111"/>
        <v>0</v>
      </c>
      <c r="Q146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7">
        <f t="shared" si="111"/>
        <v>0</v>
      </c>
      <c r="Q1462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7">
        <f t="shared" si="111"/>
        <v>44.67</v>
      </c>
      <c r="Q1463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7">
        <f t="shared" si="111"/>
        <v>28.94</v>
      </c>
      <c r="Q1464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7">
        <f t="shared" si="111"/>
        <v>35.44</v>
      </c>
      <c r="Q1465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ref="O1466:O1529" si="115">ROUND(E1466/D1466*100,0)</f>
        <v>163</v>
      </c>
      <c r="P1466" s="7">
        <f t="shared" ref="P1466:P1529" si="116">IFERROR(ROUND(E1466/L1466,2),0)</f>
        <v>34.869999999999997</v>
      </c>
      <c r="Q1466" t="s">
        <v>8320</v>
      </c>
      <c r="R1466" t="s">
        <v>8340</v>
      </c>
      <c r="S1466" s="14">
        <f t="shared" ref="S1466:S1529" si="117">(((J1466/60)/60)/24)+DATE(1970,1,1)</f>
        <v>41291.661550925928</v>
      </c>
      <c r="T1466" s="14">
        <f t="shared" ref="T1466:T1529" si="118">(((I1466/60)/60)/24)+DATE(1970,1,1)</f>
        <v>41321.661550925928</v>
      </c>
      <c r="U1466">
        <f t="shared" ref="U1466:U1529" si="119">YEAR(S1466)</f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5"/>
        <v>456</v>
      </c>
      <c r="P1467" s="7">
        <f t="shared" si="116"/>
        <v>52.62</v>
      </c>
      <c r="Q1467" t="s">
        <v>8320</v>
      </c>
      <c r="R1467" t="s">
        <v>8340</v>
      </c>
      <c r="S1467" s="14">
        <f t="shared" si="117"/>
        <v>40959.734398148146</v>
      </c>
      <c r="T1467" s="14">
        <f t="shared" si="118"/>
        <v>40990.125</v>
      </c>
      <c r="U1467">
        <f t="shared" si="119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5"/>
        <v>108</v>
      </c>
      <c r="P1468" s="7">
        <f t="shared" si="116"/>
        <v>69.599999999999994</v>
      </c>
      <c r="Q1468" t="s">
        <v>8320</v>
      </c>
      <c r="R1468" t="s">
        <v>8340</v>
      </c>
      <c r="S1468" s="14">
        <f t="shared" si="117"/>
        <v>42340.172060185185</v>
      </c>
      <c r="T1468" s="14">
        <f t="shared" si="118"/>
        <v>42381.208333333328</v>
      </c>
      <c r="U1468">
        <f t="shared" si="119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5"/>
        <v>115</v>
      </c>
      <c r="P1469" s="7">
        <f t="shared" si="116"/>
        <v>76.72</v>
      </c>
      <c r="Q1469" t="s">
        <v>8320</v>
      </c>
      <c r="R1469" t="s">
        <v>8340</v>
      </c>
      <c r="S1469" s="14">
        <f t="shared" si="117"/>
        <v>40933.80190972222</v>
      </c>
      <c r="T1469" s="14">
        <f t="shared" si="118"/>
        <v>40993.760243055556</v>
      </c>
      <c r="U1469">
        <f t="shared" si="119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5"/>
        <v>102</v>
      </c>
      <c r="P1470" s="7">
        <f t="shared" si="116"/>
        <v>33.19</v>
      </c>
      <c r="Q1470" t="s">
        <v>8320</v>
      </c>
      <c r="R1470" t="s">
        <v>8340</v>
      </c>
      <c r="S1470" s="14">
        <f t="shared" si="117"/>
        <v>40646.014456018522</v>
      </c>
      <c r="T1470" s="14">
        <f t="shared" si="118"/>
        <v>40706.014456018522</v>
      </c>
      <c r="U1470">
        <f t="shared" si="119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5"/>
        <v>108</v>
      </c>
      <c r="P1471" s="7">
        <f t="shared" si="116"/>
        <v>149.46</v>
      </c>
      <c r="Q1471" t="s">
        <v>8320</v>
      </c>
      <c r="R1471" t="s">
        <v>8340</v>
      </c>
      <c r="S1471" s="14">
        <f t="shared" si="117"/>
        <v>41290.598483796297</v>
      </c>
      <c r="T1471" s="14">
        <f t="shared" si="118"/>
        <v>41320.598483796297</v>
      </c>
      <c r="U1471">
        <f t="shared" si="119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5"/>
        <v>125</v>
      </c>
      <c r="P1472" s="7">
        <f t="shared" si="116"/>
        <v>23.17</v>
      </c>
      <c r="Q1472" t="s">
        <v>8320</v>
      </c>
      <c r="R1472" t="s">
        <v>8340</v>
      </c>
      <c r="S1472" s="14">
        <f t="shared" si="117"/>
        <v>41250.827118055553</v>
      </c>
      <c r="T1472" s="14">
        <f t="shared" si="118"/>
        <v>41271.827118055553</v>
      </c>
      <c r="U1472">
        <f t="shared" si="119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5"/>
        <v>104</v>
      </c>
      <c r="P1473" s="7">
        <f t="shared" si="116"/>
        <v>96.88</v>
      </c>
      <c r="Q1473" t="s">
        <v>8320</v>
      </c>
      <c r="R1473" t="s">
        <v>8340</v>
      </c>
      <c r="S1473" s="14">
        <f t="shared" si="117"/>
        <v>42073.957569444443</v>
      </c>
      <c r="T1473" s="14">
        <f t="shared" si="118"/>
        <v>42103.957569444443</v>
      </c>
      <c r="U1473">
        <f t="shared" si="119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5"/>
        <v>139</v>
      </c>
      <c r="P1474" s="7">
        <f t="shared" si="116"/>
        <v>103.2</v>
      </c>
      <c r="Q1474" t="s">
        <v>8320</v>
      </c>
      <c r="R1474" t="s">
        <v>8340</v>
      </c>
      <c r="S1474" s="14">
        <f t="shared" si="117"/>
        <v>41533.542858796296</v>
      </c>
      <c r="T1474" s="14">
        <f t="shared" si="118"/>
        <v>41563.542858796296</v>
      </c>
      <c r="U1474">
        <f t="shared" si="119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 s="7">
        <f t="shared" si="116"/>
        <v>38.46</v>
      </c>
      <c r="Q1475" t="s">
        <v>8320</v>
      </c>
      <c r="R1475" t="s">
        <v>8340</v>
      </c>
      <c r="S1475" s="14">
        <f t="shared" si="117"/>
        <v>40939.979618055557</v>
      </c>
      <c r="T1475" s="14">
        <f t="shared" si="118"/>
        <v>40969.979618055557</v>
      </c>
      <c r="U1475">
        <f t="shared" si="119"/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7">
        <f t="shared" si="116"/>
        <v>44.32</v>
      </c>
      <c r="Q1476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7">
        <f t="shared" si="116"/>
        <v>64.17</v>
      </c>
      <c r="Q1477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7">
        <f t="shared" si="116"/>
        <v>43.33</v>
      </c>
      <c r="Q1478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7">
        <f t="shared" si="116"/>
        <v>90.5</v>
      </c>
      <c r="Q1479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7">
        <f t="shared" si="116"/>
        <v>29.19</v>
      </c>
      <c r="Q148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7">
        <f t="shared" si="116"/>
        <v>30.96</v>
      </c>
      <c r="Q148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7">
        <f t="shared" si="116"/>
        <v>92.16</v>
      </c>
      <c r="Q1482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7">
        <f t="shared" si="116"/>
        <v>17.5</v>
      </c>
      <c r="Q1483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7">
        <f t="shared" si="116"/>
        <v>5</v>
      </c>
      <c r="Q1484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7">
        <f t="shared" si="116"/>
        <v>25</v>
      </c>
      <c r="Q1485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7">
        <f t="shared" si="116"/>
        <v>0</v>
      </c>
      <c r="Q1486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7">
        <f t="shared" si="116"/>
        <v>50</v>
      </c>
      <c r="Q1487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7">
        <f t="shared" si="116"/>
        <v>16</v>
      </c>
      <c r="Q1488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7">
        <f t="shared" si="116"/>
        <v>0</v>
      </c>
      <c r="Q1489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7">
        <f t="shared" si="116"/>
        <v>60</v>
      </c>
      <c r="Q149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7">
        <f t="shared" si="116"/>
        <v>0</v>
      </c>
      <c r="Q149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7">
        <f t="shared" si="116"/>
        <v>47.11</v>
      </c>
      <c r="Q1492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7">
        <f t="shared" si="116"/>
        <v>100</v>
      </c>
      <c r="Q1493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7">
        <f t="shared" si="116"/>
        <v>15</v>
      </c>
      <c r="Q1494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7">
        <f t="shared" si="116"/>
        <v>0</v>
      </c>
      <c r="Q1495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7">
        <f t="shared" si="116"/>
        <v>40.450000000000003</v>
      </c>
      <c r="Q1496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7">
        <f t="shared" si="116"/>
        <v>0</v>
      </c>
      <c r="Q1497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7">
        <f t="shared" si="116"/>
        <v>0</v>
      </c>
      <c r="Q1498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7">
        <f t="shared" si="116"/>
        <v>1</v>
      </c>
      <c r="Q1499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7">
        <f t="shared" si="116"/>
        <v>19</v>
      </c>
      <c r="Q150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7">
        <f t="shared" si="116"/>
        <v>5</v>
      </c>
      <c r="Q150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7">
        <f t="shared" si="116"/>
        <v>46.73</v>
      </c>
      <c r="Q1502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7">
        <f t="shared" si="116"/>
        <v>97.73</v>
      </c>
      <c r="Q1503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7">
        <f t="shared" si="116"/>
        <v>67.84</v>
      </c>
      <c r="Q1504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7">
        <f t="shared" si="116"/>
        <v>56.98</v>
      </c>
      <c r="Q1505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7">
        <f t="shared" si="116"/>
        <v>67.16</v>
      </c>
      <c r="Q1506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7">
        <f t="shared" si="116"/>
        <v>48.04</v>
      </c>
      <c r="Q1507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7">
        <f t="shared" si="116"/>
        <v>38.86</v>
      </c>
      <c r="Q1508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7">
        <f t="shared" si="116"/>
        <v>78.180000000000007</v>
      </c>
      <c r="Q1509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7">
        <f t="shared" si="116"/>
        <v>97.11</v>
      </c>
      <c r="Q15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7">
        <f t="shared" si="116"/>
        <v>110.39</v>
      </c>
      <c r="Q15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7">
        <f t="shared" si="116"/>
        <v>39.92</v>
      </c>
      <c r="Q1512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7">
        <f t="shared" si="116"/>
        <v>75.98</v>
      </c>
      <c r="Q1513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7">
        <f t="shared" si="116"/>
        <v>58.38</v>
      </c>
      <c r="Q1514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7">
        <f t="shared" si="116"/>
        <v>55.82</v>
      </c>
      <c r="Q1515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7">
        <f t="shared" si="116"/>
        <v>151.24</v>
      </c>
      <c r="Q1516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7">
        <f t="shared" si="116"/>
        <v>849.67</v>
      </c>
      <c r="Q1517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7">
        <f t="shared" si="116"/>
        <v>159.24</v>
      </c>
      <c r="Q1518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7">
        <f t="shared" si="116"/>
        <v>39.51</v>
      </c>
      <c r="Q1519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7">
        <f t="shared" si="116"/>
        <v>130.53</v>
      </c>
      <c r="Q152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7">
        <f t="shared" si="116"/>
        <v>64.16</v>
      </c>
      <c r="Q152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7">
        <f t="shared" si="116"/>
        <v>111.53</v>
      </c>
      <c r="Q1522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7">
        <f t="shared" si="116"/>
        <v>170.45</v>
      </c>
      <c r="Q1523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7">
        <f t="shared" si="116"/>
        <v>133.74</v>
      </c>
      <c r="Q1524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7">
        <f t="shared" si="116"/>
        <v>95.83</v>
      </c>
      <c r="Q1525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7">
        <f t="shared" si="116"/>
        <v>221.79</v>
      </c>
      <c r="Q1526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7">
        <f t="shared" si="116"/>
        <v>32.32</v>
      </c>
      <c r="Q1527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7">
        <f t="shared" si="116"/>
        <v>98.84</v>
      </c>
      <c r="Q1528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7">
        <f t="shared" si="116"/>
        <v>55.22</v>
      </c>
      <c r="Q1529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ref="O1530:O1593" si="120">ROUND(E1530/D1530*100,0)</f>
        <v>282</v>
      </c>
      <c r="P1530" s="7">
        <f t="shared" ref="P1530:P1593" si="121">IFERROR(ROUND(E1530/L1530,2),0)</f>
        <v>52.79</v>
      </c>
      <c r="Q1530" t="s">
        <v>8336</v>
      </c>
      <c r="R1530" t="s">
        <v>8337</v>
      </c>
      <c r="S1530" s="14">
        <f t="shared" ref="S1530:S1593" si="122">(((J1530/60)/60)/24)+DATE(1970,1,1)</f>
        <v>42736.732893518521</v>
      </c>
      <c r="T1530" s="14">
        <f t="shared" ref="T1530:T1593" si="123">(((I1530/60)/60)/24)+DATE(1970,1,1)</f>
        <v>42767</v>
      </c>
      <c r="U1530">
        <f t="shared" ref="U1530:U1593" si="124">YEAR(S1530)</f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20"/>
        <v>101</v>
      </c>
      <c r="P1531" s="7">
        <f t="shared" si="121"/>
        <v>135.66999999999999</v>
      </c>
      <c r="Q1531" t="s">
        <v>8336</v>
      </c>
      <c r="R1531" t="s">
        <v>8337</v>
      </c>
      <c r="S1531" s="14">
        <f t="shared" si="122"/>
        <v>42052.628703703704</v>
      </c>
      <c r="T1531" s="14">
        <f t="shared" si="123"/>
        <v>42082.587037037039</v>
      </c>
      <c r="U1531">
        <f t="shared" si="124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20"/>
        <v>135</v>
      </c>
      <c r="P1532" s="7">
        <f t="shared" si="121"/>
        <v>53.99</v>
      </c>
      <c r="Q1532" t="s">
        <v>8336</v>
      </c>
      <c r="R1532" t="s">
        <v>8337</v>
      </c>
      <c r="S1532" s="14">
        <f t="shared" si="122"/>
        <v>42275.767303240747</v>
      </c>
      <c r="T1532" s="14">
        <f t="shared" si="123"/>
        <v>42300.767303240747</v>
      </c>
      <c r="U1532">
        <f t="shared" si="124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20"/>
        <v>176</v>
      </c>
      <c r="P1533" s="7">
        <f t="shared" si="121"/>
        <v>56.64</v>
      </c>
      <c r="Q1533" t="s">
        <v>8336</v>
      </c>
      <c r="R1533" t="s">
        <v>8337</v>
      </c>
      <c r="S1533" s="14">
        <f t="shared" si="122"/>
        <v>41941.802384259259</v>
      </c>
      <c r="T1533" s="14">
        <f t="shared" si="123"/>
        <v>41974.125</v>
      </c>
      <c r="U1533">
        <f t="shared" si="124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20"/>
        <v>484</v>
      </c>
      <c r="P1534" s="7">
        <f t="shared" si="121"/>
        <v>82.32</v>
      </c>
      <c r="Q1534" t="s">
        <v>8336</v>
      </c>
      <c r="R1534" t="s">
        <v>8337</v>
      </c>
      <c r="S1534" s="14">
        <f t="shared" si="122"/>
        <v>42391.475289351853</v>
      </c>
      <c r="T1534" s="14">
        <f t="shared" si="123"/>
        <v>42415.625</v>
      </c>
      <c r="U1534">
        <f t="shared" si="124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20"/>
        <v>145</v>
      </c>
      <c r="P1535" s="7">
        <f t="shared" si="121"/>
        <v>88.26</v>
      </c>
      <c r="Q1535" t="s">
        <v>8336</v>
      </c>
      <c r="R1535" t="s">
        <v>8337</v>
      </c>
      <c r="S1535" s="14">
        <f t="shared" si="122"/>
        <v>42443.00204861111</v>
      </c>
      <c r="T1535" s="14">
        <f t="shared" si="123"/>
        <v>42492.165972222225</v>
      </c>
      <c r="U1535">
        <f t="shared" si="124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20"/>
        <v>418</v>
      </c>
      <c r="P1536" s="7">
        <f t="shared" si="121"/>
        <v>84.91</v>
      </c>
      <c r="Q1536" t="s">
        <v>8336</v>
      </c>
      <c r="R1536" t="s">
        <v>8337</v>
      </c>
      <c r="S1536" s="14">
        <f t="shared" si="122"/>
        <v>42221.67432870371</v>
      </c>
      <c r="T1536" s="14">
        <f t="shared" si="123"/>
        <v>42251.67432870371</v>
      </c>
      <c r="U1536">
        <f t="shared" si="124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20"/>
        <v>132</v>
      </c>
      <c r="P1537" s="7">
        <f t="shared" si="121"/>
        <v>48.15</v>
      </c>
      <c r="Q1537" t="s">
        <v>8336</v>
      </c>
      <c r="R1537" t="s">
        <v>8337</v>
      </c>
      <c r="S1537" s="14">
        <f t="shared" si="122"/>
        <v>42484.829062500001</v>
      </c>
      <c r="T1537" s="14">
        <f t="shared" si="123"/>
        <v>42513.916666666672</v>
      </c>
      <c r="U1537">
        <f t="shared" si="124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20"/>
        <v>250</v>
      </c>
      <c r="P1538" s="7">
        <f t="shared" si="121"/>
        <v>66.02</v>
      </c>
      <c r="Q1538" t="s">
        <v>8336</v>
      </c>
      <c r="R1538" t="s">
        <v>8337</v>
      </c>
      <c r="S1538" s="14">
        <f t="shared" si="122"/>
        <v>42213.802199074074</v>
      </c>
      <c r="T1538" s="14">
        <f t="shared" si="123"/>
        <v>42243.802199074074</v>
      </c>
      <c r="U1538">
        <f t="shared" si="124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 s="7">
        <f t="shared" si="121"/>
        <v>96.38</v>
      </c>
      <c r="Q1539" t="s">
        <v>8336</v>
      </c>
      <c r="R1539" t="s">
        <v>8337</v>
      </c>
      <c r="S1539" s="14">
        <f t="shared" si="122"/>
        <v>42552.315127314811</v>
      </c>
      <c r="T1539" s="14">
        <f t="shared" si="123"/>
        <v>42588.75</v>
      </c>
      <c r="U1539">
        <f t="shared" si="124"/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7">
        <f t="shared" si="121"/>
        <v>156.16999999999999</v>
      </c>
      <c r="Q154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7">
        <f t="shared" si="121"/>
        <v>95.76</v>
      </c>
      <c r="Q154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7">
        <f t="shared" si="121"/>
        <v>180.41</v>
      </c>
      <c r="Q1542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7">
        <f t="shared" si="121"/>
        <v>3</v>
      </c>
      <c r="Q1543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7">
        <f t="shared" si="121"/>
        <v>20</v>
      </c>
      <c r="Q1544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7">
        <f t="shared" si="121"/>
        <v>10</v>
      </c>
      <c r="Q1545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7">
        <f t="shared" si="121"/>
        <v>0</v>
      </c>
      <c r="Q1546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7">
        <f t="shared" si="121"/>
        <v>1</v>
      </c>
      <c r="Q1547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7">
        <f t="shared" si="121"/>
        <v>26.27</v>
      </c>
      <c r="Q1548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7">
        <f t="shared" si="121"/>
        <v>0</v>
      </c>
      <c r="Q1549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7">
        <f t="shared" si="121"/>
        <v>60</v>
      </c>
      <c r="Q155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7">
        <f t="shared" si="121"/>
        <v>28.33</v>
      </c>
      <c r="Q155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7">
        <f t="shared" si="121"/>
        <v>14.43</v>
      </c>
      <c r="Q1552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7">
        <f t="shared" si="121"/>
        <v>0</v>
      </c>
      <c r="Q1553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7">
        <f t="shared" si="121"/>
        <v>132.19</v>
      </c>
      <c r="Q1554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7">
        <f t="shared" si="121"/>
        <v>0</v>
      </c>
      <c r="Q1555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7">
        <f t="shared" si="121"/>
        <v>0</v>
      </c>
      <c r="Q1556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7">
        <f t="shared" si="121"/>
        <v>0</v>
      </c>
      <c r="Q1557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7">
        <f t="shared" si="121"/>
        <v>56.42</v>
      </c>
      <c r="Q1558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7">
        <f t="shared" si="121"/>
        <v>100</v>
      </c>
      <c r="Q1559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7">
        <f t="shared" si="121"/>
        <v>11.67</v>
      </c>
      <c r="Q156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7">
        <f t="shared" si="121"/>
        <v>50</v>
      </c>
      <c r="Q156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7">
        <f t="shared" si="121"/>
        <v>23.5</v>
      </c>
      <c r="Q1562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7">
        <f t="shared" si="121"/>
        <v>67</v>
      </c>
      <c r="Q1563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7">
        <f t="shared" si="121"/>
        <v>0</v>
      </c>
      <c r="Q1564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7">
        <f t="shared" si="121"/>
        <v>42.5</v>
      </c>
      <c r="Q1565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7">
        <f t="shared" si="121"/>
        <v>10</v>
      </c>
      <c r="Q1566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7">
        <f t="shared" si="121"/>
        <v>100</v>
      </c>
      <c r="Q1567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7">
        <f t="shared" si="121"/>
        <v>108.05</v>
      </c>
      <c r="Q1568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7">
        <f t="shared" si="121"/>
        <v>26.92</v>
      </c>
      <c r="Q1569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7">
        <f t="shared" si="121"/>
        <v>155</v>
      </c>
      <c r="Q157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7">
        <f t="shared" si="121"/>
        <v>0</v>
      </c>
      <c r="Q157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7">
        <f t="shared" si="121"/>
        <v>47.77</v>
      </c>
      <c r="Q1572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7">
        <f t="shared" si="121"/>
        <v>20</v>
      </c>
      <c r="Q1573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7">
        <f t="shared" si="121"/>
        <v>41.67</v>
      </c>
      <c r="Q1574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7">
        <f t="shared" si="121"/>
        <v>74.33</v>
      </c>
      <c r="Q1575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7">
        <f t="shared" si="121"/>
        <v>84.33</v>
      </c>
      <c r="Q1576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7">
        <f t="shared" si="121"/>
        <v>65.459999999999994</v>
      </c>
      <c r="Q1577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7">
        <f t="shared" si="121"/>
        <v>65</v>
      </c>
      <c r="Q1578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7">
        <f t="shared" si="121"/>
        <v>27.5</v>
      </c>
      <c r="Q1579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7">
        <f t="shared" si="121"/>
        <v>51.25</v>
      </c>
      <c r="Q158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7">
        <f t="shared" si="121"/>
        <v>14</v>
      </c>
      <c r="Q158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7">
        <f t="shared" si="121"/>
        <v>0</v>
      </c>
      <c r="Q1582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7">
        <f t="shared" si="121"/>
        <v>5</v>
      </c>
      <c r="Q1583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7">
        <f t="shared" si="121"/>
        <v>31</v>
      </c>
      <c r="Q1584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7">
        <f t="shared" si="121"/>
        <v>15</v>
      </c>
      <c r="Q1585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7">
        <f t="shared" si="121"/>
        <v>0</v>
      </c>
      <c r="Q1586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7">
        <f t="shared" si="121"/>
        <v>131.66999999999999</v>
      </c>
      <c r="Q1587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7">
        <f t="shared" si="121"/>
        <v>0</v>
      </c>
      <c r="Q1588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7">
        <f t="shared" si="121"/>
        <v>1</v>
      </c>
      <c r="Q1589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7">
        <f t="shared" si="121"/>
        <v>0</v>
      </c>
      <c r="Q159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7">
        <f t="shared" si="121"/>
        <v>0</v>
      </c>
      <c r="Q159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7">
        <f t="shared" si="121"/>
        <v>510</v>
      </c>
      <c r="Q1592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7">
        <f t="shared" si="121"/>
        <v>44.48</v>
      </c>
      <c r="Q1593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ref="O1594:O1657" si="125">ROUND(E1594/D1594*100,0)</f>
        <v>0</v>
      </c>
      <c r="P1594" s="7">
        <f t="shared" ref="P1594:P1657" si="126">IFERROR(ROUND(E1594/L1594,2),0)</f>
        <v>0</v>
      </c>
      <c r="Q1594" t="s">
        <v>8336</v>
      </c>
      <c r="R1594" t="s">
        <v>8343</v>
      </c>
      <c r="S1594" s="14">
        <f t="shared" ref="S1594:S1657" si="127">(((J1594/60)/60)/24)+DATE(1970,1,1)</f>
        <v>42046.072743055556</v>
      </c>
      <c r="T1594" s="14">
        <f t="shared" ref="T1594:T1657" si="128">(((I1594/60)/60)/24)+DATE(1970,1,1)</f>
        <v>42091.031076388885</v>
      </c>
      <c r="U1594">
        <f t="shared" ref="U1594:U1657" si="129">YEAR(S1594)</f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5"/>
        <v>0</v>
      </c>
      <c r="P1595" s="7">
        <f t="shared" si="126"/>
        <v>1</v>
      </c>
      <c r="Q1595" t="s">
        <v>8336</v>
      </c>
      <c r="R1595" t="s">
        <v>8343</v>
      </c>
      <c r="S1595" s="14">
        <f t="shared" si="127"/>
        <v>42033.845543981486</v>
      </c>
      <c r="T1595" s="14">
        <f t="shared" si="128"/>
        <v>42063.845543981486</v>
      </c>
      <c r="U1595">
        <f t="shared" si="129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5"/>
        <v>21</v>
      </c>
      <c r="P1596" s="7">
        <f t="shared" si="126"/>
        <v>20.5</v>
      </c>
      <c r="Q1596" t="s">
        <v>8336</v>
      </c>
      <c r="R1596" t="s">
        <v>8343</v>
      </c>
      <c r="S1596" s="14">
        <f t="shared" si="127"/>
        <v>42445.712754629625</v>
      </c>
      <c r="T1596" s="14">
        <f t="shared" si="128"/>
        <v>42505.681249999994</v>
      </c>
      <c r="U1596">
        <f t="shared" si="129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5"/>
        <v>0</v>
      </c>
      <c r="P1597" s="7">
        <f t="shared" si="126"/>
        <v>40</v>
      </c>
      <c r="Q1597" t="s">
        <v>8336</v>
      </c>
      <c r="R1597" t="s">
        <v>8343</v>
      </c>
      <c r="S1597" s="14">
        <f t="shared" si="127"/>
        <v>41780.050092592595</v>
      </c>
      <c r="T1597" s="14">
        <f t="shared" si="128"/>
        <v>41808.842361111114</v>
      </c>
      <c r="U1597">
        <f t="shared" si="129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5"/>
        <v>2</v>
      </c>
      <c r="P1598" s="7">
        <f t="shared" si="126"/>
        <v>25</v>
      </c>
      <c r="Q1598" t="s">
        <v>8336</v>
      </c>
      <c r="R1598" t="s">
        <v>8343</v>
      </c>
      <c r="S1598" s="14">
        <f t="shared" si="127"/>
        <v>41941.430196759262</v>
      </c>
      <c r="T1598" s="14">
        <f t="shared" si="128"/>
        <v>41986.471863425926</v>
      </c>
      <c r="U1598">
        <f t="shared" si="129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5"/>
        <v>0</v>
      </c>
      <c r="P1599" s="7">
        <f t="shared" si="126"/>
        <v>0</v>
      </c>
      <c r="Q1599" t="s">
        <v>8336</v>
      </c>
      <c r="R1599" t="s">
        <v>8343</v>
      </c>
      <c r="S1599" s="14">
        <f t="shared" si="127"/>
        <v>42603.354131944448</v>
      </c>
      <c r="T1599" s="14">
        <f t="shared" si="128"/>
        <v>42633.354131944448</v>
      </c>
      <c r="U1599">
        <f t="shared" si="129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5"/>
        <v>0</v>
      </c>
      <c r="P1600" s="7">
        <f t="shared" si="126"/>
        <v>1</v>
      </c>
      <c r="Q1600" t="s">
        <v>8336</v>
      </c>
      <c r="R1600" t="s">
        <v>8343</v>
      </c>
      <c r="S1600" s="14">
        <f t="shared" si="127"/>
        <v>42151.667337962965</v>
      </c>
      <c r="T1600" s="14">
        <f t="shared" si="128"/>
        <v>42211.667337962965</v>
      </c>
      <c r="U1600">
        <f t="shared" si="129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5"/>
        <v>0</v>
      </c>
      <c r="P1601" s="7">
        <f t="shared" si="126"/>
        <v>0</v>
      </c>
      <c r="Q1601" t="s">
        <v>8336</v>
      </c>
      <c r="R1601" t="s">
        <v>8343</v>
      </c>
      <c r="S1601" s="14">
        <f t="shared" si="127"/>
        <v>42438.53907407407</v>
      </c>
      <c r="T1601" s="14">
        <f t="shared" si="128"/>
        <v>42468.497407407413</v>
      </c>
      <c r="U1601">
        <f t="shared" si="129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5"/>
        <v>7</v>
      </c>
      <c r="P1602" s="7">
        <f t="shared" si="126"/>
        <v>40.78</v>
      </c>
      <c r="Q1602" t="s">
        <v>8336</v>
      </c>
      <c r="R1602" t="s">
        <v>8343</v>
      </c>
      <c r="S1602" s="14">
        <f t="shared" si="127"/>
        <v>41791.057314814818</v>
      </c>
      <c r="T1602" s="14">
        <f t="shared" si="128"/>
        <v>41835.21597222222</v>
      </c>
      <c r="U1602">
        <f t="shared" si="129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 s="7">
        <f t="shared" si="126"/>
        <v>48.33</v>
      </c>
      <c r="Q1603" t="s">
        <v>8323</v>
      </c>
      <c r="R1603" t="s">
        <v>8324</v>
      </c>
      <c r="S1603" s="14">
        <f t="shared" si="127"/>
        <v>40638.092974537038</v>
      </c>
      <c r="T1603" s="14">
        <f t="shared" si="128"/>
        <v>40668.092974537038</v>
      </c>
      <c r="U1603">
        <f t="shared" si="129"/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7">
        <f t="shared" si="126"/>
        <v>46.95</v>
      </c>
      <c r="Q1604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7">
        <f t="shared" si="126"/>
        <v>66.69</v>
      </c>
      <c r="Q1605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7">
        <f t="shared" si="126"/>
        <v>48.84</v>
      </c>
      <c r="Q1606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7">
        <f t="shared" si="126"/>
        <v>137.31</v>
      </c>
      <c r="Q1607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7">
        <f t="shared" si="126"/>
        <v>87.83</v>
      </c>
      <c r="Q1608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7">
        <f t="shared" si="126"/>
        <v>70.790000000000006</v>
      </c>
      <c r="Q1609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7">
        <f t="shared" si="126"/>
        <v>52.83</v>
      </c>
      <c r="Q16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7">
        <f t="shared" si="126"/>
        <v>443.75</v>
      </c>
      <c r="Q16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7">
        <f t="shared" si="126"/>
        <v>48.54</v>
      </c>
      <c r="Q1612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7">
        <f t="shared" si="126"/>
        <v>37.07</v>
      </c>
      <c r="Q1613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7">
        <f t="shared" si="126"/>
        <v>50</v>
      </c>
      <c r="Q1614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7">
        <f t="shared" si="126"/>
        <v>39.04</v>
      </c>
      <c r="Q1615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7">
        <f t="shared" si="126"/>
        <v>66.69</v>
      </c>
      <c r="Q1616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7">
        <f t="shared" si="126"/>
        <v>67.13</v>
      </c>
      <c r="Q1617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7">
        <f t="shared" si="126"/>
        <v>66.37</v>
      </c>
      <c r="Q1618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7">
        <f t="shared" si="126"/>
        <v>64.62</v>
      </c>
      <c r="Q1619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7">
        <f t="shared" si="126"/>
        <v>58.37</v>
      </c>
      <c r="Q162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7">
        <f t="shared" si="126"/>
        <v>86.96</v>
      </c>
      <c r="Q162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7">
        <f t="shared" si="126"/>
        <v>66.47</v>
      </c>
      <c r="Q1622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7">
        <f t="shared" si="126"/>
        <v>163.78</v>
      </c>
      <c r="Q1623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7">
        <f t="shared" si="126"/>
        <v>107.98</v>
      </c>
      <c r="Q1624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7">
        <f t="shared" si="126"/>
        <v>42.11</v>
      </c>
      <c r="Q1625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7">
        <f t="shared" si="126"/>
        <v>47.2</v>
      </c>
      <c r="Q1626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7">
        <f t="shared" si="126"/>
        <v>112.02</v>
      </c>
      <c r="Q1627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7">
        <f t="shared" si="126"/>
        <v>74.95</v>
      </c>
      <c r="Q1628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7">
        <f t="shared" si="126"/>
        <v>61.58</v>
      </c>
      <c r="Q1629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7">
        <f t="shared" si="126"/>
        <v>45.88</v>
      </c>
      <c r="Q163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7">
        <f t="shared" si="126"/>
        <v>75.849999999999994</v>
      </c>
      <c r="Q163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7">
        <f t="shared" si="126"/>
        <v>84.21</v>
      </c>
      <c r="Q1632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7">
        <f t="shared" si="126"/>
        <v>117.23</v>
      </c>
      <c r="Q1633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7">
        <f t="shared" si="126"/>
        <v>86.49</v>
      </c>
      <c r="Q1634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7">
        <f t="shared" si="126"/>
        <v>172.41</v>
      </c>
      <c r="Q1635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7">
        <f t="shared" si="126"/>
        <v>62.81</v>
      </c>
      <c r="Q1636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7">
        <f t="shared" si="126"/>
        <v>67.73</v>
      </c>
      <c r="Q1637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7">
        <f t="shared" si="126"/>
        <v>53.56</v>
      </c>
      <c r="Q1638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7">
        <f t="shared" si="126"/>
        <v>34.6</v>
      </c>
      <c r="Q1639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7">
        <f t="shared" si="126"/>
        <v>38.89</v>
      </c>
      <c r="Q164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7">
        <f t="shared" si="126"/>
        <v>94.74</v>
      </c>
      <c r="Q164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7">
        <f t="shared" si="126"/>
        <v>39.97</v>
      </c>
      <c r="Q1642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7">
        <f t="shared" si="126"/>
        <v>97.5</v>
      </c>
      <c r="Q1643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7">
        <f t="shared" si="126"/>
        <v>42.86</v>
      </c>
      <c r="Q1644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7">
        <f t="shared" si="126"/>
        <v>168.51</v>
      </c>
      <c r="Q1645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7">
        <f t="shared" si="126"/>
        <v>85.55</v>
      </c>
      <c r="Q1646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7">
        <f t="shared" si="126"/>
        <v>554</v>
      </c>
      <c r="Q1647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7">
        <f t="shared" si="126"/>
        <v>26.55</v>
      </c>
      <c r="Q1648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7">
        <f t="shared" si="126"/>
        <v>113.83</v>
      </c>
      <c r="Q1649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7">
        <f t="shared" si="126"/>
        <v>32.01</v>
      </c>
      <c r="Q165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7">
        <f t="shared" si="126"/>
        <v>47.19</v>
      </c>
      <c r="Q165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7">
        <f t="shared" si="126"/>
        <v>88.47</v>
      </c>
      <c r="Q1652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7">
        <f t="shared" si="126"/>
        <v>100.75</v>
      </c>
      <c r="Q1653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7">
        <f t="shared" si="126"/>
        <v>64.709999999999994</v>
      </c>
      <c r="Q1654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7">
        <f t="shared" si="126"/>
        <v>51.85</v>
      </c>
      <c r="Q1655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7">
        <f t="shared" si="126"/>
        <v>38.79</v>
      </c>
      <c r="Q1656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7">
        <f t="shared" si="126"/>
        <v>44.65</v>
      </c>
      <c r="Q1657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ref="O1658:O1721" si="130">ROUND(E1658/D1658*100,0)</f>
        <v>100</v>
      </c>
      <c r="P1658" s="7">
        <f t="shared" ref="P1658:P1721" si="131">IFERROR(ROUND(E1658/L1658,2),0)</f>
        <v>156.77000000000001</v>
      </c>
      <c r="Q1658" t="s">
        <v>8323</v>
      </c>
      <c r="R1658" t="s">
        <v>8344</v>
      </c>
      <c r="S1658" s="14">
        <f t="shared" ref="S1658:S1721" si="132">(((J1658/60)/60)/24)+DATE(1970,1,1)</f>
        <v>41226.928842592592</v>
      </c>
      <c r="T1658" s="14">
        <f t="shared" ref="T1658:T1721" si="133">(((I1658/60)/60)/24)+DATE(1970,1,1)</f>
        <v>41256.928842592592</v>
      </c>
      <c r="U1658">
        <f t="shared" ref="U1658:U1721" si="134">YEAR(S1658)</f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30"/>
        <v>105</v>
      </c>
      <c r="P1659" s="7">
        <f t="shared" si="131"/>
        <v>118.7</v>
      </c>
      <c r="Q1659" t="s">
        <v>8323</v>
      </c>
      <c r="R1659" t="s">
        <v>8344</v>
      </c>
      <c r="S1659" s="14">
        <f t="shared" si="132"/>
        <v>41023.782037037039</v>
      </c>
      <c r="T1659" s="14">
        <f t="shared" si="133"/>
        <v>41053.782037037039</v>
      </c>
      <c r="U1659">
        <f t="shared" si="134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30"/>
        <v>132</v>
      </c>
      <c r="P1660" s="7">
        <f t="shared" si="131"/>
        <v>74.150000000000006</v>
      </c>
      <c r="Q1660" t="s">
        <v>8323</v>
      </c>
      <c r="R1660" t="s">
        <v>8344</v>
      </c>
      <c r="S1660" s="14">
        <f t="shared" si="132"/>
        <v>41223.22184027778</v>
      </c>
      <c r="T1660" s="14">
        <f t="shared" si="133"/>
        <v>41261.597222222219</v>
      </c>
      <c r="U1660">
        <f t="shared" si="134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30"/>
        <v>113</v>
      </c>
      <c r="P1661" s="7">
        <f t="shared" si="131"/>
        <v>12.53</v>
      </c>
      <c r="Q1661" t="s">
        <v>8323</v>
      </c>
      <c r="R1661" t="s">
        <v>8344</v>
      </c>
      <c r="S1661" s="14">
        <f t="shared" si="132"/>
        <v>41596.913437499999</v>
      </c>
      <c r="T1661" s="14">
        <f t="shared" si="133"/>
        <v>41625.5</v>
      </c>
      <c r="U1661">
        <f t="shared" si="134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30"/>
        <v>1254</v>
      </c>
      <c r="P1662" s="7">
        <f t="shared" si="131"/>
        <v>27.86</v>
      </c>
      <c r="Q1662" t="s">
        <v>8323</v>
      </c>
      <c r="R1662" t="s">
        <v>8344</v>
      </c>
      <c r="S1662" s="14">
        <f t="shared" si="132"/>
        <v>42459.693865740745</v>
      </c>
      <c r="T1662" s="14">
        <f t="shared" si="133"/>
        <v>42490.915972222225</v>
      </c>
      <c r="U1662">
        <f t="shared" si="134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30"/>
        <v>103</v>
      </c>
      <c r="P1663" s="7">
        <f t="shared" si="131"/>
        <v>80.180000000000007</v>
      </c>
      <c r="Q1663" t="s">
        <v>8323</v>
      </c>
      <c r="R1663" t="s">
        <v>8344</v>
      </c>
      <c r="S1663" s="14">
        <f t="shared" si="132"/>
        <v>42343.998043981483</v>
      </c>
      <c r="T1663" s="14">
        <f t="shared" si="133"/>
        <v>42386.875</v>
      </c>
      <c r="U1663">
        <f t="shared" si="134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30"/>
        <v>103</v>
      </c>
      <c r="P1664" s="7">
        <f t="shared" si="131"/>
        <v>132.44</v>
      </c>
      <c r="Q1664" t="s">
        <v>8323</v>
      </c>
      <c r="R1664" t="s">
        <v>8344</v>
      </c>
      <c r="S1664" s="14">
        <f t="shared" si="132"/>
        <v>40848.198333333334</v>
      </c>
      <c r="T1664" s="14">
        <f t="shared" si="133"/>
        <v>40908.239999999998</v>
      </c>
      <c r="U1664">
        <f t="shared" si="134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30"/>
        <v>108</v>
      </c>
      <c r="P1665" s="7">
        <f t="shared" si="131"/>
        <v>33.75</v>
      </c>
      <c r="Q1665" t="s">
        <v>8323</v>
      </c>
      <c r="R1665" t="s">
        <v>8344</v>
      </c>
      <c r="S1665" s="14">
        <f t="shared" si="132"/>
        <v>42006.02207175926</v>
      </c>
      <c r="T1665" s="14">
        <f t="shared" si="133"/>
        <v>42036.02207175926</v>
      </c>
      <c r="U1665">
        <f t="shared" si="134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30"/>
        <v>122</v>
      </c>
      <c r="P1666" s="7">
        <f t="shared" si="131"/>
        <v>34.380000000000003</v>
      </c>
      <c r="Q1666" t="s">
        <v>8323</v>
      </c>
      <c r="R1666" t="s">
        <v>8344</v>
      </c>
      <c r="S1666" s="14">
        <f t="shared" si="132"/>
        <v>40939.761782407404</v>
      </c>
      <c r="T1666" s="14">
        <f t="shared" si="133"/>
        <v>40984.165972222225</v>
      </c>
      <c r="U1666">
        <f t="shared" si="134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 s="7">
        <f t="shared" si="131"/>
        <v>44.96</v>
      </c>
      <c r="Q1667" t="s">
        <v>8323</v>
      </c>
      <c r="R1667" t="s">
        <v>8344</v>
      </c>
      <c r="S1667" s="14">
        <f t="shared" si="132"/>
        <v>40564.649456018517</v>
      </c>
      <c r="T1667" s="14">
        <f t="shared" si="133"/>
        <v>40596.125</v>
      </c>
      <c r="U1667">
        <f t="shared" si="134"/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7">
        <f t="shared" si="131"/>
        <v>41.04</v>
      </c>
      <c r="Q1668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7">
        <f t="shared" si="131"/>
        <v>52.6</v>
      </c>
      <c r="Q1669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7">
        <f t="shared" si="131"/>
        <v>70.78</v>
      </c>
      <c r="Q167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7">
        <f t="shared" si="131"/>
        <v>53.75</v>
      </c>
      <c r="Q167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7">
        <f t="shared" si="131"/>
        <v>44.61</v>
      </c>
      <c r="Q1672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7">
        <f t="shared" si="131"/>
        <v>26.15</v>
      </c>
      <c r="Q1673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7">
        <f t="shared" si="131"/>
        <v>39.18</v>
      </c>
      <c r="Q1674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7">
        <f t="shared" si="131"/>
        <v>45.59</v>
      </c>
      <c r="Q1675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7">
        <f t="shared" si="131"/>
        <v>89.25</v>
      </c>
      <c r="Q1676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7">
        <f t="shared" si="131"/>
        <v>40.42</v>
      </c>
      <c r="Q1677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7">
        <f t="shared" si="131"/>
        <v>82.38</v>
      </c>
      <c r="Q1678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7">
        <f t="shared" si="131"/>
        <v>159.52000000000001</v>
      </c>
      <c r="Q1679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7">
        <f t="shared" si="131"/>
        <v>36.24</v>
      </c>
      <c r="Q168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7">
        <f t="shared" si="131"/>
        <v>62.5</v>
      </c>
      <c r="Q168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7">
        <f t="shared" si="131"/>
        <v>47</v>
      </c>
      <c r="Q1682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7">
        <f t="shared" si="131"/>
        <v>74.58</v>
      </c>
      <c r="Q1683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7">
        <f t="shared" si="131"/>
        <v>0</v>
      </c>
      <c r="Q1684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7">
        <f t="shared" si="131"/>
        <v>76</v>
      </c>
      <c r="Q1685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7">
        <f t="shared" si="131"/>
        <v>86.44</v>
      </c>
      <c r="Q1686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7">
        <f t="shared" si="131"/>
        <v>24</v>
      </c>
      <c r="Q1687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7">
        <f t="shared" si="131"/>
        <v>18</v>
      </c>
      <c r="Q1688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7">
        <f t="shared" si="131"/>
        <v>80.13</v>
      </c>
      <c r="Q1689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7">
        <f t="shared" si="131"/>
        <v>253.14</v>
      </c>
      <c r="Q169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7">
        <f t="shared" si="131"/>
        <v>171.43</v>
      </c>
      <c r="Q169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7">
        <f t="shared" si="131"/>
        <v>57.73</v>
      </c>
      <c r="Q1692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7">
        <f t="shared" si="131"/>
        <v>264.26</v>
      </c>
      <c r="Q1693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7">
        <f t="shared" si="131"/>
        <v>159.33000000000001</v>
      </c>
      <c r="Q1694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7">
        <f t="shared" si="131"/>
        <v>35</v>
      </c>
      <c r="Q1695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7">
        <f t="shared" si="131"/>
        <v>5</v>
      </c>
      <c r="Q1696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7">
        <f t="shared" si="131"/>
        <v>61.09</v>
      </c>
      <c r="Q1697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7">
        <f t="shared" si="131"/>
        <v>0</v>
      </c>
      <c r="Q1698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7">
        <f t="shared" si="131"/>
        <v>114.82</v>
      </c>
      <c r="Q1699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7">
        <f t="shared" si="131"/>
        <v>0</v>
      </c>
      <c r="Q170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7">
        <f t="shared" si="131"/>
        <v>54</v>
      </c>
      <c r="Q170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7">
        <f t="shared" si="131"/>
        <v>65.97</v>
      </c>
      <c r="Q1702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7">
        <f t="shared" si="131"/>
        <v>5</v>
      </c>
      <c r="Q1703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7">
        <f t="shared" si="131"/>
        <v>1</v>
      </c>
      <c r="Q1704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7">
        <f t="shared" si="131"/>
        <v>25.5</v>
      </c>
      <c r="Q1705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7">
        <f t="shared" si="131"/>
        <v>118.36</v>
      </c>
      <c r="Q1706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7">
        <f t="shared" si="131"/>
        <v>0</v>
      </c>
      <c r="Q1707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7">
        <f t="shared" si="131"/>
        <v>0</v>
      </c>
      <c r="Q1708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7">
        <f t="shared" si="131"/>
        <v>54.11</v>
      </c>
      <c r="Q1709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7">
        <f t="shared" si="131"/>
        <v>0</v>
      </c>
      <c r="Q17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7">
        <f t="shared" si="131"/>
        <v>21.25</v>
      </c>
      <c r="Q17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7">
        <f t="shared" si="131"/>
        <v>34</v>
      </c>
      <c r="Q1712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7">
        <f t="shared" si="131"/>
        <v>525</v>
      </c>
      <c r="Q1713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7">
        <f t="shared" si="131"/>
        <v>0</v>
      </c>
      <c r="Q1714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7">
        <f t="shared" si="131"/>
        <v>50</v>
      </c>
      <c r="Q1715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7">
        <f t="shared" si="131"/>
        <v>115.71</v>
      </c>
      <c r="Q1716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7">
        <f t="shared" si="131"/>
        <v>5.5</v>
      </c>
      <c r="Q1717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7">
        <f t="shared" si="131"/>
        <v>50</v>
      </c>
      <c r="Q1718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7">
        <f t="shared" si="131"/>
        <v>34.020000000000003</v>
      </c>
      <c r="Q1719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7">
        <f t="shared" si="131"/>
        <v>37.5</v>
      </c>
      <c r="Q172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7">
        <f t="shared" si="131"/>
        <v>11.67</v>
      </c>
      <c r="Q172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ref="O1722:O1785" si="135">ROUND(E1722/D1722*100,0)</f>
        <v>6</v>
      </c>
      <c r="P1722" s="7">
        <f t="shared" ref="P1722:P1785" si="136">IFERROR(ROUND(E1722/L1722,2),0)</f>
        <v>28.13</v>
      </c>
      <c r="Q1722" t="s">
        <v>8323</v>
      </c>
      <c r="R1722" t="s">
        <v>8345</v>
      </c>
      <c r="S1722" s="14">
        <f t="shared" ref="S1722:S1785" si="137">(((J1722/60)/60)/24)+DATE(1970,1,1)</f>
        <v>41922.783229166671</v>
      </c>
      <c r="T1722" s="14">
        <f t="shared" ref="T1722:T1785" si="138">(((I1722/60)/60)/24)+DATE(1970,1,1)</f>
        <v>41952.824895833335</v>
      </c>
      <c r="U1722">
        <f t="shared" ref="U1722:U1785" si="139">YEAR(S1722)</f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5"/>
        <v>0</v>
      </c>
      <c r="P1723" s="7">
        <f t="shared" si="136"/>
        <v>0</v>
      </c>
      <c r="Q1723" t="s">
        <v>8323</v>
      </c>
      <c r="R1723" t="s">
        <v>8345</v>
      </c>
      <c r="S1723" s="14">
        <f t="shared" si="137"/>
        <v>42319.461377314816</v>
      </c>
      <c r="T1723" s="14">
        <f t="shared" si="138"/>
        <v>42349.461377314816</v>
      </c>
      <c r="U1723">
        <f t="shared" si="139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5"/>
        <v>0</v>
      </c>
      <c r="P1724" s="7">
        <f t="shared" si="136"/>
        <v>1</v>
      </c>
      <c r="Q1724" t="s">
        <v>8323</v>
      </c>
      <c r="R1724" t="s">
        <v>8345</v>
      </c>
      <c r="S1724" s="14">
        <f t="shared" si="137"/>
        <v>42425.960983796293</v>
      </c>
      <c r="T1724" s="14">
        <f t="shared" si="138"/>
        <v>42463.006944444445</v>
      </c>
      <c r="U1724">
        <f t="shared" si="139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5"/>
        <v>7</v>
      </c>
      <c r="P1725" s="7">
        <f t="shared" si="136"/>
        <v>216.67</v>
      </c>
      <c r="Q1725" t="s">
        <v>8323</v>
      </c>
      <c r="R1725" t="s">
        <v>8345</v>
      </c>
      <c r="S1725" s="14">
        <f t="shared" si="137"/>
        <v>42129.82540509259</v>
      </c>
      <c r="T1725" s="14">
        <f t="shared" si="138"/>
        <v>42186.25</v>
      </c>
      <c r="U1725">
        <f t="shared" si="139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5"/>
        <v>1</v>
      </c>
      <c r="P1726" s="7">
        <f t="shared" si="136"/>
        <v>8.75</v>
      </c>
      <c r="Q1726" t="s">
        <v>8323</v>
      </c>
      <c r="R1726" t="s">
        <v>8345</v>
      </c>
      <c r="S1726" s="14">
        <f t="shared" si="137"/>
        <v>41912.932430555556</v>
      </c>
      <c r="T1726" s="14">
        <f t="shared" si="138"/>
        <v>41942.932430555556</v>
      </c>
      <c r="U1726">
        <f t="shared" si="139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5"/>
        <v>10</v>
      </c>
      <c r="P1727" s="7">
        <f t="shared" si="136"/>
        <v>62.22</v>
      </c>
      <c r="Q1727" t="s">
        <v>8323</v>
      </c>
      <c r="R1727" t="s">
        <v>8345</v>
      </c>
      <c r="S1727" s="14">
        <f t="shared" si="137"/>
        <v>41845.968159722222</v>
      </c>
      <c r="T1727" s="14">
        <f t="shared" si="138"/>
        <v>41875.968159722222</v>
      </c>
      <c r="U1727">
        <f t="shared" si="139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5"/>
        <v>34</v>
      </c>
      <c r="P1728" s="7">
        <f t="shared" si="136"/>
        <v>137.25</v>
      </c>
      <c r="Q1728" t="s">
        <v>8323</v>
      </c>
      <c r="R1728" t="s">
        <v>8345</v>
      </c>
      <c r="S1728" s="14">
        <f t="shared" si="137"/>
        <v>41788.919722222221</v>
      </c>
      <c r="T1728" s="14">
        <f t="shared" si="138"/>
        <v>41817.919722222221</v>
      </c>
      <c r="U1728">
        <f t="shared" si="139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5"/>
        <v>0</v>
      </c>
      <c r="P1729" s="7">
        <f t="shared" si="136"/>
        <v>1</v>
      </c>
      <c r="Q1729" t="s">
        <v>8323</v>
      </c>
      <c r="R1729" t="s">
        <v>8345</v>
      </c>
      <c r="S1729" s="14">
        <f t="shared" si="137"/>
        <v>42044.927974537044</v>
      </c>
      <c r="T1729" s="14">
        <f t="shared" si="138"/>
        <v>42099.458333333328</v>
      </c>
      <c r="U1729">
        <f t="shared" si="139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5"/>
        <v>68</v>
      </c>
      <c r="P1730" s="7">
        <f t="shared" si="136"/>
        <v>122.14</v>
      </c>
      <c r="Q1730" t="s">
        <v>8323</v>
      </c>
      <c r="R1730" t="s">
        <v>8345</v>
      </c>
      <c r="S1730" s="14">
        <f t="shared" si="137"/>
        <v>42268.625856481478</v>
      </c>
      <c r="T1730" s="14">
        <f t="shared" si="138"/>
        <v>42298.625856481478</v>
      </c>
      <c r="U1730">
        <f t="shared" si="139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 s="7">
        <f t="shared" si="136"/>
        <v>0</v>
      </c>
      <c r="Q1731" t="s">
        <v>8323</v>
      </c>
      <c r="R1731" t="s">
        <v>8345</v>
      </c>
      <c r="S1731" s="14">
        <f t="shared" si="137"/>
        <v>42471.052152777775</v>
      </c>
      <c r="T1731" s="14">
        <f t="shared" si="138"/>
        <v>42531.052152777775</v>
      </c>
      <c r="U1731">
        <f t="shared" si="139"/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7">
        <f t="shared" si="136"/>
        <v>0</v>
      </c>
      <c r="Q1732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7">
        <f t="shared" si="136"/>
        <v>0</v>
      </c>
      <c r="Q1733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7">
        <f t="shared" si="136"/>
        <v>0</v>
      </c>
      <c r="Q1734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7">
        <f t="shared" si="136"/>
        <v>0</v>
      </c>
      <c r="Q1735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7">
        <f t="shared" si="136"/>
        <v>1</v>
      </c>
      <c r="Q1736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7">
        <f t="shared" si="136"/>
        <v>55</v>
      </c>
      <c r="Q1737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7">
        <f t="shared" si="136"/>
        <v>22</v>
      </c>
      <c r="Q1738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7">
        <f t="shared" si="136"/>
        <v>56.67</v>
      </c>
      <c r="Q1739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7">
        <f t="shared" si="136"/>
        <v>20</v>
      </c>
      <c r="Q174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7">
        <f t="shared" si="136"/>
        <v>1</v>
      </c>
      <c r="Q174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7">
        <f t="shared" si="136"/>
        <v>0</v>
      </c>
      <c r="Q1742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7">
        <f t="shared" si="136"/>
        <v>25.58</v>
      </c>
      <c r="Q1743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7">
        <f t="shared" si="136"/>
        <v>63.97</v>
      </c>
      <c r="Q1744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7">
        <f t="shared" si="136"/>
        <v>89.93</v>
      </c>
      <c r="Q1745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7">
        <f t="shared" si="136"/>
        <v>93.07</v>
      </c>
      <c r="Q1746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7">
        <f t="shared" si="136"/>
        <v>89.67</v>
      </c>
      <c r="Q1747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7">
        <f t="shared" si="136"/>
        <v>207.62</v>
      </c>
      <c r="Q1748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7">
        <f t="shared" si="136"/>
        <v>59.41</v>
      </c>
      <c r="Q1749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7">
        <f t="shared" si="136"/>
        <v>358.97</v>
      </c>
      <c r="Q175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7">
        <f t="shared" si="136"/>
        <v>94.74</v>
      </c>
      <c r="Q175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7">
        <f t="shared" si="136"/>
        <v>80.650000000000006</v>
      </c>
      <c r="Q1752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7">
        <f t="shared" si="136"/>
        <v>168.69</v>
      </c>
      <c r="Q1753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7">
        <f t="shared" si="136"/>
        <v>34.69</v>
      </c>
      <c r="Q1754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7">
        <f t="shared" si="136"/>
        <v>462.86</v>
      </c>
      <c r="Q1755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7">
        <f t="shared" si="136"/>
        <v>104.39</v>
      </c>
      <c r="Q1756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7">
        <f t="shared" si="136"/>
        <v>7.5</v>
      </c>
      <c r="Q1757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7">
        <f t="shared" si="136"/>
        <v>47.13</v>
      </c>
      <c r="Q1758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7">
        <f t="shared" si="136"/>
        <v>414.29</v>
      </c>
      <c r="Q1759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7">
        <f t="shared" si="136"/>
        <v>42.48</v>
      </c>
      <c r="Q176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7">
        <f t="shared" si="136"/>
        <v>108.78</v>
      </c>
      <c r="Q176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7">
        <f t="shared" si="136"/>
        <v>81.099999999999994</v>
      </c>
      <c r="Q1762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7">
        <f t="shared" si="136"/>
        <v>51.67</v>
      </c>
      <c r="Q1763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7">
        <f t="shared" si="136"/>
        <v>35.4</v>
      </c>
      <c r="Q1764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7">
        <f t="shared" si="136"/>
        <v>103.64</v>
      </c>
      <c r="Q1765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7">
        <f t="shared" si="136"/>
        <v>55.28</v>
      </c>
      <c r="Q1766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7">
        <f t="shared" si="136"/>
        <v>72.17</v>
      </c>
      <c r="Q1767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7">
        <f t="shared" si="136"/>
        <v>0</v>
      </c>
      <c r="Q1768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7">
        <f t="shared" si="136"/>
        <v>58.62</v>
      </c>
      <c r="Q1769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7">
        <f t="shared" si="136"/>
        <v>12.47</v>
      </c>
      <c r="Q177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7">
        <f t="shared" si="136"/>
        <v>49.14</v>
      </c>
      <c r="Q177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7">
        <f t="shared" si="136"/>
        <v>150.5</v>
      </c>
      <c r="Q1772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7">
        <f t="shared" si="136"/>
        <v>35.799999999999997</v>
      </c>
      <c r="Q1773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7">
        <f t="shared" si="136"/>
        <v>45.16</v>
      </c>
      <c r="Q1774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7">
        <f t="shared" si="136"/>
        <v>98.79</v>
      </c>
      <c r="Q1775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7">
        <f t="shared" si="136"/>
        <v>88.31</v>
      </c>
      <c r="Q1776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7">
        <f t="shared" si="136"/>
        <v>170.63</v>
      </c>
      <c r="Q1777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7">
        <f t="shared" si="136"/>
        <v>83.75</v>
      </c>
      <c r="Q1778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7">
        <f t="shared" si="136"/>
        <v>65.099999999999994</v>
      </c>
      <c r="Q1779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7">
        <f t="shared" si="136"/>
        <v>66.33</v>
      </c>
      <c r="Q178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7">
        <f t="shared" si="136"/>
        <v>104.89</v>
      </c>
      <c r="Q178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7">
        <f t="shared" si="136"/>
        <v>78.44</v>
      </c>
      <c r="Q1782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7">
        <f t="shared" si="136"/>
        <v>59.04</v>
      </c>
      <c r="Q1783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7">
        <f t="shared" si="136"/>
        <v>71.34</v>
      </c>
      <c r="Q1784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7">
        <f t="shared" si="136"/>
        <v>51.23</v>
      </c>
      <c r="Q1785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ref="O1786:O1849" si="140">ROUND(E1786/D1786*100,0)</f>
        <v>40</v>
      </c>
      <c r="P1786" s="7">
        <f t="shared" ref="P1786:P1849" si="141">IFERROR(ROUND(E1786/L1786,2),0)</f>
        <v>60.24</v>
      </c>
      <c r="Q1786" t="s">
        <v>8336</v>
      </c>
      <c r="R1786" t="s">
        <v>8337</v>
      </c>
      <c r="S1786" s="14">
        <f t="shared" ref="S1786:S1849" si="142">(((J1786/60)/60)/24)+DATE(1970,1,1)</f>
        <v>42003.655555555553</v>
      </c>
      <c r="T1786" s="14">
        <f t="shared" ref="T1786:T1849" si="143">(((I1786/60)/60)/24)+DATE(1970,1,1)</f>
        <v>42035.142361111109</v>
      </c>
      <c r="U1786">
        <f t="shared" ref="U1786:U1849" si="144">YEAR(S1786)</f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40"/>
        <v>20</v>
      </c>
      <c r="P1787" s="7">
        <f t="shared" si="141"/>
        <v>44.94</v>
      </c>
      <c r="Q1787" t="s">
        <v>8336</v>
      </c>
      <c r="R1787" t="s">
        <v>8337</v>
      </c>
      <c r="S1787" s="14">
        <f t="shared" si="142"/>
        <v>41897.134895833333</v>
      </c>
      <c r="T1787" s="14">
        <f t="shared" si="143"/>
        <v>41928</v>
      </c>
      <c r="U1787">
        <f t="shared" si="144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40"/>
        <v>48</v>
      </c>
      <c r="P1788" s="7">
        <f t="shared" si="141"/>
        <v>31.21</v>
      </c>
      <c r="Q1788" t="s">
        <v>8336</v>
      </c>
      <c r="R1788" t="s">
        <v>8337</v>
      </c>
      <c r="S1788" s="14">
        <f t="shared" si="142"/>
        <v>41958.550659722227</v>
      </c>
      <c r="T1788" s="14">
        <f t="shared" si="143"/>
        <v>41988.550659722227</v>
      </c>
      <c r="U1788">
        <f t="shared" si="144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40"/>
        <v>15</v>
      </c>
      <c r="P1789" s="7">
        <f t="shared" si="141"/>
        <v>63.88</v>
      </c>
      <c r="Q1789" t="s">
        <v>8336</v>
      </c>
      <c r="R1789" t="s">
        <v>8337</v>
      </c>
      <c r="S1789" s="14">
        <f t="shared" si="142"/>
        <v>42068.65552083333</v>
      </c>
      <c r="T1789" s="14">
        <f t="shared" si="143"/>
        <v>42098.613854166666</v>
      </c>
      <c r="U1789">
        <f t="shared" si="144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40"/>
        <v>1</v>
      </c>
      <c r="P1790" s="7">
        <f t="shared" si="141"/>
        <v>19</v>
      </c>
      <c r="Q1790" t="s">
        <v>8336</v>
      </c>
      <c r="R1790" t="s">
        <v>8337</v>
      </c>
      <c r="S1790" s="14">
        <f t="shared" si="142"/>
        <v>41913.94840277778</v>
      </c>
      <c r="T1790" s="14">
        <f t="shared" si="143"/>
        <v>41943.94840277778</v>
      </c>
      <c r="U1790">
        <f t="shared" si="144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40"/>
        <v>1</v>
      </c>
      <c r="P1791" s="7">
        <f t="shared" si="141"/>
        <v>10</v>
      </c>
      <c r="Q1791" t="s">
        <v>8336</v>
      </c>
      <c r="R1791" t="s">
        <v>8337</v>
      </c>
      <c r="S1791" s="14">
        <f t="shared" si="142"/>
        <v>41956.250034722223</v>
      </c>
      <c r="T1791" s="14">
        <f t="shared" si="143"/>
        <v>42016.250034722223</v>
      </c>
      <c r="U1791">
        <f t="shared" si="144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40"/>
        <v>5</v>
      </c>
      <c r="P1792" s="7">
        <f t="shared" si="141"/>
        <v>109.07</v>
      </c>
      <c r="Q1792" t="s">
        <v>8336</v>
      </c>
      <c r="R1792" t="s">
        <v>8337</v>
      </c>
      <c r="S1792" s="14">
        <f t="shared" si="142"/>
        <v>42010.674513888895</v>
      </c>
      <c r="T1792" s="14">
        <f t="shared" si="143"/>
        <v>42040.674513888895</v>
      </c>
      <c r="U1792">
        <f t="shared" si="144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40"/>
        <v>4</v>
      </c>
      <c r="P1793" s="7">
        <f t="shared" si="141"/>
        <v>26.75</v>
      </c>
      <c r="Q1793" t="s">
        <v>8336</v>
      </c>
      <c r="R1793" t="s">
        <v>8337</v>
      </c>
      <c r="S1793" s="14">
        <f t="shared" si="142"/>
        <v>41973.740335648152</v>
      </c>
      <c r="T1793" s="14">
        <f t="shared" si="143"/>
        <v>42033.740335648152</v>
      </c>
      <c r="U1793">
        <f t="shared" si="144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40"/>
        <v>61</v>
      </c>
      <c r="P1794" s="7">
        <f t="shared" si="141"/>
        <v>109.94</v>
      </c>
      <c r="Q1794" t="s">
        <v>8336</v>
      </c>
      <c r="R1794" t="s">
        <v>8337</v>
      </c>
      <c r="S1794" s="14">
        <f t="shared" si="142"/>
        <v>42189.031041666662</v>
      </c>
      <c r="T1794" s="14">
        <f t="shared" si="143"/>
        <v>42226.290972222225</v>
      </c>
      <c r="U1794">
        <f t="shared" si="144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 s="7">
        <f t="shared" si="141"/>
        <v>20</v>
      </c>
      <c r="Q1795" t="s">
        <v>8336</v>
      </c>
      <c r="R1795" t="s">
        <v>8337</v>
      </c>
      <c r="S1795" s="14">
        <f t="shared" si="142"/>
        <v>41940.89166666667</v>
      </c>
      <c r="T1795" s="14">
        <f t="shared" si="143"/>
        <v>41970.933333333334</v>
      </c>
      <c r="U1795">
        <f t="shared" si="144"/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7">
        <f t="shared" si="141"/>
        <v>55.39</v>
      </c>
      <c r="Q1796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7">
        <f t="shared" si="141"/>
        <v>133.9</v>
      </c>
      <c r="Q1797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7">
        <f t="shared" si="141"/>
        <v>48.72</v>
      </c>
      <c r="Q1798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7">
        <f t="shared" si="141"/>
        <v>48.25</v>
      </c>
      <c r="Q1799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7">
        <f t="shared" si="141"/>
        <v>58.97</v>
      </c>
      <c r="Q180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7">
        <f t="shared" si="141"/>
        <v>11.64</v>
      </c>
      <c r="Q180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7">
        <f t="shared" si="141"/>
        <v>83.72</v>
      </c>
      <c r="Q1802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7">
        <f t="shared" si="141"/>
        <v>63.65</v>
      </c>
      <c r="Q1803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7">
        <f t="shared" si="141"/>
        <v>94.28</v>
      </c>
      <c r="Q1804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7">
        <f t="shared" si="141"/>
        <v>71.87</v>
      </c>
      <c r="Q1805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7">
        <f t="shared" si="141"/>
        <v>104.85</v>
      </c>
      <c r="Q1806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7">
        <f t="shared" si="141"/>
        <v>67.14</v>
      </c>
      <c r="Q1807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7">
        <f t="shared" si="141"/>
        <v>73.88</v>
      </c>
      <c r="Q1808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7">
        <f t="shared" si="141"/>
        <v>69.13</v>
      </c>
      <c r="Q1809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7">
        <f t="shared" si="141"/>
        <v>120.77</v>
      </c>
      <c r="Q18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7">
        <f t="shared" si="141"/>
        <v>42.22</v>
      </c>
      <c r="Q18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7">
        <f t="shared" si="141"/>
        <v>7.5</v>
      </c>
      <c r="Q1812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7">
        <f t="shared" si="141"/>
        <v>1.54</v>
      </c>
      <c r="Q1813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7">
        <f t="shared" si="141"/>
        <v>37.61</v>
      </c>
      <c r="Q1814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7">
        <f t="shared" si="141"/>
        <v>0</v>
      </c>
      <c r="Q1815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7">
        <f t="shared" si="141"/>
        <v>42.16</v>
      </c>
      <c r="Q1816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7">
        <f t="shared" si="141"/>
        <v>0</v>
      </c>
      <c r="Q1817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7">
        <f t="shared" si="141"/>
        <v>84.83</v>
      </c>
      <c r="Q1818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7">
        <f t="shared" si="141"/>
        <v>94.19</v>
      </c>
      <c r="Q1819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7">
        <f t="shared" si="141"/>
        <v>0</v>
      </c>
      <c r="Q182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7">
        <f t="shared" si="141"/>
        <v>6.25</v>
      </c>
      <c r="Q182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7">
        <f t="shared" si="141"/>
        <v>213.38</v>
      </c>
      <c r="Q1822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7">
        <f t="shared" si="141"/>
        <v>59.16</v>
      </c>
      <c r="Q1823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7">
        <f t="shared" si="141"/>
        <v>27.27</v>
      </c>
      <c r="Q1824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7">
        <f t="shared" si="141"/>
        <v>24.58</v>
      </c>
      <c r="Q1825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7">
        <f t="shared" si="141"/>
        <v>75.05</v>
      </c>
      <c r="Q1826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7">
        <f t="shared" si="141"/>
        <v>42.02</v>
      </c>
      <c r="Q1827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7">
        <f t="shared" si="141"/>
        <v>53.16</v>
      </c>
      <c r="Q1828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7">
        <f t="shared" si="141"/>
        <v>83.89</v>
      </c>
      <c r="Q1829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7">
        <f t="shared" si="141"/>
        <v>417.33</v>
      </c>
      <c r="Q183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7">
        <f t="shared" si="141"/>
        <v>75.77</v>
      </c>
      <c r="Q183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7">
        <f t="shared" si="141"/>
        <v>67.39</v>
      </c>
      <c r="Q1832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7">
        <f t="shared" si="141"/>
        <v>73.569999999999993</v>
      </c>
      <c r="Q1833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7">
        <f t="shared" si="141"/>
        <v>25</v>
      </c>
      <c r="Q1834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7">
        <f t="shared" si="141"/>
        <v>42</v>
      </c>
      <c r="Q1835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7">
        <f t="shared" si="141"/>
        <v>131.16999999999999</v>
      </c>
      <c r="Q1836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7">
        <f t="shared" si="141"/>
        <v>47.27</v>
      </c>
      <c r="Q1837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7">
        <f t="shared" si="141"/>
        <v>182.13</v>
      </c>
      <c r="Q1838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7">
        <f t="shared" si="141"/>
        <v>61.37</v>
      </c>
      <c r="Q1839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7">
        <f t="shared" si="141"/>
        <v>35.770000000000003</v>
      </c>
      <c r="Q184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7">
        <f t="shared" si="141"/>
        <v>45.62</v>
      </c>
      <c r="Q184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7">
        <f t="shared" si="141"/>
        <v>75.38</v>
      </c>
      <c r="Q1842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7">
        <f t="shared" si="141"/>
        <v>50.88</v>
      </c>
      <c r="Q1843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7">
        <f t="shared" si="141"/>
        <v>119.29</v>
      </c>
      <c r="Q1844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7">
        <f t="shared" si="141"/>
        <v>92.54</v>
      </c>
      <c r="Q1845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7">
        <f t="shared" si="141"/>
        <v>76.05</v>
      </c>
      <c r="Q1846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7">
        <f t="shared" si="141"/>
        <v>52.63</v>
      </c>
      <c r="Q1847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7">
        <f t="shared" si="141"/>
        <v>98.99</v>
      </c>
      <c r="Q1848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7">
        <f t="shared" si="141"/>
        <v>79.53</v>
      </c>
      <c r="Q1849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ref="O1850:O1913" si="145">ROUND(E1850/D1850*100,0)</f>
        <v>107</v>
      </c>
      <c r="P1850" s="7">
        <f t="shared" ref="P1850:P1913" si="146">IFERROR(ROUND(E1850/L1850,2),0)</f>
        <v>134.21</v>
      </c>
      <c r="Q1850" t="s">
        <v>8323</v>
      </c>
      <c r="R1850" t="s">
        <v>8324</v>
      </c>
      <c r="S1850" s="14">
        <f t="shared" ref="S1850:S1913" si="147">(((J1850/60)/60)/24)+DATE(1970,1,1)</f>
        <v>40691.788055555553</v>
      </c>
      <c r="T1850" s="14">
        <f t="shared" ref="T1850:T1913" si="148">(((I1850/60)/60)/24)+DATE(1970,1,1)</f>
        <v>40755.290972222225</v>
      </c>
      <c r="U1850">
        <f t="shared" ref="U1850:U1913" si="149">YEAR(S1850)</f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5"/>
        <v>100</v>
      </c>
      <c r="P1851" s="7">
        <f t="shared" si="146"/>
        <v>37.630000000000003</v>
      </c>
      <c r="Q1851" t="s">
        <v>8323</v>
      </c>
      <c r="R1851" t="s">
        <v>8324</v>
      </c>
      <c r="S1851" s="14">
        <f t="shared" si="147"/>
        <v>41169.845590277779</v>
      </c>
      <c r="T1851" s="14">
        <f t="shared" si="148"/>
        <v>41199.845590277779</v>
      </c>
      <c r="U1851">
        <f t="shared" si="149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5"/>
        <v>102</v>
      </c>
      <c r="P1852" s="7">
        <f t="shared" si="146"/>
        <v>51.04</v>
      </c>
      <c r="Q1852" t="s">
        <v>8323</v>
      </c>
      <c r="R1852" t="s">
        <v>8324</v>
      </c>
      <c r="S1852" s="14">
        <f t="shared" si="147"/>
        <v>41800.959490740745</v>
      </c>
      <c r="T1852" s="14">
        <f t="shared" si="148"/>
        <v>41830.959490740745</v>
      </c>
      <c r="U1852">
        <f t="shared" si="149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5"/>
        <v>100</v>
      </c>
      <c r="P1853" s="7">
        <f t="shared" si="146"/>
        <v>50.04</v>
      </c>
      <c r="Q1853" t="s">
        <v>8323</v>
      </c>
      <c r="R1853" t="s">
        <v>8324</v>
      </c>
      <c r="S1853" s="14">
        <f t="shared" si="147"/>
        <v>41827.906689814816</v>
      </c>
      <c r="T1853" s="14">
        <f t="shared" si="148"/>
        <v>41848.041666666664</v>
      </c>
      <c r="U1853">
        <f t="shared" si="149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5"/>
        <v>117</v>
      </c>
      <c r="P1854" s="7">
        <f t="shared" si="146"/>
        <v>133.93</v>
      </c>
      <c r="Q1854" t="s">
        <v>8323</v>
      </c>
      <c r="R1854" t="s">
        <v>8324</v>
      </c>
      <c r="S1854" s="14">
        <f t="shared" si="147"/>
        <v>42081.77143518519</v>
      </c>
      <c r="T1854" s="14">
        <f t="shared" si="148"/>
        <v>42119</v>
      </c>
      <c r="U1854">
        <f t="shared" si="149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5"/>
        <v>102</v>
      </c>
      <c r="P1855" s="7">
        <f t="shared" si="146"/>
        <v>58.21</v>
      </c>
      <c r="Q1855" t="s">
        <v>8323</v>
      </c>
      <c r="R1855" t="s">
        <v>8324</v>
      </c>
      <c r="S1855" s="14">
        <f t="shared" si="147"/>
        <v>41177.060381944444</v>
      </c>
      <c r="T1855" s="14">
        <f t="shared" si="148"/>
        <v>41227.102048611108</v>
      </c>
      <c r="U1855">
        <f t="shared" si="149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5"/>
        <v>102</v>
      </c>
      <c r="P1856" s="7">
        <f t="shared" si="146"/>
        <v>88.04</v>
      </c>
      <c r="Q1856" t="s">
        <v>8323</v>
      </c>
      <c r="R1856" t="s">
        <v>8324</v>
      </c>
      <c r="S1856" s="14">
        <f t="shared" si="147"/>
        <v>41388.021261574075</v>
      </c>
      <c r="T1856" s="14">
        <f t="shared" si="148"/>
        <v>41418.021261574075</v>
      </c>
      <c r="U1856">
        <f t="shared" si="149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5"/>
        <v>154</v>
      </c>
      <c r="P1857" s="7">
        <f t="shared" si="146"/>
        <v>70.58</v>
      </c>
      <c r="Q1857" t="s">
        <v>8323</v>
      </c>
      <c r="R1857" t="s">
        <v>8324</v>
      </c>
      <c r="S1857" s="14">
        <f t="shared" si="147"/>
        <v>41600.538657407407</v>
      </c>
      <c r="T1857" s="14">
        <f t="shared" si="148"/>
        <v>41645.538657407407</v>
      </c>
      <c r="U1857">
        <f t="shared" si="149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5"/>
        <v>101</v>
      </c>
      <c r="P1858" s="7">
        <f t="shared" si="146"/>
        <v>53.29</v>
      </c>
      <c r="Q1858" t="s">
        <v>8323</v>
      </c>
      <c r="R1858" t="s">
        <v>8324</v>
      </c>
      <c r="S1858" s="14">
        <f t="shared" si="147"/>
        <v>41817.854999999996</v>
      </c>
      <c r="T1858" s="14">
        <f t="shared" si="148"/>
        <v>41838.854999999996</v>
      </c>
      <c r="U1858">
        <f t="shared" si="149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 s="7">
        <f t="shared" si="146"/>
        <v>136.36000000000001</v>
      </c>
      <c r="Q1859" t="s">
        <v>8323</v>
      </c>
      <c r="R1859" t="s">
        <v>8324</v>
      </c>
      <c r="S1859" s="14">
        <f t="shared" si="147"/>
        <v>41864.76866898148</v>
      </c>
      <c r="T1859" s="14">
        <f t="shared" si="148"/>
        <v>41894.76866898148</v>
      </c>
      <c r="U1859">
        <f t="shared" si="149"/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7">
        <f t="shared" si="146"/>
        <v>40.549999999999997</v>
      </c>
      <c r="Q186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7">
        <f t="shared" si="146"/>
        <v>70.63</v>
      </c>
      <c r="Q186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7">
        <f t="shared" si="146"/>
        <v>52.68</v>
      </c>
      <c r="Q1862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7">
        <f t="shared" si="146"/>
        <v>0</v>
      </c>
      <c r="Q1863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7">
        <f t="shared" si="146"/>
        <v>90.94</v>
      </c>
      <c r="Q1864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7">
        <f t="shared" si="146"/>
        <v>5</v>
      </c>
      <c r="Q1865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7">
        <f t="shared" si="146"/>
        <v>58.08</v>
      </c>
      <c r="Q1866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7">
        <f t="shared" si="146"/>
        <v>2</v>
      </c>
      <c r="Q1867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7">
        <f t="shared" si="146"/>
        <v>62.5</v>
      </c>
      <c r="Q1868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7">
        <f t="shared" si="146"/>
        <v>10</v>
      </c>
      <c r="Q1869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7">
        <f t="shared" si="146"/>
        <v>71.59</v>
      </c>
      <c r="Q187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7">
        <f t="shared" si="146"/>
        <v>0</v>
      </c>
      <c r="Q187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7">
        <f t="shared" si="146"/>
        <v>32.82</v>
      </c>
      <c r="Q1872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7">
        <f t="shared" si="146"/>
        <v>49.12</v>
      </c>
      <c r="Q1873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7">
        <f t="shared" si="146"/>
        <v>16.309999999999999</v>
      </c>
      <c r="Q1874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7">
        <f t="shared" si="146"/>
        <v>18</v>
      </c>
      <c r="Q1875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7">
        <f t="shared" si="146"/>
        <v>13</v>
      </c>
      <c r="Q1876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7">
        <f t="shared" si="146"/>
        <v>17</v>
      </c>
      <c r="Q1877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7">
        <f t="shared" si="146"/>
        <v>0</v>
      </c>
      <c r="Q1878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7">
        <f t="shared" si="146"/>
        <v>0</v>
      </c>
      <c r="Q1879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7">
        <f t="shared" si="146"/>
        <v>0</v>
      </c>
      <c r="Q188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7">
        <f t="shared" si="146"/>
        <v>3</v>
      </c>
      <c r="Q188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7">
        <f t="shared" si="146"/>
        <v>41.83</v>
      </c>
      <c r="Q1882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7">
        <f t="shared" si="146"/>
        <v>49.34</v>
      </c>
      <c r="Q1883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7">
        <f t="shared" si="146"/>
        <v>41.73</v>
      </c>
      <c r="Q1884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7">
        <f t="shared" si="146"/>
        <v>32.72</v>
      </c>
      <c r="Q1885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7">
        <f t="shared" si="146"/>
        <v>51.96</v>
      </c>
      <c r="Q1886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7">
        <f t="shared" si="146"/>
        <v>50.69</v>
      </c>
      <c r="Q1887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7">
        <f t="shared" si="146"/>
        <v>42.24</v>
      </c>
      <c r="Q1888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7">
        <f t="shared" si="146"/>
        <v>416.88</v>
      </c>
      <c r="Q1889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7">
        <f t="shared" si="146"/>
        <v>46.65</v>
      </c>
      <c r="Q189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7">
        <f t="shared" si="146"/>
        <v>48.45</v>
      </c>
      <c r="Q189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7">
        <f t="shared" si="146"/>
        <v>70.53</v>
      </c>
      <c r="Q1892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7">
        <f t="shared" si="146"/>
        <v>87.96</v>
      </c>
      <c r="Q1893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7">
        <f t="shared" si="146"/>
        <v>26.27</v>
      </c>
      <c r="Q1894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7">
        <f t="shared" si="146"/>
        <v>57.78</v>
      </c>
      <c r="Q1895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7">
        <f t="shared" si="146"/>
        <v>57.25</v>
      </c>
      <c r="Q1896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7">
        <f t="shared" si="146"/>
        <v>196.34</v>
      </c>
      <c r="Q1897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7">
        <f t="shared" si="146"/>
        <v>43</v>
      </c>
      <c r="Q1898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7">
        <f t="shared" si="146"/>
        <v>35.549999999999997</v>
      </c>
      <c r="Q1899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7">
        <f t="shared" si="146"/>
        <v>68.81</v>
      </c>
      <c r="Q190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7">
        <f t="shared" si="146"/>
        <v>28.57</v>
      </c>
      <c r="Q190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7">
        <f t="shared" si="146"/>
        <v>50.63</v>
      </c>
      <c r="Q1902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7">
        <f t="shared" si="146"/>
        <v>106.8</v>
      </c>
      <c r="Q1903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7">
        <f t="shared" si="146"/>
        <v>4</v>
      </c>
      <c r="Q1904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7">
        <f t="shared" si="146"/>
        <v>34.1</v>
      </c>
      <c r="Q1905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7">
        <f t="shared" si="146"/>
        <v>25</v>
      </c>
      <c r="Q1906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7">
        <f t="shared" si="146"/>
        <v>10.5</v>
      </c>
      <c r="Q1907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7">
        <f t="shared" si="146"/>
        <v>215.96</v>
      </c>
      <c r="Q1908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7">
        <f t="shared" si="146"/>
        <v>21.25</v>
      </c>
      <c r="Q1909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7">
        <f t="shared" si="146"/>
        <v>108.25</v>
      </c>
      <c r="Q19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7">
        <f t="shared" si="146"/>
        <v>129.97</v>
      </c>
      <c r="Q19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7">
        <f t="shared" si="146"/>
        <v>117.49</v>
      </c>
      <c r="Q1912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7">
        <f t="shared" si="146"/>
        <v>10</v>
      </c>
      <c r="Q1913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ref="O1914:O1977" si="150">ROUND(E1914/D1914*100,0)</f>
        <v>59</v>
      </c>
      <c r="P1914" s="7">
        <f t="shared" ref="P1914:P1977" si="151">IFERROR(ROUND(E1914/L1914,2),0)</f>
        <v>70.599999999999994</v>
      </c>
      <c r="Q1914" t="s">
        <v>8317</v>
      </c>
      <c r="R1914" t="s">
        <v>8346</v>
      </c>
      <c r="S1914" s="14">
        <f t="shared" ref="S1914:S1977" si="152">(((J1914/60)/60)/24)+DATE(1970,1,1)</f>
        <v>42129.226388888885</v>
      </c>
      <c r="T1914" s="14">
        <f t="shared" ref="T1914:T1977" si="153">(((I1914/60)/60)/24)+DATE(1970,1,1)</f>
        <v>42159.226388888885</v>
      </c>
      <c r="U1914">
        <f t="shared" ref="U1914:U1977" si="154">YEAR(S1914)</f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50"/>
        <v>1</v>
      </c>
      <c r="P1915" s="7">
        <f t="shared" si="151"/>
        <v>24.5</v>
      </c>
      <c r="Q1915" t="s">
        <v>8317</v>
      </c>
      <c r="R1915" t="s">
        <v>8346</v>
      </c>
      <c r="S1915" s="14">
        <f t="shared" si="152"/>
        <v>41890.511319444442</v>
      </c>
      <c r="T1915" s="14">
        <f t="shared" si="153"/>
        <v>41920.511319444442</v>
      </c>
      <c r="U1915">
        <f t="shared" si="154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50"/>
        <v>9</v>
      </c>
      <c r="P1916" s="7">
        <f t="shared" si="151"/>
        <v>30</v>
      </c>
      <c r="Q1916" t="s">
        <v>8317</v>
      </c>
      <c r="R1916" t="s">
        <v>8346</v>
      </c>
      <c r="S1916" s="14">
        <f t="shared" si="152"/>
        <v>41929.174456018518</v>
      </c>
      <c r="T1916" s="14">
        <f t="shared" si="153"/>
        <v>41944.165972222225</v>
      </c>
      <c r="U1916">
        <f t="shared" si="154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50"/>
        <v>2</v>
      </c>
      <c r="P1917" s="7">
        <f t="shared" si="151"/>
        <v>2</v>
      </c>
      <c r="Q1917" t="s">
        <v>8317</v>
      </c>
      <c r="R1917" t="s">
        <v>8346</v>
      </c>
      <c r="S1917" s="14">
        <f t="shared" si="152"/>
        <v>41864.04886574074</v>
      </c>
      <c r="T1917" s="14">
        <f t="shared" si="153"/>
        <v>41884.04886574074</v>
      </c>
      <c r="U1917">
        <f t="shared" si="154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50"/>
        <v>1</v>
      </c>
      <c r="P1918" s="7">
        <f t="shared" si="151"/>
        <v>17</v>
      </c>
      <c r="Q1918" t="s">
        <v>8317</v>
      </c>
      <c r="R1918" t="s">
        <v>8346</v>
      </c>
      <c r="S1918" s="14">
        <f t="shared" si="152"/>
        <v>42656.717303240745</v>
      </c>
      <c r="T1918" s="14">
        <f t="shared" si="153"/>
        <v>42681.758969907409</v>
      </c>
      <c r="U1918">
        <f t="shared" si="154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50"/>
        <v>53</v>
      </c>
      <c r="P1919" s="7">
        <f t="shared" si="151"/>
        <v>2928.93</v>
      </c>
      <c r="Q1919" t="s">
        <v>8317</v>
      </c>
      <c r="R1919" t="s">
        <v>8346</v>
      </c>
      <c r="S1919" s="14">
        <f t="shared" si="152"/>
        <v>42746.270057870366</v>
      </c>
      <c r="T1919" s="14">
        <f t="shared" si="153"/>
        <v>42776.270057870366</v>
      </c>
      <c r="U1919">
        <f t="shared" si="154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50"/>
        <v>1</v>
      </c>
      <c r="P1920" s="7">
        <f t="shared" si="151"/>
        <v>28.89</v>
      </c>
      <c r="Q1920" t="s">
        <v>8317</v>
      </c>
      <c r="R1920" t="s">
        <v>8346</v>
      </c>
      <c r="S1920" s="14">
        <f t="shared" si="152"/>
        <v>41828.789942129632</v>
      </c>
      <c r="T1920" s="14">
        <f t="shared" si="153"/>
        <v>41863.789942129632</v>
      </c>
      <c r="U1920">
        <f t="shared" si="154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50"/>
        <v>47</v>
      </c>
      <c r="P1921" s="7">
        <f t="shared" si="151"/>
        <v>29.63</v>
      </c>
      <c r="Q1921" t="s">
        <v>8317</v>
      </c>
      <c r="R1921" t="s">
        <v>8346</v>
      </c>
      <c r="S1921" s="14">
        <f t="shared" si="152"/>
        <v>42113.875567129624</v>
      </c>
      <c r="T1921" s="14">
        <f t="shared" si="153"/>
        <v>42143.875567129624</v>
      </c>
      <c r="U1921">
        <f t="shared" si="154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50"/>
        <v>43</v>
      </c>
      <c r="P1922" s="7">
        <f t="shared" si="151"/>
        <v>40.98</v>
      </c>
      <c r="Q1922" t="s">
        <v>8317</v>
      </c>
      <c r="R1922" t="s">
        <v>8346</v>
      </c>
      <c r="S1922" s="14">
        <f t="shared" si="152"/>
        <v>42270.875706018516</v>
      </c>
      <c r="T1922" s="14">
        <f t="shared" si="153"/>
        <v>42298.958333333328</v>
      </c>
      <c r="U1922">
        <f t="shared" si="154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 s="7">
        <f t="shared" si="151"/>
        <v>54</v>
      </c>
      <c r="Q1923" t="s">
        <v>8323</v>
      </c>
      <c r="R1923" t="s">
        <v>8327</v>
      </c>
      <c r="S1923" s="14">
        <f t="shared" si="152"/>
        <v>41074.221562500003</v>
      </c>
      <c r="T1923" s="14">
        <f t="shared" si="153"/>
        <v>41104.221562500003</v>
      </c>
      <c r="U1923">
        <f t="shared" si="154"/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7">
        <f t="shared" si="151"/>
        <v>36.11</v>
      </c>
      <c r="Q1924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7">
        <f t="shared" si="151"/>
        <v>23.15</v>
      </c>
      <c r="Q1925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7">
        <f t="shared" si="151"/>
        <v>104</v>
      </c>
      <c r="Q1926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7">
        <f t="shared" si="151"/>
        <v>31.83</v>
      </c>
      <c r="Q1927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7">
        <f t="shared" si="151"/>
        <v>27.39</v>
      </c>
      <c r="Q1928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7">
        <f t="shared" si="151"/>
        <v>56.36</v>
      </c>
      <c r="Q1929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7">
        <f t="shared" si="151"/>
        <v>77.349999999999994</v>
      </c>
      <c r="Q193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7">
        <f t="shared" si="151"/>
        <v>42.8</v>
      </c>
      <c r="Q193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7">
        <f t="shared" si="151"/>
        <v>48.85</v>
      </c>
      <c r="Q1932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7">
        <f t="shared" si="151"/>
        <v>48.24</v>
      </c>
      <c r="Q1933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7">
        <f t="shared" si="151"/>
        <v>70.209999999999994</v>
      </c>
      <c r="Q1934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7">
        <f t="shared" si="151"/>
        <v>94.05</v>
      </c>
      <c r="Q1935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7">
        <f t="shared" si="151"/>
        <v>80.27</v>
      </c>
      <c r="Q1936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7">
        <f t="shared" si="151"/>
        <v>54.2</v>
      </c>
      <c r="Q1937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7">
        <f t="shared" si="151"/>
        <v>60.27</v>
      </c>
      <c r="Q1938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7">
        <f t="shared" si="151"/>
        <v>38.74</v>
      </c>
      <c r="Q1939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7">
        <f t="shared" si="151"/>
        <v>152.54</v>
      </c>
      <c r="Q194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7">
        <f t="shared" si="151"/>
        <v>115.31</v>
      </c>
      <c r="Q194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7">
        <f t="shared" si="151"/>
        <v>35.840000000000003</v>
      </c>
      <c r="Q1942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7">
        <f t="shared" si="151"/>
        <v>64.569999999999993</v>
      </c>
      <c r="Q1943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7">
        <f t="shared" si="151"/>
        <v>87.44</v>
      </c>
      <c r="Q1944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7">
        <f t="shared" si="151"/>
        <v>68.819999999999993</v>
      </c>
      <c r="Q1945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7">
        <f t="shared" si="151"/>
        <v>176.2</v>
      </c>
      <c r="Q1946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7">
        <f t="shared" si="151"/>
        <v>511.79</v>
      </c>
      <c r="Q1947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7">
        <f t="shared" si="151"/>
        <v>160.44</v>
      </c>
      <c r="Q1948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7">
        <f t="shared" si="151"/>
        <v>35</v>
      </c>
      <c r="Q1949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7">
        <f t="shared" si="151"/>
        <v>188.51</v>
      </c>
      <c r="Q195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7">
        <f t="shared" si="151"/>
        <v>56.2</v>
      </c>
      <c r="Q195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7">
        <f t="shared" si="151"/>
        <v>51.31</v>
      </c>
      <c r="Q1952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7">
        <f t="shared" si="151"/>
        <v>127.36</v>
      </c>
      <c r="Q1953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7">
        <f t="shared" si="151"/>
        <v>101.86</v>
      </c>
      <c r="Q1954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7">
        <f t="shared" si="151"/>
        <v>230.56</v>
      </c>
      <c r="Q1955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7">
        <f t="shared" si="151"/>
        <v>842.11</v>
      </c>
      <c r="Q1956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7">
        <f t="shared" si="151"/>
        <v>577.28</v>
      </c>
      <c r="Q1957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7">
        <f t="shared" si="151"/>
        <v>483.34</v>
      </c>
      <c r="Q1958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7">
        <f t="shared" si="151"/>
        <v>76.14</v>
      </c>
      <c r="Q1959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7">
        <f t="shared" si="151"/>
        <v>74.11</v>
      </c>
      <c r="Q196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7">
        <f t="shared" si="151"/>
        <v>36.97</v>
      </c>
      <c r="Q196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7">
        <f t="shared" si="151"/>
        <v>2500.9699999999998</v>
      </c>
      <c r="Q1962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7">
        <f t="shared" si="151"/>
        <v>67.69</v>
      </c>
      <c r="Q1963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7">
        <f t="shared" si="151"/>
        <v>63.05</v>
      </c>
      <c r="Q1964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7">
        <f t="shared" si="151"/>
        <v>117.6</v>
      </c>
      <c r="Q1965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7">
        <f t="shared" si="151"/>
        <v>180.75</v>
      </c>
      <c r="Q1966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7">
        <f t="shared" si="151"/>
        <v>127.32</v>
      </c>
      <c r="Q1967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7">
        <f t="shared" si="151"/>
        <v>136.63999999999999</v>
      </c>
      <c r="Q1968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7">
        <f t="shared" si="151"/>
        <v>182.78</v>
      </c>
      <c r="Q1969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7">
        <f t="shared" si="151"/>
        <v>279.38</v>
      </c>
      <c r="Q197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7">
        <f t="shared" si="151"/>
        <v>61.38</v>
      </c>
      <c r="Q197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7">
        <f t="shared" si="151"/>
        <v>80.73</v>
      </c>
      <c r="Q1972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7">
        <f t="shared" si="151"/>
        <v>272.36</v>
      </c>
      <c r="Q1973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7">
        <f t="shared" si="151"/>
        <v>70.849999999999994</v>
      </c>
      <c r="Q1974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7">
        <f t="shared" si="151"/>
        <v>247.94</v>
      </c>
      <c r="Q1975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7">
        <f t="shared" si="151"/>
        <v>186.81</v>
      </c>
      <c r="Q1976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7">
        <f t="shared" si="151"/>
        <v>131.99</v>
      </c>
      <c r="Q1977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ref="O1978:O2041" si="155">ROUND(E1978/D1978*100,0)</f>
        <v>347</v>
      </c>
      <c r="P1978" s="7">
        <f t="shared" ref="P1978:P2041" si="156">IFERROR(ROUND(E1978/L1978,2),0)</f>
        <v>29.31</v>
      </c>
      <c r="Q1978" t="s">
        <v>8317</v>
      </c>
      <c r="R1978" t="s">
        <v>8347</v>
      </c>
      <c r="S1978" s="14">
        <f t="shared" ref="S1978:S2041" si="157">(((J1978/60)/60)/24)+DATE(1970,1,1)</f>
        <v>41438.899594907409</v>
      </c>
      <c r="T1978" s="14">
        <f t="shared" ref="T1978:T2041" si="158">(((I1978/60)/60)/24)+DATE(1970,1,1)</f>
        <v>41468.899594907409</v>
      </c>
      <c r="U1978">
        <f t="shared" ref="U1978:U2041" si="159">YEAR(S1978)</f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5"/>
        <v>402</v>
      </c>
      <c r="P1979" s="7">
        <f t="shared" si="156"/>
        <v>245.02</v>
      </c>
      <c r="Q1979" t="s">
        <v>8317</v>
      </c>
      <c r="R1979" t="s">
        <v>8347</v>
      </c>
      <c r="S1979" s="14">
        <f t="shared" si="157"/>
        <v>42311.216898148152</v>
      </c>
      <c r="T1979" s="14">
        <f t="shared" si="158"/>
        <v>42357.332638888889</v>
      </c>
      <c r="U1979">
        <f t="shared" si="159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5"/>
        <v>1027</v>
      </c>
      <c r="P1980" s="7">
        <f t="shared" si="156"/>
        <v>1323.25</v>
      </c>
      <c r="Q1980" t="s">
        <v>8317</v>
      </c>
      <c r="R1980" t="s">
        <v>8347</v>
      </c>
      <c r="S1980" s="14">
        <f t="shared" si="157"/>
        <v>41039.225601851853</v>
      </c>
      <c r="T1980" s="14">
        <f t="shared" si="158"/>
        <v>41072.291666666664</v>
      </c>
      <c r="U1980">
        <f t="shared" si="159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5"/>
        <v>115</v>
      </c>
      <c r="P1981" s="7">
        <f t="shared" si="156"/>
        <v>282.66000000000003</v>
      </c>
      <c r="Q1981" t="s">
        <v>8317</v>
      </c>
      <c r="R1981" t="s">
        <v>8347</v>
      </c>
      <c r="S1981" s="14">
        <f t="shared" si="157"/>
        <v>42290.460023148145</v>
      </c>
      <c r="T1981" s="14">
        <f t="shared" si="158"/>
        <v>42327.207638888889</v>
      </c>
      <c r="U1981">
        <f t="shared" si="159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5"/>
        <v>355</v>
      </c>
      <c r="P1982" s="7">
        <f t="shared" si="156"/>
        <v>91.21</v>
      </c>
      <c r="Q1982" t="s">
        <v>8317</v>
      </c>
      <c r="R1982" t="s">
        <v>8347</v>
      </c>
      <c r="S1982" s="14">
        <f t="shared" si="157"/>
        <v>42423.542384259257</v>
      </c>
      <c r="T1982" s="14">
        <f t="shared" si="158"/>
        <v>42463.500717592593</v>
      </c>
      <c r="U1982">
        <f t="shared" si="159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5"/>
        <v>5</v>
      </c>
      <c r="P1983" s="7">
        <f t="shared" si="156"/>
        <v>31.75</v>
      </c>
      <c r="Q1983" t="s">
        <v>8336</v>
      </c>
      <c r="R1983" t="s">
        <v>8348</v>
      </c>
      <c r="S1983" s="14">
        <f t="shared" si="157"/>
        <v>41799.725289351853</v>
      </c>
      <c r="T1983" s="14">
        <f t="shared" si="158"/>
        <v>41829.725289351853</v>
      </c>
      <c r="U1983">
        <f t="shared" si="159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5"/>
        <v>0</v>
      </c>
      <c r="P1984" s="7">
        <f t="shared" si="156"/>
        <v>0</v>
      </c>
      <c r="Q1984" t="s">
        <v>8336</v>
      </c>
      <c r="R1984" t="s">
        <v>8348</v>
      </c>
      <c r="S1984" s="14">
        <f t="shared" si="157"/>
        <v>42678.586655092593</v>
      </c>
      <c r="T1984" s="14">
        <f t="shared" si="158"/>
        <v>42708.628321759257</v>
      </c>
      <c r="U1984">
        <f t="shared" si="159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5"/>
        <v>4</v>
      </c>
      <c r="P1985" s="7">
        <f t="shared" si="156"/>
        <v>88.69</v>
      </c>
      <c r="Q1985" t="s">
        <v>8336</v>
      </c>
      <c r="R1985" t="s">
        <v>8348</v>
      </c>
      <c r="S1985" s="14">
        <f t="shared" si="157"/>
        <v>42593.011782407411</v>
      </c>
      <c r="T1985" s="14">
        <f t="shared" si="158"/>
        <v>42615.291666666672</v>
      </c>
      <c r="U1985">
        <f t="shared" si="159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5"/>
        <v>21</v>
      </c>
      <c r="P1986" s="7">
        <f t="shared" si="156"/>
        <v>453.14</v>
      </c>
      <c r="Q1986" t="s">
        <v>8336</v>
      </c>
      <c r="R1986" t="s">
        <v>8348</v>
      </c>
      <c r="S1986" s="14">
        <f t="shared" si="157"/>
        <v>41913.790289351848</v>
      </c>
      <c r="T1986" s="14">
        <f t="shared" si="158"/>
        <v>41973.831956018519</v>
      </c>
      <c r="U1986">
        <f t="shared" si="159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 s="7">
        <f t="shared" si="156"/>
        <v>12.75</v>
      </c>
      <c r="Q1987" t="s">
        <v>8336</v>
      </c>
      <c r="R1987" t="s">
        <v>8348</v>
      </c>
      <c r="S1987" s="14">
        <f t="shared" si="157"/>
        <v>42555.698738425926</v>
      </c>
      <c r="T1987" s="14">
        <f t="shared" si="158"/>
        <v>42584.958333333328</v>
      </c>
      <c r="U1987">
        <f t="shared" si="159"/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7">
        <f t="shared" si="156"/>
        <v>1</v>
      </c>
      <c r="Q1988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7">
        <f t="shared" si="156"/>
        <v>83.43</v>
      </c>
      <c r="Q1989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7">
        <f t="shared" si="156"/>
        <v>25</v>
      </c>
      <c r="Q199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7">
        <f t="shared" si="156"/>
        <v>50</v>
      </c>
      <c r="Q199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7">
        <f t="shared" si="156"/>
        <v>101.8</v>
      </c>
      <c r="Q1992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7">
        <f t="shared" si="156"/>
        <v>46.67</v>
      </c>
      <c r="Q1993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7">
        <f t="shared" si="156"/>
        <v>1</v>
      </c>
      <c r="Q1994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7">
        <f t="shared" si="156"/>
        <v>0</v>
      </c>
      <c r="Q1995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7">
        <f t="shared" si="156"/>
        <v>0</v>
      </c>
      <c r="Q1996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7">
        <f t="shared" si="156"/>
        <v>26</v>
      </c>
      <c r="Q1997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7">
        <f t="shared" si="156"/>
        <v>0</v>
      </c>
      <c r="Q1998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7">
        <f t="shared" si="156"/>
        <v>0</v>
      </c>
      <c r="Q1999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7">
        <f t="shared" si="156"/>
        <v>218.33</v>
      </c>
      <c r="Q200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7">
        <f t="shared" si="156"/>
        <v>33.71</v>
      </c>
      <c r="Q200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7">
        <f t="shared" si="156"/>
        <v>25</v>
      </c>
      <c r="Q2002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7">
        <f t="shared" si="156"/>
        <v>128.38999999999999</v>
      </c>
      <c r="Q2003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7">
        <f t="shared" si="156"/>
        <v>78.83</v>
      </c>
      <c r="Q2004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7">
        <f t="shared" si="156"/>
        <v>91.76</v>
      </c>
      <c r="Q2005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7">
        <f t="shared" si="156"/>
        <v>331.1</v>
      </c>
      <c r="Q2006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7">
        <f t="shared" si="156"/>
        <v>194.26</v>
      </c>
      <c r="Q2007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7">
        <f t="shared" si="156"/>
        <v>408.98</v>
      </c>
      <c r="Q2008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7">
        <f t="shared" si="156"/>
        <v>84.46</v>
      </c>
      <c r="Q2009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7">
        <f t="shared" si="156"/>
        <v>44.85</v>
      </c>
      <c r="Q20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7">
        <f t="shared" si="156"/>
        <v>383.36</v>
      </c>
      <c r="Q20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7">
        <f t="shared" si="156"/>
        <v>55.28</v>
      </c>
      <c r="Q2012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7">
        <f t="shared" si="156"/>
        <v>422.02</v>
      </c>
      <c r="Q2013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7">
        <f t="shared" si="156"/>
        <v>64.180000000000007</v>
      </c>
      <c r="Q2014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7">
        <f t="shared" si="156"/>
        <v>173.58</v>
      </c>
      <c r="Q2015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7">
        <f t="shared" si="156"/>
        <v>88.6</v>
      </c>
      <c r="Q2016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7">
        <f t="shared" si="156"/>
        <v>50.22</v>
      </c>
      <c r="Q2017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7">
        <f t="shared" si="156"/>
        <v>192.39</v>
      </c>
      <c r="Q2018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7">
        <f t="shared" si="156"/>
        <v>73.42</v>
      </c>
      <c r="Q2019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7">
        <f t="shared" si="156"/>
        <v>147.68</v>
      </c>
      <c r="Q202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7">
        <f t="shared" si="156"/>
        <v>108.97</v>
      </c>
      <c r="Q202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7">
        <f t="shared" si="156"/>
        <v>23.65</v>
      </c>
      <c r="Q2022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7">
        <f t="shared" si="156"/>
        <v>147.94999999999999</v>
      </c>
      <c r="Q2023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7">
        <f t="shared" si="156"/>
        <v>385.04</v>
      </c>
      <c r="Q2024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7">
        <f t="shared" si="156"/>
        <v>457.39</v>
      </c>
      <c r="Q2025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7">
        <f t="shared" si="156"/>
        <v>222.99</v>
      </c>
      <c r="Q2026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7">
        <f t="shared" si="156"/>
        <v>220.74</v>
      </c>
      <c r="Q2027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7">
        <f t="shared" si="156"/>
        <v>73.5</v>
      </c>
      <c r="Q2028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7">
        <f t="shared" si="156"/>
        <v>223.1</v>
      </c>
      <c r="Q2029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7">
        <f t="shared" si="156"/>
        <v>47.91</v>
      </c>
      <c r="Q203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7">
        <f t="shared" si="156"/>
        <v>96.06</v>
      </c>
      <c r="Q203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7">
        <f t="shared" si="156"/>
        <v>118.61</v>
      </c>
      <c r="Q2032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7">
        <f t="shared" si="156"/>
        <v>118.45</v>
      </c>
      <c r="Q2033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7">
        <f t="shared" si="156"/>
        <v>143.21</v>
      </c>
      <c r="Q2034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7">
        <f t="shared" si="156"/>
        <v>282.72000000000003</v>
      </c>
      <c r="Q2035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7">
        <f t="shared" si="156"/>
        <v>593.94000000000005</v>
      </c>
      <c r="Q2036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7">
        <f t="shared" si="156"/>
        <v>262.16000000000003</v>
      </c>
      <c r="Q2037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7">
        <f t="shared" si="156"/>
        <v>46.58</v>
      </c>
      <c r="Q2038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7">
        <f t="shared" si="156"/>
        <v>70.040000000000006</v>
      </c>
      <c r="Q2039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7">
        <f t="shared" si="156"/>
        <v>164.91</v>
      </c>
      <c r="Q204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7">
        <f t="shared" si="156"/>
        <v>449.26</v>
      </c>
      <c r="Q204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ref="O2042:O2105" si="160">ROUND(E2042/D2042*100,0)</f>
        <v>248</v>
      </c>
      <c r="P2042" s="7">
        <f t="shared" ref="P2042:P2105" si="161">IFERROR(ROUND(E2042/L2042,2),0)</f>
        <v>27.47</v>
      </c>
      <c r="Q2042" t="s">
        <v>8317</v>
      </c>
      <c r="R2042" t="s">
        <v>8347</v>
      </c>
      <c r="S2042" s="14">
        <f t="shared" ref="S2042:S2105" si="162">(((J2042/60)/60)/24)+DATE(1970,1,1)</f>
        <v>41578.927118055559</v>
      </c>
      <c r="T2042" s="14">
        <f t="shared" ref="T2042:T2105" si="163">(((I2042/60)/60)/24)+DATE(1970,1,1)</f>
        <v>41593.968784722223</v>
      </c>
      <c r="U2042">
        <f t="shared" ref="U2042:U2105" si="164">YEAR(S2042)</f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60"/>
        <v>182</v>
      </c>
      <c r="P2043" s="7">
        <f t="shared" si="161"/>
        <v>143.97999999999999</v>
      </c>
      <c r="Q2043" t="s">
        <v>8317</v>
      </c>
      <c r="R2043" t="s">
        <v>8347</v>
      </c>
      <c r="S2043" s="14">
        <f t="shared" si="162"/>
        <v>42654.525775462964</v>
      </c>
      <c r="T2043" s="14">
        <f t="shared" si="163"/>
        <v>42684.567442129628</v>
      </c>
      <c r="U2043">
        <f t="shared" si="164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60"/>
        <v>124</v>
      </c>
      <c r="P2044" s="7">
        <f t="shared" si="161"/>
        <v>88.24</v>
      </c>
      <c r="Q2044" t="s">
        <v>8317</v>
      </c>
      <c r="R2044" t="s">
        <v>8347</v>
      </c>
      <c r="S2044" s="14">
        <f t="shared" si="162"/>
        <v>42331.708032407405</v>
      </c>
      <c r="T2044" s="14">
        <f t="shared" si="163"/>
        <v>42391.708032407405</v>
      </c>
      <c r="U2044">
        <f t="shared" si="164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60"/>
        <v>506</v>
      </c>
      <c r="P2045" s="7">
        <f t="shared" si="161"/>
        <v>36.33</v>
      </c>
      <c r="Q2045" t="s">
        <v>8317</v>
      </c>
      <c r="R2045" t="s">
        <v>8347</v>
      </c>
      <c r="S2045" s="14">
        <f t="shared" si="162"/>
        <v>42661.176817129628</v>
      </c>
      <c r="T2045" s="14">
        <f t="shared" si="163"/>
        <v>42715.207638888889</v>
      </c>
      <c r="U2045">
        <f t="shared" si="164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60"/>
        <v>108</v>
      </c>
      <c r="P2046" s="7">
        <f t="shared" si="161"/>
        <v>90.18</v>
      </c>
      <c r="Q2046" t="s">
        <v>8317</v>
      </c>
      <c r="R2046" t="s">
        <v>8347</v>
      </c>
      <c r="S2046" s="14">
        <f t="shared" si="162"/>
        <v>42138.684189814812</v>
      </c>
      <c r="T2046" s="14">
        <f t="shared" si="163"/>
        <v>42168.684189814812</v>
      </c>
      <c r="U2046">
        <f t="shared" si="164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60"/>
        <v>819</v>
      </c>
      <c r="P2047" s="7">
        <f t="shared" si="161"/>
        <v>152.62</v>
      </c>
      <c r="Q2047" t="s">
        <v>8317</v>
      </c>
      <c r="R2047" t="s">
        <v>8347</v>
      </c>
      <c r="S2047" s="14">
        <f t="shared" si="162"/>
        <v>41069.088506944441</v>
      </c>
      <c r="T2047" s="14">
        <f t="shared" si="163"/>
        <v>41099.088506944441</v>
      </c>
      <c r="U2047">
        <f t="shared" si="164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60"/>
        <v>121</v>
      </c>
      <c r="P2048" s="7">
        <f t="shared" si="161"/>
        <v>55.81</v>
      </c>
      <c r="Q2048" t="s">
        <v>8317</v>
      </c>
      <c r="R2048" t="s">
        <v>8347</v>
      </c>
      <c r="S2048" s="14">
        <f t="shared" si="162"/>
        <v>41387.171805555554</v>
      </c>
      <c r="T2048" s="14">
        <f t="shared" si="163"/>
        <v>41417.171805555554</v>
      </c>
      <c r="U2048">
        <f t="shared" si="164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60"/>
        <v>103</v>
      </c>
      <c r="P2049" s="7">
        <f t="shared" si="161"/>
        <v>227.85</v>
      </c>
      <c r="Q2049" t="s">
        <v>8317</v>
      </c>
      <c r="R2049" t="s">
        <v>8347</v>
      </c>
      <c r="S2049" s="14">
        <f t="shared" si="162"/>
        <v>42081.903587962966</v>
      </c>
      <c r="T2049" s="14">
        <f t="shared" si="163"/>
        <v>42111</v>
      </c>
      <c r="U2049">
        <f t="shared" si="164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60"/>
        <v>148</v>
      </c>
      <c r="P2050" s="7">
        <f t="shared" si="161"/>
        <v>91.83</v>
      </c>
      <c r="Q2050" t="s">
        <v>8317</v>
      </c>
      <c r="R2050" t="s">
        <v>8347</v>
      </c>
      <c r="S2050" s="14">
        <f t="shared" si="162"/>
        <v>41387.651516203703</v>
      </c>
      <c r="T2050" s="14">
        <f t="shared" si="163"/>
        <v>41417.651516203703</v>
      </c>
      <c r="U2050">
        <f t="shared" si="164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 s="7">
        <f t="shared" si="161"/>
        <v>80.989999999999995</v>
      </c>
      <c r="Q2051" t="s">
        <v>8317</v>
      </c>
      <c r="R2051" t="s">
        <v>8347</v>
      </c>
      <c r="S2051" s="14">
        <f t="shared" si="162"/>
        <v>41575.527349537035</v>
      </c>
      <c r="T2051" s="14">
        <f t="shared" si="163"/>
        <v>41610.957638888889</v>
      </c>
      <c r="U2051">
        <f t="shared" si="164"/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7">
        <f t="shared" si="161"/>
        <v>278.39</v>
      </c>
      <c r="Q2052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7">
        <f t="shared" si="161"/>
        <v>43.1</v>
      </c>
      <c r="Q2053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7">
        <f t="shared" si="161"/>
        <v>326.29000000000002</v>
      </c>
      <c r="Q2054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7">
        <f t="shared" si="161"/>
        <v>41.74</v>
      </c>
      <c r="Q2055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7">
        <f t="shared" si="161"/>
        <v>64.02</v>
      </c>
      <c r="Q2056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7">
        <f t="shared" si="161"/>
        <v>99.46</v>
      </c>
      <c r="Q2057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7">
        <f t="shared" si="161"/>
        <v>138.49</v>
      </c>
      <c r="Q2058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7">
        <f t="shared" si="161"/>
        <v>45.55</v>
      </c>
      <c r="Q2059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7">
        <f t="shared" si="161"/>
        <v>10.51</v>
      </c>
      <c r="Q206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7">
        <f t="shared" si="161"/>
        <v>114.77</v>
      </c>
      <c r="Q206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7">
        <f t="shared" si="161"/>
        <v>36</v>
      </c>
      <c r="Q2062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7">
        <f t="shared" si="161"/>
        <v>154.16999999999999</v>
      </c>
      <c r="Q2063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7">
        <f t="shared" si="161"/>
        <v>566.39</v>
      </c>
      <c r="Q2064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7">
        <f t="shared" si="161"/>
        <v>120.86</v>
      </c>
      <c r="Q2065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7">
        <f t="shared" si="161"/>
        <v>86.16</v>
      </c>
      <c r="Q2066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7">
        <f t="shared" si="161"/>
        <v>51.21</v>
      </c>
      <c r="Q2067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7">
        <f t="shared" si="161"/>
        <v>67.260000000000005</v>
      </c>
      <c r="Q2068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7">
        <f t="shared" si="161"/>
        <v>62.8</v>
      </c>
      <c r="Q2069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7">
        <f t="shared" si="161"/>
        <v>346.13</v>
      </c>
      <c r="Q207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7">
        <f t="shared" si="161"/>
        <v>244.12</v>
      </c>
      <c r="Q207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7">
        <f t="shared" si="161"/>
        <v>259.25</v>
      </c>
      <c r="Q2072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7">
        <f t="shared" si="161"/>
        <v>201.96</v>
      </c>
      <c r="Q2073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7">
        <f t="shared" si="161"/>
        <v>226.21</v>
      </c>
      <c r="Q2074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7">
        <f t="shared" si="161"/>
        <v>324.69</v>
      </c>
      <c r="Q2075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7">
        <f t="shared" si="161"/>
        <v>205</v>
      </c>
      <c r="Q2076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7">
        <f t="shared" si="161"/>
        <v>20.47</v>
      </c>
      <c r="Q2077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7">
        <f t="shared" si="161"/>
        <v>116.35</v>
      </c>
      <c r="Q2078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7">
        <f t="shared" si="161"/>
        <v>307.2</v>
      </c>
      <c r="Q2079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7">
        <f t="shared" si="161"/>
        <v>546.69000000000005</v>
      </c>
      <c r="Q208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7">
        <f t="shared" si="161"/>
        <v>47.47</v>
      </c>
      <c r="Q208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7">
        <f t="shared" si="161"/>
        <v>101.56</v>
      </c>
      <c r="Q2082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7">
        <f t="shared" si="161"/>
        <v>72.91</v>
      </c>
      <c r="Q2083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7">
        <f t="shared" si="161"/>
        <v>43.71</v>
      </c>
      <c r="Q2084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7">
        <f t="shared" si="161"/>
        <v>34</v>
      </c>
      <c r="Q2085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7">
        <f t="shared" si="161"/>
        <v>70.650000000000006</v>
      </c>
      <c r="Q2086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7">
        <f t="shared" si="161"/>
        <v>89.3</v>
      </c>
      <c r="Q2087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7">
        <f t="shared" si="161"/>
        <v>115.09</v>
      </c>
      <c r="Q2088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7">
        <f t="shared" si="161"/>
        <v>62.12</v>
      </c>
      <c r="Q2089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7">
        <f t="shared" si="161"/>
        <v>46.2</v>
      </c>
      <c r="Q209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7">
        <f t="shared" si="161"/>
        <v>48.55</v>
      </c>
      <c r="Q209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7">
        <f t="shared" si="161"/>
        <v>57.52</v>
      </c>
      <c r="Q2092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7">
        <f t="shared" si="161"/>
        <v>88.15</v>
      </c>
      <c r="Q2093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7">
        <f t="shared" si="161"/>
        <v>110.49</v>
      </c>
      <c r="Q2094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7">
        <f t="shared" si="161"/>
        <v>66.83</v>
      </c>
      <c r="Q2095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7">
        <f t="shared" si="161"/>
        <v>58.6</v>
      </c>
      <c r="Q2096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7">
        <f t="shared" si="161"/>
        <v>113.64</v>
      </c>
      <c r="Q2097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7">
        <f t="shared" si="161"/>
        <v>43.57</v>
      </c>
      <c r="Q2098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7">
        <f t="shared" si="161"/>
        <v>78.95</v>
      </c>
      <c r="Q2099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7">
        <f t="shared" si="161"/>
        <v>188.13</v>
      </c>
      <c r="Q210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7">
        <f t="shared" si="161"/>
        <v>63.03</v>
      </c>
      <c r="Q210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7">
        <f t="shared" si="161"/>
        <v>30.37</v>
      </c>
      <c r="Q2102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7">
        <f t="shared" si="161"/>
        <v>51.48</v>
      </c>
      <c r="Q2103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7">
        <f t="shared" si="161"/>
        <v>35.79</v>
      </c>
      <c r="Q2104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7">
        <f t="shared" si="161"/>
        <v>98.82</v>
      </c>
      <c r="Q2105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ref="O2106:O2169" si="165">ROUND(E2106/D2106*100,0)</f>
        <v>130</v>
      </c>
      <c r="P2106" s="7">
        <f t="shared" ref="P2106:P2169" si="166">IFERROR(ROUND(E2106/L2106,2),0)</f>
        <v>28</v>
      </c>
      <c r="Q2106" t="s">
        <v>8323</v>
      </c>
      <c r="R2106" t="s">
        <v>8327</v>
      </c>
      <c r="S2106" s="14">
        <f t="shared" ref="S2106:S2169" si="167">(((J2106/60)/60)/24)+DATE(1970,1,1)</f>
        <v>41394.074467592596</v>
      </c>
      <c r="T2106" s="14">
        <f t="shared" ref="T2106:T2169" si="168">(((I2106/60)/60)/24)+DATE(1970,1,1)</f>
        <v>41425</v>
      </c>
      <c r="U2106">
        <f t="shared" ref="U2106:U2169" si="169">YEAR(S2106)</f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5"/>
        <v>254</v>
      </c>
      <c r="P2107" s="7">
        <f t="shared" si="166"/>
        <v>51.31</v>
      </c>
      <c r="Q2107" t="s">
        <v>8323</v>
      </c>
      <c r="R2107" t="s">
        <v>8327</v>
      </c>
      <c r="S2107" s="14">
        <f t="shared" si="167"/>
        <v>41951.788807870369</v>
      </c>
      <c r="T2107" s="14">
        <f t="shared" si="168"/>
        <v>41964.166666666672</v>
      </c>
      <c r="U2107">
        <f t="shared" si="169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5"/>
        <v>107</v>
      </c>
      <c r="P2108" s="7">
        <f t="shared" si="166"/>
        <v>53.52</v>
      </c>
      <c r="Q2108" t="s">
        <v>8323</v>
      </c>
      <c r="R2108" t="s">
        <v>8327</v>
      </c>
      <c r="S2108" s="14">
        <f t="shared" si="167"/>
        <v>41270.21497685185</v>
      </c>
      <c r="T2108" s="14">
        <f t="shared" si="168"/>
        <v>41300.21497685185</v>
      </c>
      <c r="U2108">
        <f t="shared" si="169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5"/>
        <v>108</v>
      </c>
      <c r="P2109" s="7">
        <f t="shared" si="166"/>
        <v>37.15</v>
      </c>
      <c r="Q2109" t="s">
        <v>8323</v>
      </c>
      <c r="R2109" t="s">
        <v>8327</v>
      </c>
      <c r="S2109" s="14">
        <f t="shared" si="167"/>
        <v>41934.71056712963</v>
      </c>
      <c r="T2109" s="14">
        <f t="shared" si="168"/>
        <v>41955.752233796295</v>
      </c>
      <c r="U2109">
        <f t="shared" si="169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5"/>
        <v>107</v>
      </c>
      <c r="P2110" s="7">
        <f t="shared" si="166"/>
        <v>89.9</v>
      </c>
      <c r="Q2110" t="s">
        <v>8323</v>
      </c>
      <c r="R2110" t="s">
        <v>8327</v>
      </c>
      <c r="S2110" s="14">
        <f t="shared" si="167"/>
        <v>41135.175694444442</v>
      </c>
      <c r="T2110" s="14">
        <f t="shared" si="168"/>
        <v>41162.163194444445</v>
      </c>
      <c r="U2110">
        <f t="shared" si="169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5"/>
        <v>107</v>
      </c>
      <c r="P2111" s="7">
        <f t="shared" si="166"/>
        <v>106.53</v>
      </c>
      <c r="Q2111" t="s">
        <v>8323</v>
      </c>
      <c r="R2111" t="s">
        <v>8327</v>
      </c>
      <c r="S2111" s="14">
        <f t="shared" si="167"/>
        <v>42160.708530092597</v>
      </c>
      <c r="T2111" s="14">
        <f t="shared" si="168"/>
        <v>42190.708530092597</v>
      </c>
      <c r="U2111">
        <f t="shared" si="169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5"/>
        <v>100</v>
      </c>
      <c r="P2112" s="7">
        <f t="shared" si="166"/>
        <v>52.82</v>
      </c>
      <c r="Q2112" t="s">
        <v>8323</v>
      </c>
      <c r="R2112" t="s">
        <v>8327</v>
      </c>
      <c r="S2112" s="14">
        <f t="shared" si="167"/>
        <v>41759.670937499999</v>
      </c>
      <c r="T2112" s="14">
        <f t="shared" si="168"/>
        <v>41787.207638888889</v>
      </c>
      <c r="U2112">
        <f t="shared" si="169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5"/>
        <v>107</v>
      </c>
      <c r="P2113" s="7">
        <f t="shared" si="166"/>
        <v>54.62</v>
      </c>
      <c r="Q2113" t="s">
        <v>8323</v>
      </c>
      <c r="R2113" t="s">
        <v>8327</v>
      </c>
      <c r="S2113" s="14">
        <f t="shared" si="167"/>
        <v>40703.197048611109</v>
      </c>
      <c r="T2113" s="14">
        <f t="shared" si="168"/>
        <v>40770.041666666664</v>
      </c>
      <c r="U2113">
        <f t="shared" si="169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5"/>
        <v>100</v>
      </c>
      <c r="P2114" s="7">
        <f t="shared" si="166"/>
        <v>27.27</v>
      </c>
      <c r="Q2114" t="s">
        <v>8323</v>
      </c>
      <c r="R2114" t="s">
        <v>8327</v>
      </c>
      <c r="S2114" s="14">
        <f t="shared" si="167"/>
        <v>41365.928159722222</v>
      </c>
      <c r="T2114" s="14">
        <f t="shared" si="168"/>
        <v>41379.928159722222</v>
      </c>
      <c r="U2114">
        <f t="shared" si="169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 s="7">
        <f t="shared" si="166"/>
        <v>68.599999999999994</v>
      </c>
      <c r="Q2115" t="s">
        <v>8323</v>
      </c>
      <c r="R2115" t="s">
        <v>8327</v>
      </c>
      <c r="S2115" s="14">
        <f t="shared" si="167"/>
        <v>41870.86546296296</v>
      </c>
      <c r="T2115" s="14">
        <f t="shared" si="168"/>
        <v>41905.86546296296</v>
      </c>
      <c r="U2115">
        <f t="shared" si="169"/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7">
        <f t="shared" si="166"/>
        <v>35.61</v>
      </c>
      <c r="Q2116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7">
        <f t="shared" si="166"/>
        <v>94.03</v>
      </c>
      <c r="Q2117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7">
        <f t="shared" si="166"/>
        <v>526.46</v>
      </c>
      <c r="Q2118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7">
        <f t="shared" si="166"/>
        <v>50.66</v>
      </c>
      <c r="Q2119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7">
        <f t="shared" si="166"/>
        <v>79.180000000000007</v>
      </c>
      <c r="Q212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7">
        <f t="shared" si="166"/>
        <v>91.59</v>
      </c>
      <c r="Q212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7">
        <f t="shared" si="166"/>
        <v>116.96</v>
      </c>
      <c r="Q2122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7">
        <f t="shared" si="166"/>
        <v>28.4</v>
      </c>
      <c r="Q2123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7">
        <f t="shared" si="166"/>
        <v>103.33</v>
      </c>
      <c r="Q2124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7">
        <f t="shared" si="166"/>
        <v>10</v>
      </c>
      <c r="Q2125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7">
        <f t="shared" si="166"/>
        <v>23</v>
      </c>
      <c r="Q2126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7">
        <f t="shared" si="166"/>
        <v>31.56</v>
      </c>
      <c r="Q2127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7">
        <f t="shared" si="166"/>
        <v>5</v>
      </c>
      <c r="Q2128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7">
        <f t="shared" si="166"/>
        <v>34.22</v>
      </c>
      <c r="Q2129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7">
        <f t="shared" si="166"/>
        <v>25</v>
      </c>
      <c r="Q213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7">
        <f t="shared" si="166"/>
        <v>19.670000000000002</v>
      </c>
      <c r="Q213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7">
        <f t="shared" si="166"/>
        <v>21.25</v>
      </c>
      <c r="Q2132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7">
        <f t="shared" si="166"/>
        <v>8.33</v>
      </c>
      <c r="Q2133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7">
        <f t="shared" si="166"/>
        <v>21.34</v>
      </c>
      <c r="Q2134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7">
        <f t="shared" si="166"/>
        <v>5.33</v>
      </c>
      <c r="Q2135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7">
        <f t="shared" si="166"/>
        <v>34.67</v>
      </c>
      <c r="Q2136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7">
        <f t="shared" si="166"/>
        <v>21.73</v>
      </c>
      <c r="Q2137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7">
        <f t="shared" si="166"/>
        <v>11.92</v>
      </c>
      <c r="Q2138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7">
        <f t="shared" si="166"/>
        <v>26.6</v>
      </c>
      <c r="Q2139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7">
        <f t="shared" si="166"/>
        <v>10.67</v>
      </c>
      <c r="Q214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7">
        <f t="shared" si="166"/>
        <v>29.04</v>
      </c>
      <c r="Q214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7">
        <f t="shared" si="166"/>
        <v>50.91</v>
      </c>
      <c r="Q2142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7">
        <f t="shared" si="166"/>
        <v>0</v>
      </c>
      <c r="Q2143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7">
        <f t="shared" si="166"/>
        <v>50.08</v>
      </c>
      <c r="Q2144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7">
        <f t="shared" si="166"/>
        <v>45</v>
      </c>
      <c r="Q2145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7">
        <f t="shared" si="166"/>
        <v>25.29</v>
      </c>
      <c r="Q2146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7">
        <f t="shared" si="166"/>
        <v>51.29</v>
      </c>
      <c r="Q2147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7">
        <f t="shared" si="166"/>
        <v>1</v>
      </c>
      <c r="Q2148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7">
        <f t="shared" si="166"/>
        <v>49.38</v>
      </c>
      <c r="Q2149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7">
        <f t="shared" si="166"/>
        <v>1</v>
      </c>
      <c r="Q215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7">
        <f t="shared" si="166"/>
        <v>0</v>
      </c>
      <c r="Q215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7">
        <f t="shared" si="166"/>
        <v>101.25</v>
      </c>
      <c r="Q2152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7">
        <f t="shared" si="166"/>
        <v>19.670000000000002</v>
      </c>
      <c r="Q2153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7">
        <f t="shared" si="166"/>
        <v>12.5</v>
      </c>
      <c r="Q2154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7">
        <f t="shared" si="166"/>
        <v>8.5</v>
      </c>
      <c r="Q2155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7">
        <f t="shared" si="166"/>
        <v>1</v>
      </c>
      <c r="Q2156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7">
        <f t="shared" si="166"/>
        <v>23</v>
      </c>
      <c r="Q2157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7">
        <f t="shared" si="166"/>
        <v>17.989999999999998</v>
      </c>
      <c r="Q2158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7">
        <f t="shared" si="166"/>
        <v>370.95</v>
      </c>
      <c r="Q2159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7">
        <f t="shared" si="166"/>
        <v>63.57</v>
      </c>
      <c r="Q216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7">
        <f t="shared" si="166"/>
        <v>13</v>
      </c>
      <c r="Q216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7">
        <f t="shared" si="166"/>
        <v>5.31</v>
      </c>
      <c r="Q2162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7">
        <f t="shared" si="166"/>
        <v>35.619999999999997</v>
      </c>
      <c r="Q2163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7">
        <f t="shared" si="166"/>
        <v>87.1</v>
      </c>
      <c r="Q2164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7">
        <f t="shared" si="166"/>
        <v>75.11</v>
      </c>
      <c r="Q2165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7">
        <f t="shared" si="166"/>
        <v>68.010000000000005</v>
      </c>
      <c r="Q2166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7">
        <f t="shared" si="166"/>
        <v>29.62</v>
      </c>
      <c r="Q2167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7">
        <f t="shared" si="166"/>
        <v>91.63</v>
      </c>
      <c r="Q2168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7">
        <f t="shared" si="166"/>
        <v>22.5</v>
      </c>
      <c r="Q2169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ref="O2170:O2233" si="170">ROUND(E2170/D2170*100,0)</f>
        <v>122</v>
      </c>
      <c r="P2170" s="7">
        <f t="shared" ref="P2170:P2233" si="171">IFERROR(ROUND(E2170/L2170,2),0)</f>
        <v>64.37</v>
      </c>
      <c r="Q2170" t="s">
        <v>8323</v>
      </c>
      <c r="R2170" t="s">
        <v>8324</v>
      </c>
      <c r="S2170" s="14">
        <f t="shared" ref="S2170:S2233" si="172">(((J2170/60)/60)/24)+DATE(1970,1,1)</f>
        <v>42745.600243055553</v>
      </c>
      <c r="T2170" s="14">
        <f t="shared" ref="T2170:T2233" si="173">(((I2170/60)/60)/24)+DATE(1970,1,1)</f>
        <v>42776.208333333328</v>
      </c>
      <c r="U2170">
        <f t="shared" ref="U2170:U2233" si="174">YEAR(S2170)</f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70"/>
        <v>100</v>
      </c>
      <c r="P2171" s="7">
        <f t="shared" si="171"/>
        <v>21.86</v>
      </c>
      <c r="Q2171" t="s">
        <v>8323</v>
      </c>
      <c r="R2171" t="s">
        <v>8324</v>
      </c>
      <c r="S2171" s="14">
        <f t="shared" si="172"/>
        <v>42793.700821759259</v>
      </c>
      <c r="T2171" s="14">
        <f t="shared" si="173"/>
        <v>42796.700821759259</v>
      </c>
      <c r="U2171">
        <f t="shared" si="174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70"/>
        <v>181</v>
      </c>
      <c r="P2172" s="7">
        <f t="shared" si="171"/>
        <v>33.32</v>
      </c>
      <c r="Q2172" t="s">
        <v>8323</v>
      </c>
      <c r="R2172" t="s">
        <v>8324</v>
      </c>
      <c r="S2172" s="14">
        <f t="shared" si="172"/>
        <v>42198.750254629631</v>
      </c>
      <c r="T2172" s="14">
        <f t="shared" si="173"/>
        <v>42238.750254629631</v>
      </c>
      <c r="U2172">
        <f t="shared" si="174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70"/>
        <v>106</v>
      </c>
      <c r="P2173" s="7">
        <f t="shared" si="171"/>
        <v>90.28</v>
      </c>
      <c r="Q2173" t="s">
        <v>8323</v>
      </c>
      <c r="R2173" t="s">
        <v>8324</v>
      </c>
      <c r="S2173" s="14">
        <f t="shared" si="172"/>
        <v>42141.95711805555</v>
      </c>
      <c r="T2173" s="14">
        <f t="shared" si="173"/>
        <v>42177.208333333328</v>
      </c>
      <c r="U2173">
        <f t="shared" si="174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70"/>
        <v>100</v>
      </c>
      <c r="P2174" s="7">
        <f t="shared" si="171"/>
        <v>76.92</v>
      </c>
      <c r="Q2174" t="s">
        <v>8323</v>
      </c>
      <c r="R2174" t="s">
        <v>8324</v>
      </c>
      <c r="S2174" s="14">
        <f t="shared" si="172"/>
        <v>42082.580092592587</v>
      </c>
      <c r="T2174" s="14">
        <f t="shared" si="173"/>
        <v>42112.580092592587</v>
      </c>
      <c r="U2174">
        <f t="shared" si="174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70"/>
        <v>127</v>
      </c>
      <c r="P2175" s="7">
        <f t="shared" si="171"/>
        <v>59.23</v>
      </c>
      <c r="Q2175" t="s">
        <v>8323</v>
      </c>
      <c r="R2175" t="s">
        <v>8324</v>
      </c>
      <c r="S2175" s="14">
        <f t="shared" si="172"/>
        <v>41495.692627314813</v>
      </c>
      <c r="T2175" s="14">
        <f t="shared" si="173"/>
        <v>41527.165972222225</v>
      </c>
      <c r="U2175">
        <f t="shared" si="174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70"/>
        <v>103</v>
      </c>
      <c r="P2176" s="7">
        <f t="shared" si="171"/>
        <v>65.38</v>
      </c>
      <c r="Q2176" t="s">
        <v>8323</v>
      </c>
      <c r="R2176" t="s">
        <v>8324</v>
      </c>
      <c r="S2176" s="14">
        <f t="shared" si="172"/>
        <v>42465.542905092589</v>
      </c>
      <c r="T2176" s="14">
        <f t="shared" si="173"/>
        <v>42495.542905092589</v>
      </c>
      <c r="U2176">
        <f t="shared" si="174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70"/>
        <v>250</v>
      </c>
      <c r="P2177" s="7">
        <f t="shared" si="171"/>
        <v>67.31</v>
      </c>
      <c r="Q2177" t="s">
        <v>8323</v>
      </c>
      <c r="R2177" t="s">
        <v>8324</v>
      </c>
      <c r="S2177" s="14">
        <f t="shared" si="172"/>
        <v>42565.009097222224</v>
      </c>
      <c r="T2177" s="14">
        <f t="shared" si="173"/>
        <v>42572.009097222224</v>
      </c>
      <c r="U2177">
        <f t="shared" si="174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70"/>
        <v>126</v>
      </c>
      <c r="P2178" s="7">
        <f t="shared" si="171"/>
        <v>88.75</v>
      </c>
      <c r="Q2178" t="s">
        <v>8323</v>
      </c>
      <c r="R2178" t="s">
        <v>8324</v>
      </c>
      <c r="S2178" s="14">
        <f t="shared" si="172"/>
        <v>42096.633206018523</v>
      </c>
      <c r="T2178" s="14">
        <f t="shared" si="173"/>
        <v>42126.633206018523</v>
      </c>
      <c r="U2178">
        <f t="shared" si="174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 s="7">
        <f t="shared" si="171"/>
        <v>65.87</v>
      </c>
      <c r="Q2179" t="s">
        <v>8323</v>
      </c>
      <c r="R2179" t="s">
        <v>8324</v>
      </c>
      <c r="S2179" s="14">
        <f t="shared" si="172"/>
        <v>42502.250775462962</v>
      </c>
      <c r="T2179" s="14">
        <f t="shared" si="173"/>
        <v>42527.250775462962</v>
      </c>
      <c r="U2179">
        <f t="shared" si="174"/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7">
        <f t="shared" si="171"/>
        <v>40.35</v>
      </c>
      <c r="Q218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7">
        <f t="shared" si="171"/>
        <v>76.86</v>
      </c>
      <c r="Q218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7">
        <f t="shared" si="171"/>
        <v>68.709999999999994</v>
      </c>
      <c r="Q2182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7">
        <f t="shared" si="171"/>
        <v>57.77</v>
      </c>
      <c r="Q2183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7">
        <f t="shared" si="171"/>
        <v>44.17</v>
      </c>
      <c r="Q2184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7">
        <f t="shared" si="171"/>
        <v>31.57</v>
      </c>
      <c r="Q2185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7">
        <f t="shared" si="171"/>
        <v>107.05</v>
      </c>
      <c r="Q2186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7">
        <f t="shared" si="171"/>
        <v>149.03</v>
      </c>
      <c r="Q2187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7">
        <f t="shared" si="171"/>
        <v>55.96</v>
      </c>
      <c r="Q2188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7">
        <f t="shared" si="171"/>
        <v>56.97</v>
      </c>
      <c r="Q2189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7">
        <f t="shared" si="171"/>
        <v>44.06</v>
      </c>
      <c r="Q219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7">
        <f t="shared" si="171"/>
        <v>68.63</v>
      </c>
      <c r="Q219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7">
        <f t="shared" si="171"/>
        <v>65.319999999999993</v>
      </c>
      <c r="Q2192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7">
        <f t="shared" si="171"/>
        <v>35.92</v>
      </c>
      <c r="Q2193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7">
        <f t="shared" si="171"/>
        <v>40.07</v>
      </c>
      <c r="Q2194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7">
        <f t="shared" si="171"/>
        <v>75.650000000000006</v>
      </c>
      <c r="Q2195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7">
        <f t="shared" si="171"/>
        <v>61.2</v>
      </c>
      <c r="Q2196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7">
        <f t="shared" si="171"/>
        <v>48.13</v>
      </c>
      <c r="Q2197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7">
        <f t="shared" si="171"/>
        <v>68.11</v>
      </c>
      <c r="Q2198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7">
        <f t="shared" si="171"/>
        <v>65.89</v>
      </c>
      <c r="Q2199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7">
        <f t="shared" si="171"/>
        <v>81.650000000000006</v>
      </c>
      <c r="Q220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7">
        <f t="shared" si="171"/>
        <v>52.7</v>
      </c>
      <c r="Q220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7">
        <f t="shared" si="171"/>
        <v>41.23</v>
      </c>
      <c r="Q2202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7">
        <f t="shared" si="171"/>
        <v>15.04</v>
      </c>
      <c r="Q2203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7">
        <f t="shared" si="171"/>
        <v>39.07</v>
      </c>
      <c r="Q2204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7">
        <f t="shared" si="171"/>
        <v>43.82</v>
      </c>
      <c r="Q2205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7">
        <f t="shared" si="171"/>
        <v>27.3</v>
      </c>
      <c r="Q2206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7">
        <f t="shared" si="171"/>
        <v>42.22</v>
      </c>
      <c r="Q2207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7">
        <f t="shared" si="171"/>
        <v>33.24</v>
      </c>
      <c r="Q2208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7">
        <f t="shared" si="171"/>
        <v>285.70999999999998</v>
      </c>
      <c r="Q2209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7">
        <f t="shared" si="171"/>
        <v>42.33</v>
      </c>
      <c r="Q22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7">
        <f t="shared" si="171"/>
        <v>50.27</v>
      </c>
      <c r="Q22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7">
        <f t="shared" si="171"/>
        <v>61.9</v>
      </c>
      <c r="Q2212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7">
        <f t="shared" si="171"/>
        <v>40.75</v>
      </c>
      <c r="Q2213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7">
        <f t="shared" si="171"/>
        <v>55.8</v>
      </c>
      <c r="Q2214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7">
        <f t="shared" si="171"/>
        <v>10</v>
      </c>
      <c r="Q2215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7">
        <f t="shared" si="171"/>
        <v>73.13</v>
      </c>
      <c r="Q2216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7">
        <f t="shared" si="171"/>
        <v>26.06</v>
      </c>
      <c r="Q2217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7">
        <f t="shared" si="171"/>
        <v>22.64</v>
      </c>
      <c r="Q2218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7">
        <f t="shared" si="171"/>
        <v>47.22</v>
      </c>
      <c r="Q2219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7">
        <f t="shared" si="171"/>
        <v>32.32</v>
      </c>
      <c r="Q222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7">
        <f t="shared" si="171"/>
        <v>53.42</v>
      </c>
      <c r="Q222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7">
        <f t="shared" si="171"/>
        <v>51.3</v>
      </c>
      <c r="Q2222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7">
        <f t="shared" si="171"/>
        <v>37.200000000000003</v>
      </c>
      <c r="Q2223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7">
        <f t="shared" si="171"/>
        <v>27.1</v>
      </c>
      <c r="Q2224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7">
        <f t="shared" si="171"/>
        <v>206.31</v>
      </c>
      <c r="Q2225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7">
        <f t="shared" si="171"/>
        <v>82.15</v>
      </c>
      <c r="Q2226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7">
        <f t="shared" si="171"/>
        <v>164.8</v>
      </c>
      <c r="Q2227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7">
        <f t="shared" si="171"/>
        <v>60.82</v>
      </c>
      <c r="Q2228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7">
        <f t="shared" si="171"/>
        <v>67.97</v>
      </c>
      <c r="Q2229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7">
        <f t="shared" si="171"/>
        <v>81.56</v>
      </c>
      <c r="Q223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7">
        <f t="shared" si="171"/>
        <v>25.43</v>
      </c>
      <c r="Q223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7">
        <f t="shared" si="171"/>
        <v>21.5</v>
      </c>
      <c r="Q2232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7">
        <f t="shared" si="171"/>
        <v>27.23</v>
      </c>
      <c r="Q2233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ref="O2234:O2297" si="175">ROUND(E2234/D2234*100,0)</f>
        <v>496</v>
      </c>
      <c r="P2234" s="7">
        <f t="shared" ref="P2234:P2297" si="176">IFERROR(ROUND(E2234/L2234,2),0)</f>
        <v>25.09</v>
      </c>
      <c r="Q2234" t="s">
        <v>8331</v>
      </c>
      <c r="R2234" t="s">
        <v>8349</v>
      </c>
      <c r="S2234" s="14">
        <f t="shared" ref="S2234:S2297" si="177">(((J2234/60)/60)/24)+DATE(1970,1,1)</f>
        <v>41806.794074074074</v>
      </c>
      <c r="T2234" s="14">
        <f t="shared" ref="T2234:T2297" si="178">(((I2234/60)/60)/24)+DATE(1970,1,1)</f>
        <v>41839.125</v>
      </c>
      <c r="U2234">
        <f t="shared" ref="U2234:U2297" si="179">YEAR(S2234)</f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5"/>
        <v>332</v>
      </c>
      <c r="P2235" s="7">
        <f t="shared" si="176"/>
        <v>21.23</v>
      </c>
      <c r="Q2235" t="s">
        <v>8331</v>
      </c>
      <c r="R2235" t="s">
        <v>8349</v>
      </c>
      <c r="S2235" s="14">
        <f t="shared" si="177"/>
        <v>42331.378923611104</v>
      </c>
      <c r="T2235" s="14">
        <f t="shared" si="178"/>
        <v>42352</v>
      </c>
      <c r="U2235">
        <f t="shared" si="179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5"/>
        <v>1165</v>
      </c>
      <c r="P2236" s="7">
        <f t="shared" si="176"/>
        <v>41.61</v>
      </c>
      <c r="Q2236" t="s">
        <v>8331</v>
      </c>
      <c r="R2236" t="s">
        <v>8349</v>
      </c>
      <c r="S2236" s="14">
        <f t="shared" si="177"/>
        <v>42710.824618055558</v>
      </c>
      <c r="T2236" s="14">
        <f t="shared" si="178"/>
        <v>42740.824618055558</v>
      </c>
      <c r="U2236">
        <f t="shared" si="179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5"/>
        <v>153</v>
      </c>
      <c r="P2237" s="7">
        <f t="shared" si="176"/>
        <v>135.59</v>
      </c>
      <c r="Q2237" t="s">
        <v>8331</v>
      </c>
      <c r="R2237" t="s">
        <v>8349</v>
      </c>
      <c r="S2237" s="14">
        <f t="shared" si="177"/>
        <v>42062.022118055553</v>
      </c>
      <c r="T2237" s="14">
        <f t="shared" si="178"/>
        <v>42091.980451388896</v>
      </c>
      <c r="U2237">
        <f t="shared" si="179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5"/>
        <v>537</v>
      </c>
      <c r="P2238" s="7">
        <f t="shared" si="176"/>
        <v>22.12</v>
      </c>
      <c r="Q2238" t="s">
        <v>8331</v>
      </c>
      <c r="R2238" t="s">
        <v>8349</v>
      </c>
      <c r="S2238" s="14">
        <f t="shared" si="177"/>
        <v>42371.617164351846</v>
      </c>
      <c r="T2238" s="14">
        <f t="shared" si="178"/>
        <v>42401.617164351846</v>
      </c>
      <c r="U2238">
        <f t="shared" si="179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5"/>
        <v>353</v>
      </c>
      <c r="P2239" s="7">
        <f t="shared" si="176"/>
        <v>64.63</v>
      </c>
      <c r="Q2239" t="s">
        <v>8331</v>
      </c>
      <c r="R2239" t="s">
        <v>8349</v>
      </c>
      <c r="S2239" s="14">
        <f t="shared" si="177"/>
        <v>41915.003275462965</v>
      </c>
      <c r="T2239" s="14">
        <f t="shared" si="178"/>
        <v>41955.332638888889</v>
      </c>
      <c r="U2239">
        <f t="shared" si="179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5"/>
        <v>137</v>
      </c>
      <c r="P2240" s="7">
        <f t="shared" si="176"/>
        <v>69.569999999999993</v>
      </c>
      <c r="Q2240" t="s">
        <v>8331</v>
      </c>
      <c r="R2240" t="s">
        <v>8349</v>
      </c>
      <c r="S2240" s="14">
        <f t="shared" si="177"/>
        <v>42774.621712962966</v>
      </c>
      <c r="T2240" s="14">
        <f t="shared" si="178"/>
        <v>42804.621712962966</v>
      </c>
      <c r="U2240">
        <f t="shared" si="179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5"/>
        <v>128</v>
      </c>
      <c r="P2241" s="7">
        <f t="shared" si="176"/>
        <v>75.13</v>
      </c>
      <c r="Q2241" t="s">
        <v>8331</v>
      </c>
      <c r="R2241" t="s">
        <v>8349</v>
      </c>
      <c r="S2241" s="14">
        <f t="shared" si="177"/>
        <v>41572.958495370374</v>
      </c>
      <c r="T2241" s="14">
        <f t="shared" si="178"/>
        <v>41609.168055555558</v>
      </c>
      <c r="U2241">
        <f t="shared" si="179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5"/>
        <v>271</v>
      </c>
      <c r="P2242" s="7">
        <f t="shared" si="176"/>
        <v>140.97999999999999</v>
      </c>
      <c r="Q2242" t="s">
        <v>8331</v>
      </c>
      <c r="R2242" t="s">
        <v>8349</v>
      </c>
      <c r="S2242" s="14">
        <f t="shared" si="177"/>
        <v>42452.825740740736</v>
      </c>
      <c r="T2242" s="14">
        <f t="shared" si="178"/>
        <v>42482.825740740736</v>
      </c>
      <c r="U2242">
        <f t="shared" si="179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 s="7">
        <f t="shared" si="176"/>
        <v>49.47</v>
      </c>
      <c r="Q2243" t="s">
        <v>8331</v>
      </c>
      <c r="R2243" t="s">
        <v>8349</v>
      </c>
      <c r="S2243" s="14">
        <f t="shared" si="177"/>
        <v>42766.827546296292</v>
      </c>
      <c r="T2243" s="14">
        <f t="shared" si="178"/>
        <v>42796.827546296292</v>
      </c>
      <c r="U2243">
        <f t="shared" si="179"/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7">
        <f t="shared" si="176"/>
        <v>53.87</v>
      </c>
      <c r="Q2244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7">
        <f t="shared" si="176"/>
        <v>4.57</v>
      </c>
      <c r="Q2245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7">
        <f t="shared" si="176"/>
        <v>65</v>
      </c>
      <c r="Q2246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7">
        <f t="shared" si="176"/>
        <v>53.48</v>
      </c>
      <c r="Q2247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7">
        <f t="shared" si="176"/>
        <v>43.91</v>
      </c>
      <c r="Q2248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7">
        <f t="shared" si="176"/>
        <v>50.85</v>
      </c>
      <c r="Q2249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7">
        <f t="shared" si="176"/>
        <v>58.63</v>
      </c>
      <c r="Q225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7">
        <f t="shared" si="176"/>
        <v>32.82</v>
      </c>
      <c r="Q225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7">
        <f t="shared" si="176"/>
        <v>426.93</v>
      </c>
      <c r="Q2252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7">
        <f t="shared" si="176"/>
        <v>23.81</v>
      </c>
      <c r="Q2253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7">
        <f t="shared" si="176"/>
        <v>98.41</v>
      </c>
      <c r="Q2254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7">
        <f t="shared" si="176"/>
        <v>107.32</v>
      </c>
      <c r="Q2255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7">
        <f t="shared" si="176"/>
        <v>11.67</v>
      </c>
      <c r="Q2256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7">
        <f t="shared" si="176"/>
        <v>41.78</v>
      </c>
      <c r="Q2257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7">
        <f t="shared" si="176"/>
        <v>21.38</v>
      </c>
      <c r="Q2258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7">
        <f t="shared" si="176"/>
        <v>94.1</v>
      </c>
      <c r="Q2259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7">
        <f t="shared" si="176"/>
        <v>15.72</v>
      </c>
      <c r="Q226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7">
        <f t="shared" si="176"/>
        <v>90.64</v>
      </c>
      <c r="Q226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7">
        <f t="shared" si="176"/>
        <v>97.3</v>
      </c>
      <c r="Q2262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7">
        <f t="shared" si="176"/>
        <v>37.119999999999997</v>
      </c>
      <c r="Q2263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7">
        <f t="shared" si="176"/>
        <v>28.1</v>
      </c>
      <c r="Q2264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7">
        <f t="shared" si="176"/>
        <v>144.43</v>
      </c>
      <c r="Q2265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7">
        <f t="shared" si="176"/>
        <v>24.27</v>
      </c>
      <c r="Q2266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7">
        <f t="shared" si="176"/>
        <v>35.119999999999997</v>
      </c>
      <c r="Q2267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7">
        <f t="shared" si="176"/>
        <v>24.76</v>
      </c>
      <c r="Q2268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7">
        <f t="shared" si="176"/>
        <v>188.38</v>
      </c>
      <c r="Q2269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7">
        <f t="shared" si="176"/>
        <v>148.08000000000001</v>
      </c>
      <c r="Q227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7">
        <f t="shared" si="176"/>
        <v>49.93</v>
      </c>
      <c r="Q227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7">
        <f t="shared" si="176"/>
        <v>107.82</v>
      </c>
      <c r="Q2272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7">
        <f t="shared" si="176"/>
        <v>42.63</v>
      </c>
      <c r="Q2273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7">
        <f t="shared" si="176"/>
        <v>14.37</v>
      </c>
      <c r="Q2274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7">
        <f t="shared" si="176"/>
        <v>37.479999999999997</v>
      </c>
      <c r="Q2275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7">
        <f t="shared" si="176"/>
        <v>30.2</v>
      </c>
      <c r="Q2276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7">
        <f t="shared" si="176"/>
        <v>33.549999999999997</v>
      </c>
      <c r="Q2277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7">
        <f t="shared" si="176"/>
        <v>64.75</v>
      </c>
      <c r="Q2278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7">
        <f t="shared" si="176"/>
        <v>57.93</v>
      </c>
      <c r="Q2279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7">
        <f t="shared" si="176"/>
        <v>53.08</v>
      </c>
      <c r="Q228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7">
        <f t="shared" si="176"/>
        <v>48.06</v>
      </c>
      <c r="Q228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7">
        <f t="shared" si="176"/>
        <v>82.4</v>
      </c>
      <c r="Q2282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7">
        <f t="shared" si="176"/>
        <v>50.45</v>
      </c>
      <c r="Q2283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7">
        <f t="shared" si="176"/>
        <v>115.83</v>
      </c>
      <c r="Q2284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7">
        <f t="shared" si="176"/>
        <v>63.03</v>
      </c>
      <c r="Q2285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7">
        <f t="shared" si="176"/>
        <v>108.02</v>
      </c>
      <c r="Q2286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7">
        <f t="shared" si="176"/>
        <v>46.09</v>
      </c>
      <c r="Q2287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7">
        <f t="shared" si="176"/>
        <v>107.21</v>
      </c>
      <c r="Q2288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7">
        <f t="shared" si="176"/>
        <v>50.93</v>
      </c>
      <c r="Q2289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7">
        <f t="shared" si="176"/>
        <v>40.04</v>
      </c>
      <c r="Q229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7">
        <f t="shared" si="176"/>
        <v>64.44</v>
      </c>
      <c r="Q229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7">
        <f t="shared" si="176"/>
        <v>53.83</v>
      </c>
      <c r="Q2292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7">
        <f t="shared" si="176"/>
        <v>100.47</v>
      </c>
      <c r="Q2293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7">
        <f t="shared" si="176"/>
        <v>46.63</v>
      </c>
      <c r="Q2294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7">
        <f t="shared" si="176"/>
        <v>34.07</v>
      </c>
      <c r="Q2295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7">
        <f t="shared" si="176"/>
        <v>65.209999999999994</v>
      </c>
      <c r="Q2296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7">
        <f t="shared" si="176"/>
        <v>44.21</v>
      </c>
      <c r="Q2297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ref="O2298:O2361" si="180">ROUND(E2298/D2298*100,0)</f>
        <v>149</v>
      </c>
      <c r="P2298" s="7">
        <f t="shared" ref="P2298:P2361" si="181">IFERROR(ROUND(E2298/L2298,2),0)</f>
        <v>71.97</v>
      </c>
      <c r="Q2298" t="s">
        <v>8323</v>
      </c>
      <c r="R2298" t="s">
        <v>8324</v>
      </c>
      <c r="S2298" s="14">
        <f t="shared" ref="S2298:S2361" si="182">(((J2298/60)/60)/24)+DATE(1970,1,1)</f>
        <v>40927.731782407405</v>
      </c>
      <c r="T2298" s="14">
        <f t="shared" ref="T2298:T2361" si="183">(((I2298/60)/60)/24)+DATE(1970,1,1)</f>
        <v>40962.731782407405</v>
      </c>
      <c r="U2298">
        <f t="shared" ref="U2298:U2361" si="184">YEAR(S2298)</f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80"/>
        <v>101</v>
      </c>
      <c r="P2299" s="7">
        <f t="shared" si="181"/>
        <v>52.95</v>
      </c>
      <c r="Q2299" t="s">
        <v>8323</v>
      </c>
      <c r="R2299" t="s">
        <v>8324</v>
      </c>
      <c r="S2299" s="14">
        <f t="shared" si="182"/>
        <v>40948.042233796295</v>
      </c>
      <c r="T2299" s="14">
        <f t="shared" si="183"/>
        <v>40982.165972222225</v>
      </c>
      <c r="U2299">
        <f t="shared" si="184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80"/>
        <v>105</v>
      </c>
      <c r="P2300" s="7">
        <f t="shared" si="181"/>
        <v>109.45</v>
      </c>
      <c r="Q2300" t="s">
        <v>8323</v>
      </c>
      <c r="R2300" t="s">
        <v>8324</v>
      </c>
      <c r="S2300" s="14">
        <f t="shared" si="182"/>
        <v>41694.84065972222</v>
      </c>
      <c r="T2300" s="14">
        <f t="shared" si="183"/>
        <v>41724.798993055556</v>
      </c>
      <c r="U2300">
        <f t="shared" si="184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80"/>
        <v>350</v>
      </c>
      <c r="P2301" s="7">
        <f t="shared" si="181"/>
        <v>75.040000000000006</v>
      </c>
      <c r="Q2301" t="s">
        <v>8323</v>
      </c>
      <c r="R2301" t="s">
        <v>8324</v>
      </c>
      <c r="S2301" s="14">
        <f t="shared" si="182"/>
        <v>40565.032511574071</v>
      </c>
      <c r="T2301" s="14">
        <f t="shared" si="183"/>
        <v>40580.032511574071</v>
      </c>
      <c r="U2301">
        <f t="shared" si="184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80"/>
        <v>101</v>
      </c>
      <c r="P2302" s="7">
        <f t="shared" si="181"/>
        <v>115.71</v>
      </c>
      <c r="Q2302" t="s">
        <v>8323</v>
      </c>
      <c r="R2302" t="s">
        <v>8324</v>
      </c>
      <c r="S2302" s="14">
        <f t="shared" si="182"/>
        <v>41074.727037037039</v>
      </c>
      <c r="T2302" s="14">
        <f t="shared" si="183"/>
        <v>41088.727037037039</v>
      </c>
      <c r="U2302">
        <f t="shared" si="184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80"/>
        <v>134</v>
      </c>
      <c r="P2303" s="7">
        <f t="shared" si="181"/>
        <v>31.66</v>
      </c>
      <c r="Q2303" t="s">
        <v>8323</v>
      </c>
      <c r="R2303" t="s">
        <v>8327</v>
      </c>
      <c r="S2303" s="14">
        <f t="shared" si="182"/>
        <v>41416.146944444445</v>
      </c>
      <c r="T2303" s="14">
        <f t="shared" si="183"/>
        <v>41446.146944444445</v>
      </c>
      <c r="U2303">
        <f t="shared" si="184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80"/>
        <v>171</v>
      </c>
      <c r="P2304" s="7">
        <f t="shared" si="181"/>
        <v>46.18</v>
      </c>
      <c r="Q2304" t="s">
        <v>8323</v>
      </c>
      <c r="R2304" t="s">
        <v>8327</v>
      </c>
      <c r="S2304" s="14">
        <f t="shared" si="182"/>
        <v>41605.868449074071</v>
      </c>
      <c r="T2304" s="14">
        <f t="shared" si="183"/>
        <v>41639.291666666664</v>
      </c>
      <c r="U2304">
        <f t="shared" si="184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80"/>
        <v>109</v>
      </c>
      <c r="P2305" s="7">
        <f t="shared" si="181"/>
        <v>68.48</v>
      </c>
      <c r="Q2305" t="s">
        <v>8323</v>
      </c>
      <c r="R2305" t="s">
        <v>8327</v>
      </c>
      <c r="S2305" s="14">
        <f t="shared" si="182"/>
        <v>40850.111064814817</v>
      </c>
      <c r="T2305" s="14">
        <f t="shared" si="183"/>
        <v>40890.152731481481</v>
      </c>
      <c r="U2305">
        <f t="shared" si="184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80"/>
        <v>101</v>
      </c>
      <c r="P2306" s="7">
        <f t="shared" si="181"/>
        <v>53.47</v>
      </c>
      <c r="Q2306" t="s">
        <v>8323</v>
      </c>
      <c r="R2306" t="s">
        <v>8327</v>
      </c>
      <c r="S2306" s="14">
        <f t="shared" si="182"/>
        <v>40502.815868055557</v>
      </c>
      <c r="T2306" s="14">
        <f t="shared" si="183"/>
        <v>40544.207638888889</v>
      </c>
      <c r="U2306">
        <f t="shared" si="184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 s="7">
        <f t="shared" si="181"/>
        <v>109.11</v>
      </c>
      <c r="Q2307" t="s">
        <v>8323</v>
      </c>
      <c r="R2307" t="s">
        <v>8327</v>
      </c>
      <c r="S2307" s="14">
        <f t="shared" si="182"/>
        <v>41834.695277777777</v>
      </c>
      <c r="T2307" s="14">
        <f t="shared" si="183"/>
        <v>41859.75</v>
      </c>
      <c r="U2307">
        <f t="shared" si="184"/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7">
        <f t="shared" si="181"/>
        <v>51.19</v>
      </c>
      <c r="Q2308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7">
        <f t="shared" si="181"/>
        <v>27.94</v>
      </c>
      <c r="Q2309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7">
        <f t="shared" si="181"/>
        <v>82.5</v>
      </c>
      <c r="Q23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7">
        <f t="shared" si="181"/>
        <v>59.82</v>
      </c>
      <c r="Q23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7">
        <f t="shared" si="181"/>
        <v>64.819999999999993</v>
      </c>
      <c r="Q2312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7">
        <f t="shared" si="181"/>
        <v>90.1</v>
      </c>
      <c r="Q2313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7">
        <f t="shared" si="181"/>
        <v>40.96</v>
      </c>
      <c r="Q2314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7">
        <f t="shared" si="181"/>
        <v>56</v>
      </c>
      <c r="Q2315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7">
        <f t="shared" si="181"/>
        <v>37.67</v>
      </c>
      <c r="Q2316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7">
        <f t="shared" si="181"/>
        <v>40.08</v>
      </c>
      <c r="Q2317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7">
        <f t="shared" si="181"/>
        <v>78.03</v>
      </c>
      <c r="Q2318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7">
        <f t="shared" si="181"/>
        <v>18.91</v>
      </c>
      <c r="Q2319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7">
        <f t="shared" si="181"/>
        <v>37.130000000000003</v>
      </c>
      <c r="Q232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7">
        <f t="shared" si="181"/>
        <v>41.96</v>
      </c>
      <c r="Q232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7">
        <f t="shared" si="181"/>
        <v>61.04</v>
      </c>
      <c r="Q2322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7">
        <f t="shared" si="181"/>
        <v>64.53</v>
      </c>
      <c r="Q2323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7">
        <f t="shared" si="181"/>
        <v>21.25</v>
      </c>
      <c r="Q2324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7">
        <f t="shared" si="181"/>
        <v>30</v>
      </c>
      <c r="Q2325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7">
        <f t="shared" si="181"/>
        <v>25.49</v>
      </c>
      <c r="Q2326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7">
        <f t="shared" si="181"/>
        <v>11.43</v>
      </c>
      <c r="Q2327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7">
        <f t="shared" si="181"/>
        <v>108</v>
      </c>
      <c r="Q2328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7">
        <f t="shared" si="181"/>
        <v>54.88</v>
      </c>
      <c r="Q2329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7">
        <f t="shared" si="181"/>
        <v>47.38</v>
      </c>
      <c r="Q233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7">
        <f t="shared" si="181"/>
        <v>211.84</v>
      </c>
      <c r="Q233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7">
        <f t="shared" si="181"/>
        <v>219.93</v>
      </c>
      <c r="Q2332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7">
        <f t="shared" si="181"/>
        <v>40.799999999999997</v>
      </c>
      <c r="Q2333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7">
        <f t="shared" si="181"/>
        <v>75.5</v>
      </c>
      <c r="Q2334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7">
        <f t="shared" si="181"/>
        <v>13.54</v>
      </c>
      <c r="Q2335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7">
        <f t="shared" si="181"/>
        <v>60.87</v>
      </c>
      <c r="Q2336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7">
        <f t="shared" si="181"/>
        <v>115.69</v>
      </c>
      <c r="Q2337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7">
        <f t="shared" si="181"/>
        <v>48.1</v>
      </c>
      <c r="Q2338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7">
        <f t="shared" si="181"/>
        <v>74.180000000000007</v>
      </c>
      <c r="Q2339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7">
        <f t="shared" si="181"/>
        <v>123.35</v>
      </c>
      <c r="Q234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7">
        <f t="shared" si="181"/>
        <v>66.62</v>
      </c>
      <c r="Q234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7">
        <f t="shared" si="181"/>
        <v>104.99</v>
      </c>
      <c r="Q2342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7">
        <f t="shared" si="181"/>
        <v>0</v>
      </c>
      <c r="Q2343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7">
        <f t="shared" si="181"/>
        <v>0</v>
      </c>
      <c r="Q2344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7">
        <f t="shared" si="181"/>
        <v>300</v>
      </c>
      <c r="Q2345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7">
        <f t="shared" si="181"/>
        <v>1</v>
      </c>
      <c r="Q2346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7">
        <f t="shared" si="181"/>
        <v>0</v>
      </c>
      <c r="Q2347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7">
        <f t="shared" si="181"/>
        <v>13</v>
      </c>
      <c r="Q2348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7">
        <f t="shared" si="181"/>
        <v>15</v>
      </c>
      <c r="Q2349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7">
        <f t="shared" si="181"/>
        <v>54</v>
      </c>
      <c r="Q235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7">
        <f t="shared" si="181"/>
        <v>0</v>
      </c>
      <c r="Q235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7">
        <f t="shared" si="181"/>
        <v>0</v>
      </c>
      <c r="Q2352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7">
        <f t="shared" si="181"/>
        <v>15.43</v>
      </c>
      <c r="Q2353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7">
        <f t="shared" si="181"/>
        <v>0</v>
      </c>
      <c r="Q2354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7">
        <f t="shared" si="181"/>
        <v>0</v>
      </c>
      <c r="Q2355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7">
        <f t="shared" si="181"/>
        <v>25</v>
      </c>
      <c r="Q2356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7">
        <f t="shared" si="181"/>
        <v>27.5</v>
      </c>
      <c r="Q2357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7">
        <f t="shared" si="181"/>
        <v>0</v>
      </c>
      <c r="Q2358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7">
        <f t="shared" si="181"/>
        <v>0</v>
      </c>
      <c r="Q2359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7">
        <f t="shared" si="181"/>
        <v>0</v>
      </c>
      <c r="Q236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7">
        <f t="shared" si="181"/>
        <v>367</v>
      </c>
      <c r="Q236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ref="O2362:O2425" si="185">ROUND(E2362/D2362*100,0)</f>
        <v>0</v>
      </c>
      <c r="P2362" s="7">
        <f t="shared" ref="P2362:P2425" si="186">IFERROR(ROUND(E2362/L2362,2),0)</f>
        <v>2</v>
      </c>
      <c r="Q2362" t="s">
        <v>8317</v>
      </c>
      <c r="R2362" t="s">
        <v>8318</v>
      </c>
      <c r="S2362" s="14">
        <f t="shared" ref="S2362:S2425" si="187">(((J2362/60)/60)/24)+DATE(1970,1,1)</f>
        <v>42377.70694444445</v>
      </c>
      <c r="T2362" s="14">
        <f t="shared" ref="T2362:T2425" si="188">(((I2362/60)/60)/24)+DATE(1970,1,1)</f>
        <v>42407.70694444445</v>
      </c>
      <c r="U2362">
        <f t="shared" ref="U2362:U2425" si="189">YEAR(S2362)</f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5"/>
        <v>0</v>
      </c>
      <c r="P2363" s="7">
        <f t="shared" si="186"/>
        <v>0</v>
      </c>
      <c r="Q2363" t="s">
        <v>8317</v>
      </c>
      <c r="R2363" t="s">
        <v>8318</v>
      </c>
      <c r="S2363" s="14">
        <f t="shared" si="187"/>
        <v>42466.858888888892</v>
      </c>
      <c r="T2363" s="14">
        <f t="shared" si="188"/>
        <v>42490.916666666672</v>
      </c>
      <c r="U2363">
        <f t="shared" si="189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5"/>
        <v>29</v>
      </c>
      <c r="P2364" s="7">
        <f t="shared" si="186"/>
        <v>60</v>
      </c>
      <c r="Q2364" t="s">
        <v>8317</v>
      </c>
      <c r="R2364" t="s">
        <v>8318</v>
      </c>
      <c r="S2364" s="14">
        <f t="shared" si="187"/>
        <v>41954.688310185185</v>
      </c>
      <c r="T2364" s="14">
        <f t="shared" si="188"/>
        <v>41984.688310185185</v>
      </c>
      <c r="U2364">
        <f t="shared" si="189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5"/>
        <v>0</v>
      </c>
      <c r="P2365" s="7">
        <f t="shared" si="186"/>
        <v>0</v>
      </c>
      <c r="Q2365" t="s">
        <v>8317</v>
      </c>
      <c r="R2365" t="s">
        <v>8318</v>
      </c>
      <c r="S2365" s="14">
        <f t="shared" si="187"/>
        <v>42322.011574074073</v>
      </c>
      <c r="T2365" s="14">
        <f t="shared" si="188"/>
        <v>42367.011574074073</v>
      </c>
      <c r="U2365">
        <f t="shared" si="189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5"/>
        <v>0</v>
      </c>
      <c r="P2366" s="7">
        <f t="shared" si="186"/>
        <v>0</v>
      </c>
      <c r="Q2366" t="s">
        <v>8317</v>
      </c>
      <c r="R2366" t="s">
        <v>8318</v>
      </c>
      <c r="S2366" s="14">
        <f t="shared" si="187"/>
        <v>42248.934675925921</v>
      </c>
      <c r="T2366" s="14">
        <f t="shared" si="188"/>
        <v>42303.934675925921</v>
      </c>
      <c r="U2366">
        <f t="shared" si="189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5"/>
        <v>0</v>
      </c>
      <c r="P2367" s="7">
        <f t="shared" si="186"/>
        <v>0</v>
      </c>
      <c r="Q2367" t="s">
        <v>8317</v>
      </c>
      <c r="R2367" t="s">
        <v>8318</v>
      </c>
      <c r="S2367" s="14">
        <f t="shared" si="187"/>
        <v>42346.736400462964</v>
      </c>
      <c r="T2367" s="14">
        <f t="shared" si="188"/>
        <v>42386.958333333328</v>
      </c>
      <c r="U2367">
        <f t="shared" si="189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5"/>
        <v>11</v>
      </c>
      <c r="P2368" s="7">
        <f t="shared" si="186"/>
        <v>97.41</v>
      </c>
      <c r="Q2368" t="s">
        <v>8317</v>
      </c>
      <c r="R2368" t="s">
        <v>8318</v>
      </c>
      <c r="S2368" s="14">
        <f t="shared" si="187"/>
        <v>42268.531631944439</v>
      </c>
      <c r="T2368" s="14">
        <f t="shared" si="188"/>
        <v>42298.531631944439</v>
      </c>
      <c r="U2368">
        <f t="shared" si="189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5"/>
        <v>1</v>
      </c>
      <c r="P2369" s="7">
        <f t="shared" si="186"/>
        <v>47.86</v>
      </c>
      <c r="Q2369" t="s">
        <v>8317</v>
      </c>
      <c r="R2369" t="s">
        <v>8318</v>
      </c>
      <c r="S2369" s="14">
        <f t="shared" si="187"/>
        <v>42425.970092592594</v>
      </c>
      <c r="T2369" s="14">
        <f t="shared" si="188"/>
        <v>42485.928425925929</v>
      </c>
      <c r="U2369">
        <f t="shared" si="189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5"/>
        <v>0</v>
      </c>
      <c r="P2370" s="7">
        <f t="shared" si="186"/>
        <v>50</v>
      </c>
      <c r="Q2370" t="s">
        <v>8317</v>
      </c>
      <c r="R2370" t="s">
        <v>8318</v>
      </c>
      <c r="S2370" s="14">
        <f t="shared" si="187"/>
        <v>42063.721817129626</v>
      </c>
      <c r="T2370" s="14">
        <f t="shared" si="188"/>
        <v>42108.680150462969</v>
      </c>
      <c r="U2370">
        <f t="shared" si="189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 s="7">
        <f t="shared" si="186"/>
        <v>0</v>
      </c>
      <c r="Q2371" t="s">
        <v>8317</v>
      </c>
      <c r="R2371" t="s">
        <v>8318</v>
      </c>
      <c r="S2371" s="14">
        <f t="shared" si="187"/>
        <v>42380.812627314815</v>
      </c>
      <c r="T2371" s="14">
        <f t="shared" si="188"/>
        <v>42410.812627314815</v>
      </c>
      <c r="U2371">
        <f t="shared" si="189"/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7">
        <f t="shared" si="186"/>
        <v>20.5</v>
      </c>
      <c r="Q2372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7">
        <f t="shared" si="186"/>
        <v>0</v>
      </c>
      <c r="Q2373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7">
        <f t="shared" si="186"/>
        <v>30</v>
      </c>
      <c r="Q2374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7">
        <f t="shared" si="186"/>
        <v>50</v>
      </c>
      <c r="Q2375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7">
        <f t="shared" si="186"/>
        <v>10</v>
      </c>
      <c r="Q2376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7">
        <f t="shared" si="186"/>
        <v>0</v>
      </c>
      <c r="Q2377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7">
        <f t="shared" si="186"/>
        <v>81.58</v>
      </c>
      <c r="Q2378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7">
        <f t="shared" si="186"/>
        <v>0</v>
      </c>
      <c r="Q2379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7">
        <f t="shared" si="186"/>
        <v>0</v>
      </c>
      <c r="Q238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7">
        <f t="shared" si="186"/>
        <v>0</v>
      </c>
      <c r="Q238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7">
        <f t="shared" si="186"/>
        <v>18.329999999999998</v>
      </c>
      <c r="Q2382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7">
        <f t="shared" si="186"/>
        <v>224.43</v>
      </c>
      <c r="Q2383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7">
        <f t="shared" si="186"/>
        <v>37.5</v>
      </c>
      <c r="Q2384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7">
        <f t="shared" si="186"/>
        <v>145</v>
      </c>
      <c r="Q2385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7">
        <f t="shared" si="186"/>
        <v>1</v>
      </c>
      <c r="Q2386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7">
        <f t="shared" si="186"/>
        <v>112.57</v>
      </c>
      <c r="Q2387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7">
        <f t="shared" si="186"/>
        <v>0</v>
      </c>
      <c r="Q2388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7">
        <f t="shared" si="186"/>
        <v>342</v>
      </c>
      <c r="Q2389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7">
        <f t="shared" si="186"/>
        <v>57.88</v>
      </c>
      <c r="Q239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7">
        <f t="shared" si="186"/>
        <v>30</v>
      </c>
      <c r="Q239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7">
        <f t="shared" si="186"/>
        <v>0</v>
      </c>
      <c r="Q2392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7">
        <f t="shared" si="186"/>
        <v>25</v>
      </c>
      <c r="Q2393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7">
        <f t="shared" si="186"/>
        <v>0</v>
      </c>
      <c r="Q2394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7">
        <f t="shared" si="186"/>
        <v>50</v>
      </c>
      <c r="Q2395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7">
        <f t="shared" si="186"/>
        <v>1.5</v>
      </c>
      <c r="Q2396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7">
        <f t="shared" si="186"/>
        <v>0</v>
      </c>
      <c r="Q2397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7">
        <f t="shared" si="186"/>
        <v>10</v>
      </c>
      <c r="Q2398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7">
        <f t="shared" si="186"/>
        <v>0</v>
      </c>
      <c r="Q2399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7">
        <f t="shared" si="186"/>
        <v>0</v>
      </c>
      <c r="Q240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7">
        <f t="shared" si="186"/>
        <v>0</v>
      </c>
      <c r="Q240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7">
        <f t="shared" si="186"/>
        <v>0</v>
      </c>
      <c r="Q2402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7">
        <f t="shared" si="186"/>
        <v>22.33</v>
      </c>
      <c r="Q2403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7">
        <f t="shared" si="186"/>
        <v>52</v>
      </c>
      <c r="Q2404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7">
        <f t="shared" si="186"/>
        <v>16.829999999999998</v>
      </c>
      <c r="Q2405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7">
        <f t="shared" si="186"/>
        <v>0</v>
      </c>
      <c r="Q2406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7">
        <f t="shared" si="186"/>
        <v>56.3</v>
      </c>
      <c r="Q2407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7">
        <f t="shared" si="186"/>
        <v>84.06</v>
      </c>
      <c r="Q2408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7">
        <f t="shared" si="186"/>
        <v>168.39</v>
      </c>
      <c r="Q2409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7">
        <f t="shared" si="186"/>
        <v>15</v>
      </c>
      <c r="Q24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7">
        <f t="shared" si="186"/>
        <v>76.67</v>
      </c>
      <c r="Q24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7">
        <f t="shared" si="186"/>
        <v>0</v>
      </c>
      <c r="Q2412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7">
        <f t="shared" si="186"/>
        <v>50.33</v>
      </c>
      <c r="Q2413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7">
        <f t="shared" si="186"/>
        <v>0</v>
      </c>
      <c r="Q2414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7">
        <f t="shared" si="186"/>
        <v>8.33</v>
      </c>
      <c r="Q2415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7">
        <f t="shared" si="186"/>
        <v>35.380000000000003</v>
      </c>
      <c r="Q2416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7">
        <f t="shared" si="186"/>
        <v>55.83</v>
      </c>
      <c r="Q2417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7">
        <f t="shared" si="186"/>
        <v>5</v>
      </c>
      <c r="Q2418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7">
        <f t="shared" si="186"/>
        <v>0</v>
      </c>
      <c r="Q2419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7">
        <f t="shared" si="186"/>
        <v>1</v>
      </c>
      <c r="Q242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7">
        <f t="shared" si="186"/>
        <v>0</v>
      </c>
      <c r="Q242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7">
        <f t="shared" si="186"/>
        <v>69.47</v>
      </c>
      <c r="Q2422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7">
        <f t="shared" si="186"/>
        <v>1</v>
      </c>
      <c r="Q2423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7">
        <f t="shared" si="186"/>
        <v>1</v>
      </c>
      <c r="Q2424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7">
        <f t="shared" si="186"/>
        <v>8</v>
      </c>
      <c r="Q2425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ref="O2426:O2489" si="190">ROUND(E2426/D2426*100,0)</f>
        <v>1</v>
      </c>
      <c r="P2426" s="7">
        <f t="shared" ref="P2426:P2489" si="191">IFERROR(ROUND(E2426/L2426,2),0)</f>
        <v>34.44</v>
      </c>
      <c r="Q2426" t="s">
        <v>8334</v>
      </c>
      <c r="R2426" t="s">
        <v>8335</v>
      </c>
      <c r="S2426" s="14">
        <f t="shared" ref="S2426:S2489" si="192">(((J2426/60)/60)/24)+DATE(1970,1,1)</f>
        <v>41909.892453703702</v>
      </c>
      <c r="T2426" s="14">
        <f t="shared" ref="T2426:T2489" si="193">(((I2426/60)/60)/24)+DATE(1970,1,1)</f>
        <v>41939.892453703702</v>
      </c>
      <c r="U2426">
        <f t="shared" ref="U2426:U2489" si="194">YEAR(S2426)</f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90"/>
        <v>0</v>
      </c>
      <c r="P2427" s="7">
        <f t="shared" si="191"/>
        <v>1</v>
      </c>
      <c r="Q2427" t="s">
        <v>8334</v>
      </c>
      <c r="R2427" t="s">
        <v>8335</v>
      </c>
      <c r="S2427" s="14">
        <f t="shared" si="192"/>
        <v>42502.913761574076</v>
      </c>
      <c r="T2427" s="14">
        <f t="shared" si="193"/>
        <v>42517.919444444444</v>
      </c>
      <c r="U2427">
        <f t="shared" si="194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90"/>
        <v>0</v>
      </c>
      <c r="P2428" s="7">
        <f t="shared" si="191"/>
        <v>0</v>
      </c>
      <c r="Q2428" t="s">
        <v>8334</v>
      </c>
      <c r="R2428" t="s">
        <v>8335</v>
      </c>
      <c r="S2428" s="14">
        <f t="shared" si="192"/>
        <v>42164.170046296291</v>
      </c>
      <c r="T2428" s="14">
        <f t="shared" si="193"/>
        <v>42224.170046296291</v>
      </c>
      <c r="U2428">
        <f t="shared" si="194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90"/>
        <v>0</v>
      </c>
      <c r="P2429" s="7">
        <f t="shared" si="191"/>
        <v>1</v>
      </c>
      <c r="Q2429" t="s">
        <v>8334</v>
      </c>
      <c r="R2429" t="s">
        <v>8335</v>
      </c>
      <c r="S2429" s="14">
        <f t="shared" si="192"/>
        <v>42412.318668981476</v>
      </c>
      <c r="T2429" s="14">
        <f t="shared" si="193"/>
        <v>42452.277002314819</v>
      </c>
      <c r="U2429">
        <f t="shared" si="194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90"/>
        <v>0</v>
      </c>
      <c r="P2430" s="7">
        <f t="shared" si="191"/>
        <v>1</v>
      </c>
      <c r="Q2430" t="s">
        <v>8334</v>
      </c>
      <c r="R2430" t="s">
        <v>8335</v>
      </c>
      <c r="S2430" s="14">
        <f t="shared" si="192"/>
        <v>42045.784155092595</v>
      </c>
      <c r="T2430" s="14">
        <f t="shared" si="193"/>
        <v>42075.742488425924</v>
      </c>
      <c r="U2430">
        <f t="shared" si="194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90"/>
        <v>1</v>
      </c>
      <c r="P2431" s="7">
        <f t="shared" si="191"/>
        <v>501.25</v>
      </c>
      <c r="Q2431" t="s">
        <v>8334</v>
      </c>
      <c r="R2431" t="s">
        <v>8335</v>
      </c>
      <c r="S2431" s="14">
        <f t="shared" si="192"/>
        <v>42734.879236111112</v>
      </c>
      <c r="T2431" s="14">
        <f t="shared" si="193"/>
        <v>42771.697222222225</v>
      </c>
      <c r="U2431">
        <f t="shared" si="194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90"/>
        <v>1</v>
      </c>
      <c r="P2432" s="7">
        <f t="shared" si="191"/>
        <v>10.5</v>
      </c>
      <c r="Q2432" t="s">
        <v>8334</v>
      </c>
      <c r="R2432" t="s">
        <v>8335</v>
      </c>
      <c r="S2432" s="14">
        <f t="shared" si="192"/>
        <v>42382.130833333329</v>
      </c>
      <c r="T2432" s="14">
        <f t="shared" si="193"/>
        <v>42412.130833333329</v>
      </c>
      <c r="U2432">
        <f t="shared" si="194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90"/>
        <v>0</v>
      </c>
      <c r="P2433" s="7">
        <f t="shared" si="191"/>
        <v>1</v>
      </c>
      <c r="Q2433" t="s">
        <v>8334</v>
      </c>
      <c r="R2433" t="s">
        <v>8335</v>
      </c>
      <c r="S2433" s="14">
        <f t="shared" si="192"/>
        <v>42489.099687499998</v>
      </c>
      <c r="T2433" s="14">
        <f t="shared" si="193"/>
        <v>42549.099687499998</v>
      </c>
      <c r="U2433">
        <f t="shared" si="194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90"/>
        <v>0</v>
      </c>
      <c r="P2434" s="7">
        <f t="shared" si="191"/>
        <v>1</v>
      </c>
      <c r="Q2434" t="s">
        <v>8334</v>
      </c>
      <c r="R2434" t="s">
        <v>8335</v>
      </c>
      <c r="S2434" s="14">
        <f t="shared" si="192"/>
        <v>42041.218715277777</v>
      </c>
      <c r="T2434" s="14">
        <f t="shared" si="193"/>
        <v>42071.218715277777</v>
      </c>
      <c r="U2434">
        <f t="shared" si="194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 s="7">
        <f t="shared" si="191"/>
        <v>0</v>
      </c>
      <c r="Q2435" t="s">
        <v>8334</v>
      </c>
      <c r="R2435" t="s">
        <v>8335</v>
      </c>
      <c r="S2435" s="14">
        <f t="shared" si="192"/>
        <v>42397.89980324074</v>
      </c>
      <c r="T2435" s="14">
        <f t="shared" si="193"/>
        <v>42427.89980324074</v>
      </c>
      <c r="U2435">
        <f t="shared" si="194"/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7">
        <f t="shared" si="191"/>
        <v>13</v>
      </c>
      <c r="Q2436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7">
        <f t="shared" si="191"/>
        <v>306</v>
      </c>
      <c r="Q2437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7">
        <f t="shared" si="191"/>
        <v>22.5</v>
      </c>
      <c r="Q2438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7">
        <f t="shared" si="191"/>
        <v>0</v>
      </c>
      <c r="Q2439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7">
        <f t="shared" si="191"/>
        <v>50</v>
      </c>
      <c r="Q244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7">
        <f t="shared" si="191"/>
        <v>0</v>
      </c>
      <c r="Q244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7">
        <f t="shared" si="191"/>
        <v>5</v>
      </c>
      <c r="Q2442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7">
        <f t="shared" si="191"/>
        <v>74.23</v>
      </c>
      <c r="Q2443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7">
        <f t="shared" si="191"/>
        <v>81.25</v>
      </c>
      <c r="Q2444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7">
        <f t="shared" si="191"/>
        <v>130.22999999999999</v>
      </c>
      <c r="Q2445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7">
        <f t="shared" si="191"/>
        <v>53.41</v>
      </c>
      <c r="Q2446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7">
        <f t="shared" si="191"/>
        <v>75.13</v>
      </c>
      <c r="Q2447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7">
        <f t="shared" si="191"/>
        <v>75.67</v>
      </c>
      <c r="Q2448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7">
        <f t="shared" si="191"/>
        <v>31.69</v>
      </c>
      <c r="Q2449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7">
        <f t="shared" si="191"/>
        <v>47.78</v>
      </c>
      <c r="Q245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7">
        <f t="shared" si="191"/>
        <v>90</v>
      </c>
      <c r="Q245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7">
        <f t="shared" si="191"/>
        <v>149.31</v>
      </c>
      <c r="Q2452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7">
        <f t="shared" si="191"/>
        <v>62.07</v>
      </c>
      <c r="Q2453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7">
        <f t="shared" si="191"/>
        <v>53.4</v>
      </c>
      <c r="Q2454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7">
        <f t="shared" si="191"/>
        <v>69.27</v>
      </c>
      <c r="Q2455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7">
        <f t="shared" si="191"/>
        <v>271.51</v>
      </c>
      <c r="Q2456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7">
        <f t="shared" si="191"/>
        <v>34.130000000000003</v>
      </c>
      <c r="Q2457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7">
        <f t="shared" si="191"/>
        <v>40.49</v>
      </c>
      <c r="Q2458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7">
        <f t="shared" si="191"/>
        <v>189.76</v>
      </c>
      <c r="Q2459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7">
        <f t="shared" si="191"/>
        <v>68.86</v>
      </c>
      <c r="Q246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7">
        <f t="shared" si="191"/>
        <v>108.78</v>
      </c>
      <c r="Q246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7">
        <f t="shared" si="191"/>
        <v>125.99</v>
      </c>
      <c r="Q2462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7">
        <f t="shared" si="191"/>
        <v>90.52</v>
      </c>
      <c r="Q2463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7">
        <f t="shared" si="191"/>
        <v>28.88</v>
      </c>
      <c r="Q2464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7">
        <f t="shared" si="191"/>
        <v>31</v>
      </c>
      <c r="Q2465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7">
        <f t="shared" si="191"/>
        <v>51.67</v>
      </c>
      <c r="Q2466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7">
        <f t="shared" si="191"/>
        <v>26.27</v>
      </c>
      <c r="Q2467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7">
        <f t="shared" si="191"/>
        <v>48.08</v>
      </c>
      <c r="Q2468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7">
        <f t="shared" si="191"/>
        <v>27.56</v>
      </c>
      <c r="Q2469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7">
        <f t="shared" si="191"/>
        <v>36.97</v>
      </c>
      <c r="Q247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7">
        <f t="shared" si="191"/>
        <v>29.02</v>
      </c>
      <c r="Q247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7">
        <f t="shared" si="191"/>
        <v>28.66</v>
      </c>
      <c r="Q2472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7">
        <f t="shared" si="191"/>
        <v>37.65</v>
      </c>
      <c r="Q2473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7">
        <f t="shared" si="191"/>
        <v>97.9</v>
      </c>
      <c r="Q2474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7">
        <f t="shared" si="191"/>
        <v>42.55</v>
      </c>
      <c r="Q2475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7">
        <f t="shared" si="191"/>
        <v>131.58000000000001</v>
      </c>
      <c r="Q2476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7">
        <f t="shared" si="191"/>
        <v>32.32</v>
      </c>
      <c r="Q2477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7">
        <f t="shared" si="191"/>
        <v>61.1</v>
      </c>
      <c r="Q2478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7">
        <f t="shared" si="191"/>
        <v>31.34</v>
      </c>
      <c r="Q2479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7">
        <f t="shared" si="191"/>
        <v>129.11000000000001</v>
      </c>
      <c r="Q248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7">
        <f t="shared" si="191"/>
        <v>25.02</v>
      </c>
      <c r="Q248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7">
        <f t="shared" si="191"/>
        <v>250</v>
      </c>
      <c r="Q2482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7">
        <f t="shared" si="191"/>
        <v>47.54</v>
      </c>
      <c r="Q2483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7">
        <f t="shared" si="191"/>
        <v>40.04</v>
      </c>
      <c r="Q2484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7">
        <f t="shared" si="191"/>
        <v>65.84</v>
      </c>
      <c r="Q2485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7">
        <f t="shared" si="191"/>
        <v>46.4</v>
      </c>
      <c r="Q2486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7">
        <f t="shared" si="191"/>
        <v>50.37</v>
      </c>
      <c r="Q2487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7">
        <f t="shared" si="191"/>
        <v>26.57</v>
      </c>
      <c r="Q2488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7">
        <f t="shared" si="191"/>
        <v>39.49</v>
      </c>
      <c r="Q2489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ref="O2490:O2553" si="195">ROUND(E2490/D2490*100,0)</f>
        <v>107</v>
      </c>
      <c r="P2490" s="7">
        <f t="shared" ref="P2490:P2553" si="196">IFERROR(ROUND(E2490/L2490,2),0)</f>
        <v>49.25</v>
      </c>
      <c r="Q2490" t="s">
        <v>8323</v>
      </c>
      <c r="R2490" t="s">
        <v>8327</v>
      </c>
      <c r="S2490" s="14">
        <f t="shared" ref="S2490:S2553" si="197">(((J2490/60)/60)/24)+DATE(1970,1,1)</f>
        <v>40833.633194444446</v>
      </c>
      <c r="T2490" s="14">
        <f t="shared" ref="T2490:T2553" si="198">(((I2490/60)/60)/24)+DATE(1970,1,1)</f>
        <v>40863.674861111111</v>
      </c>
      <c r="U2490">
        <f t="shared" ref="U2490:U2553" si="199">YEAR(S2490)</f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5"/>
        <v>134</v>
      </c>
      <c r="P2491" s="7">
        <f t="shared" si="196"/>
        <v>62.38</v>
      </c>
      <c r="Q2491" t="s">
        <v>8323</v>
      </c>
      <c r="R2491" t="s">
        <v>8327</v>
      </c>
      <c r="S2491" s="14">
        <f t="shared" si="197"/>
        <v>41373.690266203703</v>
      </c>
      <c r="T2491" s="14">
        <f t="shared" si="198"/>
        <v>41403.690266203703</v>
      </c>
      <c r="U2491">
        <f t="shared" si="199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5"/>
        <v>121</v>
      </c>
      <c r="P2492" s="7">
        <f t="shared" si="196"/>
        <v>37.94</v>
      </c>
      <c r="Q2492" t="s">
        <v>8323</v>
      </c>
      <c r="R2492" t="s">
        <v>8327</v>
      </c>
      <c r="S2492" s="14">
        <f t="shared" si="197"/>
        <v>41023.227731481478</v>
      </c>
      <c r="T2492" s="14">
        <f t="shared" si="198"/>
        <v>41083.227731481478</v>
      </c>
      <c r="U2492">
        <f t="shared" si="199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5"/>
        <v>103</v>
      </c>
      <c r="P2493" s="7">
        <f t="shared" si="196"/>
        <v>51.6</v>
      </c>
      <c r="Q2493" t="s">
        <v>8323</v>
      </c>
      <c r="R2493" t="s">
        <v>8327</v>
      </c>
      <c r="S2493" s="14">
        <f t="shared" si="197"/>
        <v>40542.839282407411</v>
      </c>
      <c r="T2493" s="14">
        <f t="shared" si="198"/>
        <v>40559.07708333333</v>
      </c>
      <c r="U2493">
        <f t="shared" si="199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5"/>
        <v>125</v>
      </c>
      <c r="P2494" s="7">
        <f t="shared" si="196"/>
        <v>27.78</v>
      </c>
      <c r="Q2494" t="s">
        <v>8323</v>
      </c>
      <c r="R2494" t="s">
        <v>8327</v>
      </c>
      <c r="S2494" s="14">
        <f t="shared" si="197"/>
        <v>41024.985972222225</v>
      </c>
      <c r="T2494" s="14">
        <f t="shared" si="198"/>
        <v>41076.415972222225</v>
      </c>
      <c r="U2494">
        <f t="shared" si="199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5"/>
        <v>129</v>
      </c>
      <c r="P2495" s="7">
        <f t="shared" si="196"/>
        <v>99.38</v>
      </c>
      <c r="Q2495" t="s">
        <v>8323</v>
      </c>
      <c r="R2495" t="s">
        <v>8327</v>
      </c>
      <c r="S2495" s="14">
        <f t="shared" si="197"/>
        <v>41348.168287037035</v>
      </c>
      <c r="T2495" s="14">
        <f t="shared" si="198"/>
        <v>41393.168287037035</v>
      </c>
      <c r="U2495">
        <f t="shared" si="199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5"/>
        <v>101</v>
      </c>
      <c r="P2496" s="7">
        <f t="shared" si="196"/>
        <v>38.85</v>
      </c>
      <c r="Q2496" t="s">
        <v>8323</v>
      </c>
      <c r="R2496" t="s">
        <v>8327</v>
      </c>
      <c r="S2496" s="14">
        <f t="shared" si="197"/>
        <v>41022.645185185182</v>
      </c>
      <c r="T2496" s="14">
        <f t="shared" si="198"/>
        <v>41052.645185185182</v>
      </c>
      <c r="U2496">
        <f t="shared" si="199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5"/>
        <v>128</v>
      </c>
      <c r="P2497" s="7">
        <f t="shared" si="196"/>
        <v>45.55</v>
      </c>
      <c r="Q2497" t="s">
        <v>8323</v>
      </c>
      <c r="R2497" t="s">
        <v>8327</v>
      </c>
      <c r="S2497" s="14">
        <f t="shared" si="197"/>
        <v>41036.946469907409</v>
      </c>
      <c r="T2497" s="14">
        <f t="shared" si="198"/>
        <v>41066.946469907409</v>
      </c>
      <c r="U2497">
        <f t="shared" si="199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5"/>
        <v>100</v>
      </c>
      <c r="P2498" s="7">
        <f t="shared" si="196"/>
        <v>600</v>
      </c>
      <c r="Q2498" t="s">
        <v>8323</v>
      </c>
      <c r="R2498" t="s">
        <v>8327</v>
      </c>
      <c r="S2498" s="14">
        <f t="shared" si="197"/>
        <v>41327.996435185189</v>
      </c>
      <c r="T2498" s="14">
        <f t="shared" si="198"/>
        <v>41362.954768518517</v>
      </c>
      <c r="U2498">
        <f t="shared" si="199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 s="7">
        <f t="shared" si="196"/>
        <v>80.55</v>
      </c>
      <c r="Q2499" t="s">
        <v>8323</v>
      </c>
      <c r="R2499" t="s">
        <v>8327</v>
      </c>
      <c r="S2499" s="14">
        <f t="shared" si="197"/>
        <v>40730.878912037035</v>
      </c>
      <c r="T2499" s="14">
        <f t="shared" si="198"/>
        <v>40760.878912037035</v>
      </c>
      <c r="U2499">
        <f t="shared" si="199"/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7">
        <f t="shared" si="196"/>
        <v>52.8</v>
      </c>
      <c r="Q250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7">
        <f t="shared" si="196"/>
        <v>47.68</v>
      </c>
      <c r="Q250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7">
        <f t="shared" si="196"/>
        <v>23.45</v>
      </c>
      <c r="Q2502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7">
        <f t="shared" si="196"/>
        <v>40.14</v>
      </c>
      <c r="Q2503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7">
        <f t="shared" si="196"/>
        <v>17.2</v>
      </c>
      <c r="Q2504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7">
        <f t="shared" si="196"/>
        <v>0</v>
      </c>
      <c r="Q2505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7">
        <f t="shared" si="196"/>
        <v>0</v>
      </c>
      <c r="Q2506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7">
        <f t="shared" si="196"/>
        <v>0</v>
      </c>
      <c r="Q2507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7">
        <f t="shared" si="196"/>
        <v>15</v>
      </c>
      <c r="Q2508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7">
        <f t="shared" si="196"/>
        <v>0</v>
      </c>
      <c r="Q2509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7">
        <f t="shared" si="196"/>
        <v>0</v>
      </c>
      <c r="Q25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7">
        <f t="shared" si="196"/>
        <v>35.71</v>
      </c>
      <c r="Q25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7">
        <f t="shared" si="196"/>
        <v>37.5</v>
      </c>
      <c r="Q2512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7">
        <f t="shared" si="196"/>
        <v>0</v>
      </c>
      <c r="Q2513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7">
        <f t="shared" si="196"/>
        <v>0</v>
      </c>
      <c r="Q2514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7">
        <f t="shared" si="196"/>
        <v>0</v>
      </c>
      <c r="Q2515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7">
        <f t="shared" si="196"/>
        <v>52.5</v>
      </c>
      <c r="Q2516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7">
        <f t="shared" si="196"/>
        <v>77.5</v>
      </c>
      <c r="Q2517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7">
        <f t="shared" si="196"/>
        <v>0</v>
      </c>
      <c r="Q2518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7">
        <f t="shared" si="196"/>
        <v>53.55</v>
      </c>
      <c r="Q2519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7">
        <f t="shared" si="196"/>
        <v>0</v>
      </c>
      <c r="Q252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7">
        <f t="shared" si="196"/>
        <v>16.25</v>
      </c>
      <c r="Q252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7">
        <f t="shared" si="196"/>
        <v>0</v>
      </c>
      <c r="Q2522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7">
        <f t="shared" si="196"/>
        <v>103.68</v>
      </c>
      <c r="Q2523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7">
        <f t="shared" si="196"/>
        <v>185.19</v>
      </c>
      <c r="Q2524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7">
        <f t="shared" si="196"/>
        <v>54.15</v>
      </c>
      <c r="Q2525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7">
        <f t="shared" si="196"/>
        <v>177.21</v>
      </c>
      <c r="Q2526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7">
        <f t="shared" si="196"/>
        <v>100.33</v>
      </c>
      <c r="Q2527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7">
        <f t="shared" si="196"/>
        <v>136.91</v>
      </c>
      <c r="Q2528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7">
        <f t="shared" si="196"/>
        <v>57.54</v>
      </c>
      <c r="Q2529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7">
        <f t="shared" si="196"/>
        <v>52.96</v>
      </c>
      <c r="Q253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7">
        <f t="shared" si="196"/>
        <v>82.33</v>
      </c>
      <c r="Q253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7">
        <f t="shared" si="196"/>
        <v>135.41999999999999</v>
      </c>
      <c r="Q2532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7">
        <f t="shared" si="196"/>
        <v>74.069999999999993</v>
      </c>
      <c r="Q2533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7">
        <f t="shared" si="196"/>
        <v>84.08</v>
      </c>
      <c r="Q2534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7">
        <f t="shared" si="196"/>
        <v>61.03</v>
      </c>
      <c r="Q2535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7">
        <f t="shared" si="196"/>
        <v>150</v>
      </c>
      <c r="Q2536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7">
        <f t="shared" si="196"/>
        <v>266.08999999999997</v>
      </c>
      <c r="Q2537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7">
        <f t="shared" si="196"/>
        <v>7.25</v>
      </c>
      <c r="Q2538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7">
        <f t="shared" si="196"/>
        <v>100</v>
      </c>
      <c r="Q2539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7">
        <f t="shared" si="196"/>
        <v>109.96</v>
      </c>
      <c r="Q254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7">
        <f t="shared" si="196"/>
        <v>169.92</v>
      </c>
      <c r="Q254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7">
        <f t="shared" si="196"/>
        <v>95.74</v>
      </c>
      <c r="Q2542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7">
        <f t="shared" si="196"/>
        <v>59.46</v>
      </c>
      <c r="Q2543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7">
        <f t="shared" si="196"/>
        <v>55.77</v>
      </c>
      <c r="Q2544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7">
        <f t="shared" si="196"/>
        <v>30.08</v>
      </c>
      <c r="Q2545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7">
        <f t="shared" si="196"/>
        <v>88.44</v>
      </c>
      <c r="Q2546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7">
        <f t="shared" si="196"/>
        <v>64.03</v>
      </c>
      <c r="Q2547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7">
        <f t="shared" si="196"/>
        <v>60.15</v>
      </c>
      <c r="Q2548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7">
        <f t="shared" si="196"/>
        <v>49.19</v>
      </c>
      <c r="Q2549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7">
        <f t="shared" si="196"/>
        <v>165.16</v>
      </c>
      <c r="Q255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7">
        <f t="shared" si="196"/>
        <v>43.62</v>
      </c>
      <c r="Q255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7">
        <f t="shared" si="196"/>
        <v>43.7</v>
      </c>
      <c r="Q2552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7">
        <f t="shared" si="196"/>
        <v>67.42</v>
      </c>
      <c r="Q2553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ref="O2554:O2617" si="200">ROUND(E2554/D2554*100,0)</f>
        <v>107</v>
      </c>
      <c r="P2554" s="7">
        <f t="shared" ref="P2554:P2617" si="201">IFERROR(ROUND(E2554/L2554,2),0)</f>
        <v>177.5</v>
      </c>
      <c r="Q2554" t="s">
        <v>8323</v>
      </c>
      <c r="R2554" t="s">
        <v>8352</v>
      </c>
      <c r="S2554" s="14">
        <f t="shared" ref="S2554:S2617" si="202">(((J2554/60)/60)/24)+DATE(1970,1,1)</f>
        <v>42769.809965277775</v>
      </c>
      <c r="T2554" s="14">
        <f t="shared" ref="T2554:T2617" si="203">(((I2554/60)/60)/24)+DATE(1970,1,1)</f>
        <v>42799.809965277775</v>
      </c>
      <c r="U2554">
        <f t="shared" ref="U2554:U2617" si="204">YEAR(S2554)</f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200"/>
        <v>156</v>
      </c>
      <c r="P2555" s="7">
        <f t="shared" si="201"/>
        <v>38.880000000000003</v>
      </c>
      <c r="Q2555" t="s">
        <v>8323</v>
      </c>
      <c r="R2555" t="s">
        <v>8352</v>
      </c>
      <c r="S2555" s="14">
        <f t="shared" si="202"/>
        <v>41113.199155092596</v>
      </c>
      <c r="T2555" s="14">
        <f t="shared" si="203"/>
        <v>41173.199155092596</v>
      </c>
      <c r="U2555">
        <f t="shared" si="204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200"/>
        <v>123</v>
      </c>
      <c r="P2556" s="7">
        <f t="shared" si="201"/>
        <v>54.99</v>
      </c>
      <c r="Q2556" t="s">
        <v>8323</v>
      </c>
      <c r="R2556" t="s">
        <v>8352</v>
      </c>
      <c r="S2556" s="14">
        <f t="shared" si="202"/>
        <v>42125.078275462962</v>
      </c>
      <c r="T2556" s="14">
        <f t="shared" si="203"/>
        <v>42156.165972222225</v>
      </c>
      <c r="U2556">
        <f t="shared" si="204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200"/>
        <v>107</v>
      </c>
      <c r="P2557" s="7">
        <f t="shared" si="201"/>
        <v>61.34</v>
      </c>
      <c r="Q2557" t="s">
        <v>8323</v>
      </c>
      <c r="R2557" t="s">
        <v>8352</v>
      </c>
      <c r="S2557" s="14">
        <f t="shared" si="202"/>
        <v>41026.655011574076</v>
      </c>
      <c r="T2557" s="14">
        <f t="shared" si="203"/>
        <v>41057.655011574076</v>
      </c>
      <c r="U2557">
        <f t="shared" si="204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200"/>
        <v>106</v>
      </c>
      <c r="P2558" s="7">
        <f t="shared" si="201"/>
        <v>23.12</v>
      </c>
      <c r="Q2558" t="s">
        <v>8323</v>
      </c>
      <c r="R2558" t="s">
        <v>8352</v>
      </c>
      <c r="S2558" s="14">
        <f t="shared" si="202"/>
        <v>41222.991400462961</v>
      </c>
      <c r="T2558" s="14">
        <f t="shared" si="203"/>
        <v>41267.991400462961</v>
      </c>
      <c r="U2558">
        <f t="shared" si="204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200"/>
        <v>118</v>
      </c>
      <c r="P2559" s="7">
        <f t="shared" si="201"/>
        <v>29.61</v>
      </c>
      <c r="Q2559" t="s">
        <v>8323</v>
      </c>
      <c r="R2559" t="s">
        <v>8352</v>
      </c>
      <c r="S2559" s="14">
        <f t="shared" si="202"/>
        <v>41744.745208333334</v>
      </c>
      <c r="T2559" s="14">
        <f t="shared" si="203"/>
        <v>41774.745208333334</v>
      </c>
      <c r="U2559">
        <f t="shared" si="204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200"/>
        <v>109</v>
      </c>
      <c r="P2560" s="7">
        <f t="shared" si="201"/>
        <v>75.61</v>
      </c>
      <c r="Q2560" t="s">
        <v>8323</v>
      </c>
      <c r="R2560" t="s">
        <v>8352</v>
      </c>
      <c r="S2560" s="14">
        <f t="shared" si="202"/>
        <v>42093.860023148154</v>
      </c>
      <c r="T2560" s="14">
        <f t="shared" si="203"/>
        <v>42125.582638888889</v>
      </c>
      <c r="U2560">
        <f t="shared" si="204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200"/>
        <v>111</v>
      </c>
      <c r="P2561" s="7">
        <f t="shared" si="201"/>
        <v>35.6</v>
      </c>
      <c r="Q2561" t="s">
        <v>8323</v>
      </c>
      <c r="R2561" t="s">
        <v>8352</v>
      </c>
      <c r="S2561" s="14">
        <f t="shared" si="202"/>
        <v>40829.873657407406</v>
      </c>
      <c r="T2561" s="14">
        <f t="shared" si="203"/>
        <v>40862.817361111112</v>
      </c>
      <c r="U2561">
        <f t="shared" si="204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200"/>
        <v>100</v>
      </c>
      <c r="P2562" s="7">
        <f t="shared" si="201"/>
        <v>143</v>
      </c>
      <c r="Q2562" t="s">
        <v>8323</v>
      </c>
      <c r="R2562" t="s">
        <v>8352</v>
      </c>
      <c r="S2562" s="14">
        <f t="shared" si="202"/>
        <v>42039.951087962967</v>
      </c>
      <c r="T2562" s="14">
        <f t="shared" si="203"/>
        <v>42069.951087962967</v>
      </c>
      <c r="U2562">
        <f t="shared" si="204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 s="7">
        <f t="shared" si="201"/>
        <v>0</v>
      </c>
      <c r="Q2563" t="s">
        <v>8334</v>
      </c>
      <c r="R2563" t="s">
        <v>8335</v>
      </c>
      <c r="S2563" s="14">
        <f t="shared" si="202"/>
        <v>42260.528807870374</v>
      </c>
      <c r="T2563" s="14">
        <f t="shared" si="203"/>
        <v>42290.528807870374</v>
      </c>
      <c r="U2563">
        <f t="shared" si="204"/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7">
        <f t="shared" si="201"/>
        <v>25</v>
      </c>
      <c r="Q2564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7">
        <f t="shared" si="201"/>
        <v>0</v>
      </c>
      <c r="Q2565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7">
        <f t="shared" si="201"/>
        <v>0</v>
      </c>
      <c r="Q2566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7">
        <f t="shared" si="201"/>
        <v>100</v>
      </c>
      <c r="Q2567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7">
        <f t="shared" si="201"/>
        <v>0</v>
      </c>
      <c r="Q2568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7">
        <f t="shared" si="201"/>
        <v>60</v>
      </c>
      <c r="Q2569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7">
        <f t="shared" si="201"/>
        <v>50</v>
      </c>
      <c r="Q257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7">
        <f t="shared" si="201"/>
        <v>72.5</v>
      </c>
      <c r="Q257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7">
        <f t="shared" si="201"/>
        <v>29.5</v>
      </c>
      <c r="Q2572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7">
        <f t="shared" si="201"/>
        <v>62.5</v>
      </c>
      <c r="Q2573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7">
        <f t="shared" si="201"/>
        <v>0</v>
      </c>
      <c r="Q2574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7">
        <f t="shared" si="201"/>
        <v>0</v>
      </c>
      <c r="Q2575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7">
        <f t="shared" si="201"/>
        <v>0</v>
      </c>
      <c r="Q2576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7">
        <f t="shared" si="201"/>
        <v>0</v>
      </c>
      <c r="Q2577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7">
        <f t="shared" si="201"/>
        <v>0</v>
      </c>
      <c r="Q2578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7">
        <f t="shared" si="201"/>
        <v>0</v>
      </c>
      <c r="Q2579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7">
        <f t="shared" si="201"/>
        <v>0</v>
      </c>
      <c r="Q258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7">
        <f t="shared" si="201"/>
        <v>23.08</v>
      </c>
      <c r="Q258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7">
        <f t="shared" si="201"/>
        <v>25.5</v>
      </c>
      <c r="Q2582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7">
        <f t="shared" si="201"/>
        <v>48.18</v>
      </c>
      <c r="Q2583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7">
        <f t="shared" si="201"/>
        <v>1</v>
      </c>
      <c r="Q2584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7">
        <f t="shared" si="201"/>
        <v>1</v>
      </c>
      <c r="Q2585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7">
        <f t="shared" si="201"/>
        <v>0</v>
      </c>
      <c r="Q2586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7">
        <f t="shared" si="201"/>
        <v>50</v>
      </c>
      <c r="Q2587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7">
        <f t="shared" si="201"/>
        <v>5</v>
      </c>
      <c r="Q2588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7">
        <f t="shared" si="201"/>
        <v>202.83</v>
      </c>
      <c r="Q2589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7">
        <f t="shared" si="201"/>
        <v>29.13</v>
      </c>
      <c r="Q259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7">
        <f t="shared" si="201"/>
        <v>5</v>
      </c>
      <c r="Q259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7">
        <f t="shared" si="201"/>
        <v>0</v>
      </c>
      <c r="Q2592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7">
        <f t="shared" si="201"/>
        <v>13</v>
      </c>
      <c r="Q2593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7">
        <f t="shared" si="201"/>
        <v>50</v>
      </c>
      <c r="Q2594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7">
        <f t="shared" si="201"/>
        <v>0</v>
      </c>
      <c r="Q2595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7">
        <f t="shared" si="201"/>
        <v>1</v>
      </c>
      <c r="Q2596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7">
        <f t="shared" si="201"/>
        <v>96.05</v>
      </c>
      <c r="Q2597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7">
        <f t="shared" si="201"/>
        <v>305.77999999999997</v>
      </c>
      <c r="Q2598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7">
        <f t="shared" si="201"/>
        <v>12.14</v>
      </c>
      <c r="Q2599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7">
        <f t="shared" si="201"/>
        <v>83.57</v>
      </c>
      <c r="Q260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7">
        <f t="shared" si="201"/>
        <v>18</v>
      </c>
      <c r="Q260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7">
        <f t="shared" si="201"/>
        <v>115.53</v>
      </c>
      <c r="Q2602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7">
        <f t="shared" si="201"/>
        <v>21.9</v>
      </c>
      <c r="Q2603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7">
        <f t="shared" si="201"/>
        <v>80.02</v>
      </c>
      <c r="Q2604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7">
        <f t="shared" si="201"/>
        <v>35.520000000000003</v>
      </c>
      <c r="Q2605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7">
        <f t="shared" si="201"/>
        <v>64.930000000000007</v>
      </c>
      <c r="Q2606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7">
        <f t="shared" si="201"/>
        <v>60.97</v>
      </c>
      <c r="Q2607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7">
        <f t="shared" si="201"/>
        <v>31.44</v>
      </c>
      <c r="Q2608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7">
        <f t="shared" si="201"/>
        <v>81.95</v>
      </c>
      <c r="Q2609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7">
        <f t="shared" si="201"/>
        <v>58.93</v>
      </c>
      <c r="Q26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7">
        <f t="shared" si="201"/>
        <v>157.29</v>
      </c>
      <c r="Q26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7">
        <f t="shared" si="201"/>
        <v>55.76</v>
      </c>
      <c r="Q2612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7">
        <f t="shared" si="201"/>
        <v>83.8</v>
      </c>
      <c r="Q2613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7">
        <f t="shared" si="201"/>
        <v>58.42</v>
      </c>
      <c r="Q2614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7">
        <f t="shared" si="201"/>
        <v>270.57</v>
      </c>
      <c r="Q2615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7">
        <f t="shared" si="201"/>
        <v>107.1</v>
      </c>
      <c r="Q2616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7">
        <f t="shared" si="201"/>
        <v>47.18</v>
      </c>
      <c r="Q2617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ref="O2618:O2681" si="205">ROUND(E2618/D2618*100,0)</f>
        <v>115</v>
      </c>
      <c r="P2618" s="7">
        <f t="shared" ref="P2618:P2681" si="206">IFERROR(ROUND(E2618/L2618,2),0)</f>
        <v>120.31</v>
      </c>
      <c r="Q2618" t="s">
        <v>8317</v>
      </c>
      <c r="R2618" t="s">
        <v>8353</v>
      </c>
      <c r="S2618" s="14">
        <f t="shared" ref="S2618:S2681" si="207">(((J2618/60)/60)/24)+DATE(1970,1,1)</f>
        <v>42211.99454861111</v>
      </c>
      <c r="T2618" s="14">
        <f t="shared" ref="T2618:T2681" si="208">(((I2618/60)/60)/24)+DATE(1970,1,1)</f>
        <v>42241.99454861111</v>
      </c>
      <c r="U2618">
        <f t="shared" ref="U2618:U2681" si="209">YEAR(S2618)</f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5"/>
        <v>878</v>
      </c>
      <c r="P2619" s="7">
        <f t="shared" si="206"/>
        <v>27.6</v>
      </c>
      <c r="Q2619" t="s">
        <v>8317</v>
      </c>
      <c r="R2619" t="s">
        <v>8353</v>
      </c>
      <c r="S2619" s="14">
        <f t="shared" si="207"/>
        <v>41902.874432870369</v>
      </c>
      <c r="T2619" s="14">
        <f t="shared" si="208"/>
        <v>41932.874432870369</v>
      </c>
      <c r="U2619">
        <f t="shared" si="209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5"/>
        <v>105</v>
      </c>
      <c r="P2620" s="7">
        <f t="shared" si="206"/>
        <v>205.3</v>
      </c>
      <c r="Q2620" t="s">
        <v>8317</v>
      </c>
      <c r="R2620" t="s">
        <v>8353</v>
      </c>
      <c r="S2620" s="14">
        <f t="shared" si="207"/>
        <v>42279.792372685188</v>
      </c>
      <c r="T2620" s="14">
        <f t="shared" si="208"/>
        <v>42339.834039351852</v>
      </c>
      <c r="U2620">
        <f t="shared" si="209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5"/>
        <v>188</v>
      </c>
      <c r="P2621" s="7">
        <f t="shared" si="206"/>
        <v>35.549999999999997</v>
      </c>
      <c r="Q2621" t="s">
        <v>8317</v>
      </c>
      <c r="R2621" t="s">
        <v>8353</v>
      </c>
      <c r="S2621" s="14">
        <f t="shared" si="207"/>
        <v>42273.884305555555</v>
      </c>
      <c r="T2621" s="14">
        <f t="shared" si="208"/>
        <v>42300.458333333328</v>
      </c>
      <c r="U2621">
        <f t="shared" si="209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5"/>
        <v>144</v>
      </c>
      <c r="P2622" s="7">
        <f t="shared" si="206"/>
        <v>74.64</v>
      </c>
      <c r="Q2622" t="s">
        <v>8317</v>
      </c>
      <c r="R2622" t="s">
        <v>8353</v>
      </c>
      <c r="S2622" s="14">
        <f t="shared" si="207"/>
        <v>42251.16715277778</v>
      </c>
      <c r="T2622" s="14">
        <f t="shared" si="208"/>
        <v>42288.041666666672</v>
      </c>
      <c r="U2622">
        <f t="shared" si="209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5"/>
        <v>146</v>
      </c>
      <c r="P2623" s="7">
        <f t="shared" si="206"/>
        <v>47.06</v>
      </c>
      <c r="Q2623" t="s">
        <v>8317</v>
      </c>
      <c r="R2623" t="s">
        <v>8353</v>
      </c>
      <c r="S2623" s="14">
        <f t="shared" si="207"/>
        <v>42115.74754629629</v>
      </c>
      <c r="T2623" s="14">
        <f t="shared" si="208"/>
        <v>42145.74754629629</v>
      </c>
      <c r="U2623">
        <f t="shared" si="209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5"/>
        <v>131</v>
      </c>
      <c r="P2624" s="7">
        <f t="shared" si="206"/>
        <v>26.59</v>
      </c>
      <c r="Q2624" t="s">
        <v>8317</v>
      </c>
      <c r="R2624" t="s">
        <v>8353</v>
      </c>
      <c r="S2624" s="14">
        <f t="shared" si="207"/>
        <v>42689.74324074074</v>
      </c>
      <c r="T2624" s="14">
        <f t="shared" si="208"/>
        <v>42734.74324074074</v>
      </c>
      <c r="U2624">
        <f t="shared" si="209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5"/>
        <v>114</v>
      </c>
      <c r="P2625" s="7">
        <f t="shared" si="206"/>
        <v>36.770000000000003</v>
      </c>
      <c r="Q2625" t="s">
        <v>8317</v>
      </c>
      <c r="R2625" t="s">
        <v>8353</v>
      </c>
      <c r="S2625" s="14">
        <f t="shared" si="207"/>
        <v>42692.256550925929</v>
      </c>
      <c r="T2625" s="14">
        <f t="shared" si="208"/>
        <v>42706.256550925929</v>
      </c>
      <c r="U2625">
        <f t="shared" si="209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5"/>
        <v>1379</v>
      </c>
      <c r="P2626" s="7">
        <f t="shared" si="206"/>
        <v>31.82</v>
      </c>
      <c r="Q2626" t="s">
        <v>8317</v>
      </c>
      <c r="R2626" t="s">
        <v>8353</v>
      </c>
      <c r="S2626" s="14">
        <f t="shared" si="207"/>
        <v>41144.42155092593</v>
      </c>
      <c r="T2626" s="14">
        <f t="shared" si="208"/>
        <v>41165.42155092593</v>
      </c>
      <c r="U2626">
        <f t="shared" si="209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 s="7">
        <f t="shared" si="206"/>
        <v>27.58</v>
      </c>
      <c r="Q2627" t="s">
        <v>8317</v>
      </c>
      <c r="R2627" t="s">
        <v>8353</v>
      </c>
      <c r="S2627" s="14">
        <f t="shared" si="207"/>
        <v>42658.810277777782</v>
      </c>
      <c r="T2627" s="14">
        <f t="shared" si="208"/>
        <v>42683.851944444439</v>
      </c>
      <c r="U2627">
        <f t="shared" si="209"/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7">
        <f t="shared" si="206"/>
        <v>56</v>
      </c>
      <c r="Q2628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7">
        <f t="shared" si="206"/>
        <v>21.56</v>
      </c>
      <c r="Q2629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7">
        <f t="shared" si="206"/>
        <v>44.1</v>
      </c>
      <c r="Q263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7">
        <f t="shared" si="206"/>
        <v>63.87</v>
      </c>
      <c r="Q263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7">
        <f t="shared" si="206"/>
        <v>38.99</v>
      </c>
      <c r="Q2632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7">
        <f t="shared" si="206"/>
        <v>80.19</v>
      </c>
      <c r="Q2633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7">
        <f t="shared" si="206"/>
        <v>34.9</v>
      </c>
      <c r="Q2634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7">
        <f t="shared" si="206"/>
        <v>89.1</v>
      </c>
      <c r="Q2635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7">
        <f t="shared" si="206"/>
        <v>39.44</v>
      </c>
      <c r="Q2636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7">
        <f t="shared" si="206"/>
        <v>136.9</v>
      </c>
      <c r="Q2637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7">
        <f t="shared" si="206"/>
        <v>37.46</v>
      </c>
      <c r="Q2638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7">
        <f t="shared" si="206"/>
        <v>31.96</v>
      </c>
      <c r="Q2639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7">
        <f t="shared" si="206"/>
        <v>25.21</v>
      </c>
      <c r="Q264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7">
        <f t="shared" si="206"/>
        <v>10.039999999999999</v>
      </c>
      <c r="Q264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7">
        <f t="shared" si="206"/>
        <v>45.94</v>
      </c>
      <c r="Q2642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7">
        <f t="shared" si="206"/>
        <v>15</v>
      </c>
      <c r="Q2643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7">
        <f t="shared" si="206"/>
        <v>0</v>
      </c>
      <c r="Q2644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7">
        <f t="shared" si="206"/>
        <v>223.58</v>
      </c>
      <c r="Q2645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7">
        <f t="shared" si="206"/>
        <v>39.479999999999997</v>
      </c>
      <c r="Q2646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7">
        <f t="shared" si="206"/>
        <v>91.3</v>
      </c>
      <c r="Q2647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7">
        <f t="shared" si="206"/>
        <v>78.67</v>
      </c>
      <c r="Q2648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7">
        <f t="shared" si="206"/>
        <v>12</v>
      </c>
      <c r="Q2649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7">
        <f t="shared" si="206"/>
        <v>17.670000000000002</v>
      </c>
      <c r="Q265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7">
        <f t="shared" si="206"/>
        <v>41.33</v>
      </c>
      <c r="Q265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7">
        <f t="shared" si="206"/>
        <v>71.599999999999994</v>
      </c>
      <c r="Q2652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7">
        <f t="shared" si="206"/>
        <v>307.82</v>
      </c>
      <c r="Q2653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7">
        <f t="shared" si="206"/>
        <v>80.45</v>
      </c>
      <c r="Q2654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7">
        <f t="shared" si="206"/>
        <v>83.94</v>
      </c>
      <c r="Q2655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7">
        <f t="shared" si="206"/>
        <v>8.5</v>
      </c>
      <c r="Q2656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7">
        <f t="shared" si="206"/>
        <v>73.37</v>
      </c>
      <c r="Q2657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7">
        <f t="shared" si="206"/>
        <v>112.86</v>
      </c>
      <c r="Q2658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7">
        <f t="shared" si="206"/>
        <v>95.28</v>
      </c>
      <c r="Q2659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7">
        <f t="shared" si="206"/>
        <v>22.75</v>
      </c>
      <c r="Q266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7">
        <f t="shared" si="206"/>
        <v>133.30000000000001</v>
      </c>
      <c r="Q266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7">
        <f t="shared" si="206"/>
        <v>3.8</v>
      </c>
      <c r="Q2662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7">
        <f t="shared" si="206"/>
        <v>85.75</v>
      </c>
      <c r="Q2663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7">
        <f t="shared" si="206"/>
        <v>267</v>
      </c>
      <c r="Q2664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7">
        <f t="shared" si="206"/>
        <v>373.56</v>
      </c>
      <c r="Q2665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7">
        <f t="shared" si="206"/>
        <v>174.04</v>
      </c>
      <c r="Q2666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7">
        <f t="shared" si="206"/>
        <v>93.7</v>
      </c>
      <c r="Q2667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7">
        <f t="shared" si="206"/>
        <v>77.33</v>
      </c>
      <c r="Q2668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7">
        <f t="shared" si="206"/>
        <v>92.22</v>
      </c>
      <c r="Q2669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7">
        <f t="shared" si="206"/>
        <v>60.96</v>
      </c>
      <c r="Q267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7">
        <f t="shared" si="206"/>
        <v>91</v>
      </c>
      <c r="Q267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7">
        <f t="shared" si="206"/>
        <v>41.58</v>
      </c>
      <c r="Q2672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7">
        <f t="shared" si="206"/>
        <v>33.76</v>
      </c>
      <c r="Q2673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7">
        <f t="shared" si="206"/>
        <v>70.62</v>
      </c>
      <c r="Q2674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7">
        <f t="shared" si="206"/>
        <v>167.15</v>
      </c>
      <c r="Q2675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7">
        <f t="shared" si="206"/>
        <v>128.62</v>
      </c>
      <c r="Q2676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7">
        <f t="shared" si="206"/>
        <v>65.41</v>
      </c>
      <c r="Q2677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7">
        <f t="shared" si="206"/>
        <v>117.56</v>
      </c>
      <c r="Q2678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7">
        <f t="shared" si="206"/>
        <v>126.48</v>
      </c>
      <c r="Q2679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7">
        <f t="shared" si="206"/>
        <v>550</v>
      </c>
      <c r="Q268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7">
        <f t="shared" si="206"/>
        <v>44</v>
      </c>
      <c r="Q268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ref="O2682:O2745" si="210">ROUND(E2682/D2682*100,0)</f>
        <v>1</v>
      </c>
      <c r="P2682" s="7">
        <f t="shared" ref="P2682:P2745" si="211">IFERROR(ROUND(E2682/L2682,2),0)</f>
        <v>69</v>
      </c>
      <c r="Q2682" t="s">
        <v>8317</v>
      </c>
      <c r="R2682" t="s">
        <v>8354</v>
      </c>
      <c r="S2682" s="14">
        <f t="shared" ref="S2682:S2745" si="212">(((J2682/60)/60)/24)+DATE(1970,1,1)</f>
        <v>42436.211701388893</v>
      </c>
      <c r="T2682" s="14">
        <f t="shared" ref="T2682:T2745" si="213">(((I2682/60)/60)/24)+DATE(1970,1,1)</f>
        <v>42466.170034722221</v>
      </c>
      <c r="U2682">
        <f t="shared" ref="U2682:U2745" si="214">YEAR(S2682)</f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10"/>
        <v>1</v>
      </c>
      <c r="P2683" s="7">
        <f t="shared" si="211"/>
        <v>27.5</v>
      </c>
      <c r="Q2683" t="s">
        <v>8334</v>
      </c>
      <c r="R2683" t="s">
        <v>8335</v>
      </c>
      <c r="S2683" s="14">
        <f t="shared" si="212"/>
        <v>41805.895254629628</v>
      </c>
      <c r="T2683" s="14">
        <f t="shared" si="213"/>
        <v>41830.895254629628</v>
      </c>
      <c r="U2683">
        <f t="shared" si="214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10"/>
        <v>28</v>
      </c>
      <c r="P2684" s="7">
        <f t="shared" si="211"/>
        <v>84.9</v>
      </c>
      <c r="Q2684" t="s">
        <v>8334</v>
      </c>
      <c r="R2684" t="s">
        <v>8335</v>
      </c>
      <c r="S2684" s="14">
        <f t="shared" si="212"/>
        <v>41932.871990740743</v>
      </c>
      <c r="T2684" s="14">
        <f t="shared" si="213"/>
        <v>41965.249305555553</v>
      </c>
      <c r="U2684">
        <f t="shared" si="214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10"/>
        <v>0</v>
      </c>
      <c r="P2685" s="7">
        <f t="shared" si="211"/>
        <v>12</v>
      </c>
      <c r="Q2685" t="s">
        <v>8334</v>
      </c>
      <c r="R2685" t="s">
        <v>8335</v>
      </c>
      <c r="S2685" s="14">
        <f t="shared" si="212"/>
        <v>42034.75509259259</v>
      </c>
      <c r="T2685" s="14">
        <f t="shared" si="213"/>
        <v>42064.75509259259</v>
      </c>
      <c r="U2685">
        <f t="shared" si="214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10"/>
        <v>1</v>
      </c>
      <c r="P2686" s="7">
        <f t="shared" si="211"/>
        <v>200</v>
      </c>
      <c r="Q2686" t="s">
        <v>8334</v>
      </c>
      <c r="R2686" t="s">
        <v>8335</v>
      </c>
      <c r="S2686" s="14">
        <f t="shared" si="212"/>
        <v>41820.914641203701</v>
      </c>
      <c r="T2686" s="14">
        <f t="shared" si="213"/>
        <v>41860.914641203701</v>
      </c>
      <c r="U2686">
        <f t="shared" si="214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10"/>
        <v>0</v>
      </c>
      <c r="P2687" s="7">
        <f t="shared" si="211"/>
        <v>10</v>
      </c>
      <c r="Q2687" t="s">
        <v>8334</v>
      </c>
      <c r="R2687" t="s">
        <v>8335</v>
      </c>
      <c r="S2687" s="14">
        <f t="shared" si="212"/>
        <v>42061.69594907407</v>
      </c>
      <c r="T2687" s="14">
        <f t="shared" si="213"/>
        <v>42121.654282407413</v>
      </c>
      <c r="U2687">
        <f t="shared" si="214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10"/>
        <v>0</v>
      </c>
      <c r="P2688" s="7">
        <f t="shared" si="211"/>
        <v>0</v>
      </c>
      <c r="Q2688" t="s">
        <v>8334</v>
      </c>
      <c r="R2688" t="s">
        <v>8335</v>
      </c>
      <c r="S2688" s="14">
        <f t="shared" si="212"/>
        <v>41892.974803240737</v>
      </c>
      <c r="T2688" s="14">
        <f t="shared" si="213"/>
        <v>41912.974803240737</v>
      </c>
      <c r="U2688">
        <f t="shared" si="214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10"/>
        <v>0</v>
      </c>
      <c r="P2689" s="7">
        <f t="shared" si="211"/>
        <v>0</v>
      </c>
      <c r="Q2689" t="s">
        <v>8334</v>
      </c>
      <c r="R2689" t="s">
        <v>8335</v>
      </c>
      <c r="S2689" s="14">
        <f t="shared" si="212"/>
        <v>42154.64025462963</v>
      </c>
      <c r="T2689" s="14">
        <f t="shared" si="213"/>
        <v>42184.64025462963</v>
      </c>
      <c r="U2689">
        <f t="shared" si="214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10"/>
        <v>0</v>
      </c>
      <c r="P2690" s="7">
        <f t="shared" si="211"/>
        <v>5.29</v>
      </c>
      <c r="Q2690" t="s">
        <v>8334</v>
      </c>
      <c r="R2690" t="s">
        <v>8335</v>
      </c>
      <c r="S2690" s="14">
        <f t="shared" si="212"/>
        <v>42028.118865740747</v>
      </c>
      <c r="T2690" s="14">
        <f t="shared" si="213"/>
        <v>42059.125</v>
      </c>
      <c r="U2690">
        <f t="shared" si="214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 s="7">
        <f t="shared" si="211"/>
        <v>1</v>
      </c>
      <c r="Q2691" t="s">
        <v>8334</v>
      </c>
      <c r="R2691" t="s">
        <v>8335</v>
      </c>
      <c r="S2691" s="14">
        <f t="shared" si="212"/>
        <v>42551.961689814809</v>
      </c>
      <c r="T2691" s="14">
        <f t="shared" si="213"/>
        <v>42581.961689814809</v>
      </c>
      <c r="U2691">
        <f t="shared" si="214"/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7">
        <f t="shared" si="211"/>
        <v>72.760000000000005</v>
      </c>
      <c r="Q2692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7">
        <f t="shared" si="211"/>
        <v>17.5</v>
      </c>
      <c r="Q2693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7">
        <f t="shared" si="211"/>
        <v>25</v>
      </c>
      <c r="Q2694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7">
        <f t="shared" si="211"/>
        <v>13.33</v>
      </c>
      <c r="Q2695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7">
        <f t="shared" si="211"/>
        <v>1</v>
      </c>
      <c r="Q2696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7">
        <f t="shared" si="211"/>
        <v>23.67</v>
      </c>
      <c r="Q2697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7">
        <f t="shared" si="211"/>
        <v>89.21</v>
      </c>
      <c r="Q2698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7">
        <f t="shared" si="211"/>
        <v>116.56</v>
      </c>
      <c r="Q2699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7">
        <f t="shared" si="211"/>
        <v>13.01</v>
      </c>
      <c r="Q270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7">
        <f t="shared" si="211"/>
        <v>0</v>
      </c>
      <c r="Q270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7">
        <f t="shared" si="211"/>
        <v>17.5</v>
      </c>
      <c r="Q2702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7">
        <f t="shared" si="211"/>
        <v>34.130000000000003</v>
      </c>
      <c r="Q2703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7">
        <f t="shared" si="211"/>
        <v>132.35</v>
      </c>
      <c r="Q2704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7">
        <f t="shared" si="211"/>
        <v>922.22</v>
      </c>
      <c r="Q2705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7">
        <f t="shared" si="211"/>
        <v>163.57</v>
      </c>
      <c r="Q2706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7">
        <f t="shared" si="211"/>
        <v>217.38</v>
      </c>
      <c r="Q2707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7">
        <f t="shared" si="211"/>
        <v>149.44</v>
      </c>
      <c r="Q2708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7">
        <f t="shared" si="211"/>
        <v>71.239999999999995</v>
      </c>
      <c r="Q2709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7">
        <f t="shared" si="211"/>
        <v>44.46</v>
      </c>
      <c r="Q27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7">
        <f t="shared" si="211"/>
        <v>164.94</v>
      </c>
      <c r="Q27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7">
        <f t="shared" si="211"/>
        <v>84.87</v>
      </c>
      <c r="Q2712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7">
        <f t="shared" si="211"/>
        <v>53.95</v>
      </c>
      <c r="Q2713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7">
        <f t="shared" si="211"/>
        <v>50.53</v>
      </c>
      <c r="Q2714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7">
        <f t="shared" si="211"/>
        <v>108</v>
      </c>
      <c r="Q2715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7">
        <f t="shared" si="211"/>
        <v>95.37</v>
      </c>
      <c r="Q2716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7">
        <f t="shared" si="211"/>
        <v>57.63</v>
      </c>
      <c r="Q2717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7">
        <f t="shared" si="211"/>
        <v>64.16</v>
      </c>
      <c r="Q2718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7">
        <f t="shared" si="211"/>
        <v>92.39</v>
      </c>
      <c r="Q2719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7">
        <f t="shared" si="211"/>
        <v>125.98</v>
      </c>
      <c r="Q272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7">
        <f t="shared" si="211"/>
        <v>94.64</v>
      </c>
      <c r="Q272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7">
        <f t="shared" si="211"/>
        <v>170.7</v>
      </c>
      <c r="Q2722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7">
        <f t="shared" si="211"/>
        <v>40.76</v>
      </c>
      <c r="Q2723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7">
        <f t="shared" si="211"/>
        <v>68.25</v>
      </c>
      <c r="Q2724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7">
        <f t="shared" si="211"/>
        <v>95.49</v>
      </c>
      <c r="Q2725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7">
        <f t="shared" si="211"/>
        <v>7.19</v>
      </c>
      <c r="Q2726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7">
        <f t="shared" si="211"/>
        <v>511.65</v>
      </c>
      <c r="Q2727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7">
        <f t="shared" si="211"/>
        <v>261.75</v>
      </c>
      <c r="Q2728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7">
        <f t="shared" si="211"/>
        <v>69.760000000000005</v>
      </c>
      <c r="Q2729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7">
        <f t="shared" si="211"/>
        <v>77.23</v>
      </c>
      <c r="Q273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7">
        <f t="shared" si="211"/>
        <v>340.57</v>
      </c>
      <c r="Q273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7">
        <f t="shared" si="211"/>
        <v>67.42</v>
      </c>
      <c r="Q2732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7">
        <f t="shared" si="211"/>
        <v>845.7</v>
      </c>
      <c r="Q2733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7">
        <f t="shared" si="211"/>
        <v>97.19</v>
      </c>
      <c r="Q2734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7">
        <f t="shared" si="211"/>
        <v>451.84</v>
      </c>
      <c r="Q2735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7">
        <f t="shared" si="211"/>
        <v>138.66999999999999</v>
      </c>
      <c r="Q2736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7">
        <f t="shared" si="211"/>
        <v>21.64</v>
      </c>
      <c r="Q2737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7">
        <f t="shared" si="211"/>
        <v>169.52</v>
      </c>
      <c r="Q2738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7">
        <f t="shared" si="211"/>
        <v>161.88</v>
      </c>
      <c r="Q2739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7">
        <f t="shared" si="211"/>
        <v>493.13</v>
      </c>
      <c r="Q274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7">
        <f t="shared" si="211"/>
        <v>22.12</v>
      </c>
      <c r="Q274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7">
        <f t="shared" si="211"/>
        <v>18.239999999999998</v>
      </c>
      <c r="Q2742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7">
        <f t="shared" si="211"/>
        <v>8.75</v>
      </c>
      <c r="Q2743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7">
        <f t="shared" si="211"/>
        <v>40.61</v>
      </c>
      <c r="Q2744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7">
        <f t="shared" si="211"/>
        <v>0</v>
      </c>
      <c r="Q2745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ref="O2746:O2809" si="215">ROUND(E2746/D2746*100,0)</f>
        <v>5</v>
      </c>
      <c r="P2746" s="7">
        <f t="shared" ref="P2746:P2809" si="216">IFERROR(ROUND(E2746/L2746,2),0)</f>
        <v>37.950000000000003</v>
      </c>
      <c r="Q2746" t="s">
        <v>8320</v>
      </c>
      <c r="R2746" t="s">
        <v>8356</v>
      </c>
      <c r="S2746" s="14">
        <f t="shared" ref="S2746:S2809" si="217">(((J2746/60)/60)/24)+DATE(1970,1,1)</f>
        <v>40938.062476851854</v>
      </c>
      <c r="T2746" s="14">
        <f t="shared" ref="T2746:T2809" si="218">(((I2746/60)/60)/24)+DATE(1970,1,1)</f>
        <v>40968.062476851854</v>
      </c>
      <c r="U2746">
        <f t="shared" ref="U2746:U2809" si="219">YEAR(S2746)</f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5"/>
        <v>22</v>
      </c>
      <c r="P2747" s="7">
        <f t="shared" si="216"/>
        <v>35.729999999999997</v>
      </c>
      <c r="Q2747" t="s">
        <v>8320</v>
      </c>
      <c r="R2747" t="s">
        <v>8356</v>
      </c>
      <c r="S2747" s="14">
        <f t="shared" si="217"/>
        <v>41044.988055555557</v>
      </c>
      <c r="T2747" s="14">
        <f t="shared" si="218"/>
        <v>41104.988055555557</v>
      </c>
      <c r="U2747">
        <f t="shared" si="219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5"/>
        <v>27</v>
      </c>
      <c r="P2748" s="7">
        <f t="shared" si="216"/>
        <v>42.16</v>
      </c>
      <c r="Q2748" t="s">
        <v>8320</v>
      </c>
      <c r="R2748" t="s">
        <v>8356</v>
      </c>
      <c r="S2748" s="14">
        <f t="shared" si="217"/>
        <v>41850.781377314815</v>
      </c>
      <c r="T2748" s="14">
        <f t="shared" si="218"/>
        <v>41880.781377314815</v>
      </c>
      <c r="U2748">
        <f t="shared" si="219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5"/>
        <v>28</v>
      </c>
      <c r="P2749" s="7">
        <f t="shared" si="216"/>
        <v>35</v>
      </c>
      <c r="Q2749" t="s">
        <v>8320</v>
      </c>
      <c r="R2749" t="s">
        <v>8356</v>
      </c>
      <c r="S2749" s="14">
        <f t="shared" si="217"/>
        <v>41044.64811342593</v>
      </c>
      <c r="T2749" s="14">
        <f t="shared" si="218"/>
        <v>41076.131944444445</v>
      </c>
      <c r="U2749">
        <f t="shared" si="219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5"/>
        <v>1</v>
      </c>
      <c r="P2750" s="7">
        <f t="shared" si="216"/>
        <v>13.25</v>
      </c>
      <c r="Q2750" t="s">
        <v>8320</v>
      </c>
      <c r="R2750" t="s">
        <v>8356</v>
      </c>
      <c r="S2750" s="14">
        <f t="shared" si="217"/>
        <v>42585.7106712963</v>
      </c>
      <c r="T2750" s="14">
        <f t="shared" si="218"/>
        <v>42615.7106712963</v>
      </c>
      <c r="U2750">
        <f t="shared" si="219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5"/>
        <v>1</v>
      </c>
      <c r="P2751" s="7">
        <f t="shared" si="216"/>
        <v>55</v>
      </c>
      <c r="Q2751" t="s">
        <v>8320</v>
      </c>
      <c r="R2751" t="s">
        <v>8356</v>
      </c>
      <c r="S2751" s="14">
        <f t="shared" si="217"/>
        <v>42068.799039351856</v>
      </c>
      <c r="T2751" s="14">
        <f t="shared" si="218"/>
        <v>42098.757372685184</v>
      </c>
      <c r="U2751">
        <f t="shared" si="219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5"/>
        <v>0</v>
      </c>
      <c r="P2752" s="7">
        <f t="shared" si="216"/>
        <v>0</v>
      </c>
      <c r="Q2752" t="s">
        <v>8320</v>
      </c>
      <c r="R2752" t="s">
        <v>8356</v>
      </c>
      <c r="S2752" s="14">
        <f t="shared" si="217"/>
        <v>41078.899826388886</v>
      </c>
      <c r="T2752" s="14">
        <f t="shared" si="218"/>
        <v>41090.833333333336</v>
      </c>
      <c r="U2752">
        <f t="shared" si="219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5"/>
        <v>0</v>
      </c>
      <c r="P2753" s="7">
        <f t="shared" si="216"/>
        <v>0</v>
      </c>
      <c r="Q2753" t="s">
        <v>8320</v>
      </c>
      <c r="R2753" t="s">
        <v>8356</v>
      </c>
      <c r="S2753" s="14">
        <f t="shared" si="217"/>
        <v>41747.887060185189</v>
      </c>
      <c r="T2753" s="14">
        <f t="shared" si="218"/>
        <v>41807.887060185189</v>
      </c>
      <c r="U2753">
        <f t="shared" si="219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5"/>
        <v>11</v>
      </c>
      <c r="P2754" s="7">
        <f t="shared" si="216"/>
        <v>39.29</v>
      </c>
      <c r="Q2754" t="s">
        <v>8320</v>
      </c>
      <c r="R2754" t="s">
        <v>8356</v>
      </c>
      <c r="S2754" s="14">
        <f t="shared" si="217"/>
        <v>40855.765092592592</v>
      </c>
      <c r="T2754" s="14">
        <f t="shared" si="218"/>
        <v>40895.765092592592</v>
      </c>
      <c r="U2754">
        <f t="shared" si="219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 s="7">
        <f t="shared" si="216"/>
        <v>47.5</v>
      </c>
      <c r="Q2755" t="s">
        <v>8320</v>
      </c>
      <c r="R2755" t="s">
        <v>8356</v>
      </c>
      <c r="S2755" s="14">
        <f t="shared" si="217"/>
        <v>41117.900729166664</v>
      </c>
      <c r="T2755" s="14">
        <f t="shared" si="218"/>
        <v>41147.900729166664</v>
      </c>
      <c r="U2755">
        <f t="shared" si="219"/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7">
        <f t="shared" si="216"/>
        <v>0</v>
      </c>
      <c r="Q2756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7">
        <f t="shared" si="216"/>
        <v>17.329999999999998</v>
      </c>
      <c r="Q2757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7">
        <f t="shared" si="216"/>
        <v>31.76</v>
      </c>
      <c r="Q2758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7">
        <f t="shared" si="216"/>
        <v>5</v>
      </c>
      <c r="Q2759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7">
        <f t="shared" si="216"/>
        <v>39</v>
      </c>
      <c r="Q276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7">
        <f t="shared" si="216"/>
        <v>52.5</v>
      </c>
      <c r="Q276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7">
        <f t="shared" si="216"/>
        <v>0</v>
      </c>
      <c r="Q2762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7">
        <f t="shared" si="216"/>
        <v>9</v>
      </c>
      <c r="Q2763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7">
        <f t="shared" si="216"/>
        <v>25</v>
      </c>
      <c r="Q2764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7">
        <f t="shared" si="216"/>
        <v>30</v>
      </c>
      <c r="Q2765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7">
        <f t="shared" si="216"/>
        <v>11.25</v>
      </c>
      <c r="Q2766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7">
        <f t="shared" si="216"/>
        <v>0</v>
      </c>
      <c r="Q2767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7">
        <f t="shared" si="216"/>
        <v>25</v>
      </c>
      <c r="Q2768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7">
        <f t="shared" si="216"/>
        <v>11.33</v>
      </c>
      <c r="Q2769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7">
        <f t="shared" si="216"/>
        <v>29.47</v>
      </c>
      <c r="Q277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7">
        <f t="shared" si="216"/>
        <v>1</v>
      </c>
      <c r="Q277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7">
        <f t="shared" si="216"/>
        <v>63.1</v>
      </c>
      <c r="Q2772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7">
        <f t="shared" si="216"/>
        <v>0</v>
      </c>
      <c r="Q2773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7">
        <f t="shared" si="216"/>
        <v>0</v>
      </c>
      <c r="Q2774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7">
        <f t="shared" si="216"/>
        <v>1</v>
      </c>
      <c r="Q2775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7">
        <f t="shared" si="216"/>
        <v>43.85</v>
      </c>
      <c r="Q2776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7">
        <f t="shared" si="216"/>
        <v>75</v>
      </c>
      <c r="Q2777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7">
        <f t="shared" si="216"/>
        <v>45.97</v>
      </c>
      <c r="Q2778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7">
        <f t="shared" si="216"/>
        <v>10</v>
      </c>
      <c r="Q2779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7">
        <f t="shared" si="216"/>
        <v>93.67</v>
      </c>
      <c r="Q278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7">
        <f t="shared" si="216"/>
        <v>53</v>
      </c>
      <c r="Q278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7">
        <f t="shared" si="216"/>
        <v>0</v>
      </c>
      <c r="Q2782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7">
        <f t="shared" si="216"/>
        <v>47</v>
      </c>
      <c r="Q2783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7">
        <f t="shared" si="216"/>
        <v>66.67</v>
      </c>
      <c r="Q2784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7">
        <f t="shared" si="216"/>
        <v>18.77</v>
      </c>
      <c r="Q2785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7">
        <f t="shared" si="216"/>
        <v>66.11</v>
      </c>
      <c r="Q2786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7">
        <f t="shared" si="216"/>
        <v>36.86</v>
      </c>
      <c r="Q2787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7">
        <f t="shared" si="216"/>
        <v>39.81</v>
      </c>
      <c r="Q2788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7">
        <f t="shared" si="216"/>
        <v>31.5</v>
      </c>
      <c r="Q2789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7">
        <f t="shared" si="216"/>
        <v>102.5</v>
      </c>
      <c r="Q279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7">
        <f t="shared" si="216"/>
        <v>126.46</v>
      </c>
      <c r="Q279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7">
        <f t="shared" si="216"/>
        <v>47.88</v>
      </c>
      <c r="Q2792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7">
        <f t="shared" si="216"/>
        <v>73.209999999999994</v>
      </c>
      <c r="Q2793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7">
        <f t="shared" si="216"/>
        <v>89.67</v>
      </c>
      <c r="Q2794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7">
        <f t="shared" si="216"/>
        <v>151.46</v>
      </c>
      <c r="Q2795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7">
        <f t="shared" si="216"/>
        <v>25</v>
      </c>
      <c r="Q2796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7">
        <f t="shared" si="216"/>
        <v>36.5</v>
      </c>
      <c r="Q2797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7">
        <f t="shared" si="216"/>
        <v>44</v>
      </c>
      <c r="Q2798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7">
        <f t="shared" si="216"/>
        <v>87.36</v>
      </c>
      <c r="Q2799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7">
        <f t="shared" si="216"/>
        <v>36.47</v>
      </c>
      <c r="Q280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7">
        <f t="shared" si="216"/>
        <v>44.86</v>
      </c>
      <c r="Q280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7">
        <f t="shared" si="216"/>
        <v>42.9</v>
      </c>
      <c r="Q2802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7">
        <f t="shared" si="216"/>
        <v>51.23</v>
      </c>
      <c r="Q2803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7">
        <f t="shared" si="216"/>
        <v>33.94</v>
      </c>
      <c r="Q2804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7">
        <f t="shared" si="216"/>
        <v>90.74</v>
      </c>
      <c r="Q2805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7">
        <f t="shared" si="216"/>
        <v>50</v>
      </c>
      <c r="Q2806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7">
        <f t="shared" si="216"/>
        <v>24.44</v>
      </c>
      <c r="Q2807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7">
        <f t="shared" si="216"/>
        <v>44.25</v>
      </c>
      <c r="Q2808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7">
        <f t="shared" si="216"/>
        <v>67.739999999999995</v>
      </c>
      <c r="Q2809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ref="O2810:O2873" si="220">ROUND(E2810/D2810*100,0)</f>
        <v>100</v>
      </c>
      <c r="P2810" s="7">
        <f t="shared" ref="P2810:P2873" si="221">IFERROR(ROUND(E2810/L2810,2),0)</f>
        <v>65.38</v>
      </c>
      <c r="Q2810" t="s">
        <v>8315</v>
      </c>
      <c r="R2810" t="s">
        <v>8316</v>
      </c>
      <c r="S2810" s="14">
        <f t="shared" ref="S2810:S2873" si="222">(((J2810/60)/60)/24)+DATE(1970,1,1)</f>
        <v>42208.84646990741</v>
      </c>
      <c r="T2810" s="14">
        <f t="shared" ref="T2810:T2873" si="223">(((I2810/60)/60)/24)+DATE(1970,1,1)</f>
        <v>42238.84646990741</v>
      </c>
      <c r="U2810">
        <f t="shared" ref="U2810:U2873" si="224">YEAR(S2810)</f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20"/>
        <v>102</v>
      </c>
      <c r="P2811" s="7">
        <f t="shared" si="221"/>
        <v>121.9</v>
      </c>
      <c r="Q2811" t="s">
        <v>8315</v>
      </c>
      <c r="R2811" t="s">
        <v>8316</v>
      </c>
      <c r="S2811" s="14">
        <f t="shared" si="222"/>
        <v>42451.496817129635</v>
      </c>
      <c r="T2811" s="14">
        <f t="shared" si="223"/>
        <v>42459.610416666663</v>
      </c>
      <c r="U2811">
        <f t="shared" si="224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20"/>
        <v>108</v>
      </c>
      <c r="P2812" s="7">
        <f t="shared" si="221"/>
        <v>47.46</v>
      </c>
      <c r="Q2812" t="s">
        <v>8315</v>
      </c>
      <c r="R2812" t="s">
        <v>8316</v>
      </c>
      <c r="S2812" s="14">
        <f t="shared" si="222"/>
        <v>41759.13962962963</v>
      </c>
      <c r="T2812" s="14">
        <f t="shared" si="223"/>
        <v>41791.165972222225</v>
      </c>
      <c r="U2812">
        <f t="shared" si="224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20"/>
        <v>100</v>
      </c>
      <c r="P2813" s="7">
        <f t="shared" si="221"/>
        <v>92.84</v>
      </c>
      <c r="Q2813" t="s">
        <v>8315</v>
      </c>
      <c r="R2813" t="s">
        <v>8316</v>
      </c>
      <c r="S2813" s="14">
        <f t="shared" si="222"/>
        <v>42028.496562500004</v>
      </c>
      <c r="T2813" s="14">
        <f t="shared" si="223"/>
        <v>42058.496562500004</v>
      </c>
      <c r="U2813">
        <f t="shared" si="224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20"/>
        <v>113</v>
      </c>
      <c r="P2814" s="7">
        <f t="shared" si="221"/>
        <v>68.25</v>
      </c>
      <c r="Q2814" t="s">
        <v>8315</v>
      </c>
      <c r="R2814" t="s">
        <v>8316</v>
      </c>
      <c r="S2814" s="14">
        <f t="shared" si="222"/>
        <v>42054.74418981481</v>
      </c>
      <c r="T2814" s="14">
        <f t="shared" si="223"/>
        <v>42100.166666666672</v>
      </c>
      <c r="U2814">
        <f t="shared" si="224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20"/>
        <v>128</v>
      </c>
      <c r="P2815" s="7">
        <f t="shared" si="221"/>
        <v>37.21</v>
      </c>
      <c r="Q2815" t="s">
        <v>8315</v>
      </c>
      <c r="R2815" t="s">
        <v>8316</v>
      </c>
      <c r="S2815" s="14">
        <f t="shared" si="222"/>
        <v>42693.742604166662</v>
      </c>
      <c r="T2815" s="14">
        <f t="shared" si="223"/>
        <v>42718.742604166662</v>
      </c>
      <c r="U2815">
        <f t="shared" si="224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20"/>
        <v>108</v>
      </c>
      <c r="P2816" s="7">
        <f t="shared" si="221"/>
        <v>25.25</v>
      </c>
      <c r="Q2816" t="s">
        <v>8315</v>
      </c>
      <c r="R2816" t="s">
        <v>8316</v>
      </c>
      <c r="S2816" s="14">
        <f t="shared" si="222"/>
        <v>42103.399479166663</v>
      </c>
      <c r="T2816" s="14">
        <f t="shared" si="223"/>
        <v>42133.399479166663</v>
      </c>
      <c r="U2816">
        <f t="shared" si="224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20"/>
        <v>242</v>
      </c>
      <c r="P2817" s="7">
        <f t="shared" si="221"/>
        <v>43.21</v>
      </c>
      <c r="Q2817" t="s">
        <v>8315</v>
      </c>
      <c r="R2817" t="s">
        <v>8316</v>
      </c>
      <c r="S2817" s="14">
        <f t="shared" si="222"/>
        <v>42559.776724537034</v>
      </c>
      <c r="T2817" s="14">
        <f t="shared" si="223"/>
        <v>42589.776724537034</v>
      </c>
      <c r="U2817">
        <f t="shared" si="224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20"/>
        <v>142</v>
      </c>
      <c r="P2818" s="7">
        <f t="shared" si="221"/>
        <v>25.13</v>
      </c>
      <c r="Q2818" t="s">
        <v>8315</v>
      </c>
      <c r="R2818" t="s">
        <v>8316</v>
      </c>
      <c r="S2818" s="14">
        <f t="shared" si="222"/>
        <v>42188.467499999999</v>
      </c>
      <c r="T2818" s="14">
        <f t="shared" si="223"/>
        <v>42218.666666666672</v>
      </c>
      <c r="U2818">
        <f t="shared" si="224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 s="7">
        <f t="shared" si="221"/>
        <v>23.64</v>
      </c>
      <c r="Q2819" t="s">
        <v>8315</v>
      </c>
      <c r="R2819" t="s">
        <v>8316</v>
      </c>
      <c r="S2819" s="14">
        <f t="shared" si="222"/>
        <v>42023.634976851856</v>
      </c>
      <c r="T2819" s="14">
        <f t="shared" si="223"/>
        <v>42063.634976851856</v>
      </c>
      <c r="U2819">
        <f t="shared" si="224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7">
        <f t="shared" si="221"/>
        <v>103.95</v>
      </c>
      <c r="Q282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7">
        <f t="shared" si="221"/>
        <v>50.38</v>
      </c>
      <c r="Q282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7">
        <f t="shared" si="221"/>
        <v>13.6</v>
      </c>
      <c r="Q2822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7">
        <f t="shared" si="221"/>
        <v>28.57</v>
      </c>
      <c r="Q2823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7">
        <f t="shared" si="221"/>
        <v>63.83</v>
      </c>
      <c r="Q2824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7">
        <f t="shared" si="221"/>
        <v>8.86</v>
      </c>
      <c r="Q2825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7">
        <f t="shared" si="221"/>
        <v>50.67</v>
      </c>
      <c r="Q2826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7">
        <f t="shared" si="221"/>
        <v>60.78</v>
      </c>
      <c r="Q2827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7">
        <f t="shared" si="221"/>
        <v>113.42</v>
      </c>
      <c r="Q2828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7">
        <f t="shared" si="221"/>
        <v>104.57</v>
      </c>
      <c r="Q2829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7">
        <f t="shared" si="221"/>
        <v>98.31</v>
      </c>
      <c r="Q283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7">
        <f t="shared" si="221"/>
        <v>35.04</v>
      </c>
      <c r="Q283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7">
        <f t="shared" si="221"/>
        <v>272.73</v>
      </c>
      <c r="Q2832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7">
        <f t="shared" si="221"/>
        <v>63.85</v>
      </c>
      <c r="Q2833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7">
        <f t="shared" si="221"/>
        <v>30.19</v>
      </c>
      <c r="Q2834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7">
        <f t="shared" si="221"/>
        <v>83.51</v>
      </c>
      <c r="Q2835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7">
        <f t="shared" si="221"/>
        <v>64.760000000000005</v>
      </c>
      <c r="Q2836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7">
        <f t="shared" si="221"/>
        <v>20.12</v>
      </c>
      <c r="Q2837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7">
        <f t="shared" si="221"/>
        <v>44.09</v>
      </c>
      <c r="Q2838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7">
        <f t="shared" si="221"/>
        <v>40.479999999999997</v>
      </c>
      <c r="Q2839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7">
        <f t="shared" si="221"/>
        <v>44.54</v>
      </c>
      <c r="Q284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7">
        <f t="shared" si="221"/>
        <v>125.81</v>
      </c>
      <c r="Q284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7">
        <f t="shared" si="221"/>
        <v>19.7</v>
      </c>
      <c r="Q2842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7">
        <f t="shared" si="221"/>
        <v>10</v>
      </c>
      <c r="Q2843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7">
        <f t="shared" si="221"/>
        <v>0</v>
      </c>
      <c r="Q2844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7">
        <f t="shared" si="221"/>
        <v>0</v>
      </c>
      <c r="Q2845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7">
        <f t="shared" si="221"/>
        <v>30</v>
      </c>
      <c r="Q2846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7">
        <f t="shared" si="221"/>
        <v>60.67</v>
      </c>
      <c r="Q2847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7">
        <f t="shared" si="221"/>
        <v>0</v>
      </c>
      <c r="Q2848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7">
        <f t="shared" si="221"/>
        <v>0</v>
      </c>
      <c r="Q2849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7">
        <f t="shared" si="221"/>
        <v>23.33</v>
      </c>
      <c r="Q285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7">
        <f t="shared" si="221"/>
        <v>5</v>
      </c>
      <c r="Q285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7">
        <f t="shared" si="221"/>
        <v>23.92</v>
      </c>
      <c r="Q2852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7">
        <f t="shared" si="221"/>
        <v>0</v>
      </c>
      <c r="Q2853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7">
        <f t="shared" si="221"/>
        <v>15.83</v>
      </c>
      <c r="Q2854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7">
        <f t="shared" si="221"/>
        <v>0</v>
      </c>
      <c r="Q2855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7">
        <f t="shared" si="221"/>
        <v>29.79</v>
      </c>
      <c r="Q2856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7">
        <f t="shared" si="221"/>
        <v>60</v>
      </c>
      <c r="Q2857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7">
        <f t="shared" si="221"/>
        <v>24.33</v>
      </c>
      <c r="Q2858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7">
        <f t="shared" si="221"/>
        <v>500</v>
      </c>
      <c r="Q2859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7">
        <f t="shared" si="221"/>
        <v>0</v>
      </c>
      <c r="Q286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7">
        <f t="shared" si="221"/>
        <v>35</v>
      </c>
      <c r="Q286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7">
        <f t="shared" si="221"/>
        <v>29.56</v>
      </c>
      <c r="Q2862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7">
        <f t="shared" si="221"/>
        <v>26.67</v>
      </c>
      <c r="Q2863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7">
        <f t="shared" si="221"/>
        <v>18.329999999999998</v>
      </c>
      <c r="Q2864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7">
        <f t="shared" si="221"/>
        <v>20</v>
      </c>
      <c r="Q2865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7">
        <f t="shared" si="221"/>
        <v>13.33</v>
      </c>
      <c r="Q2866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7">
        <f t="shared" si="221"/>
        <v>0</v>
      </c>
      <c r="Q2867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7">
        <f t="shared" si="221"/>
        <v>22.5</v>
      </c>
      <c r="Q2868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7">
        <f t="shared" si="221"/>
        <v>50.4</v>
      </c>
      <c r="Q2869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7">
        <f t="shared" si="221"/>
        <v>105.03</v>
      </c>
      <c r="Q287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7">
        <f t="shared" si="221"/>
        <v>35.4</v>
      </c>
      <c r="Q287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7">
        <f t="shared" si="221"/>
        <v>83.33</v>
      </c>
      <c r="Q2872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7">
        <f t="shared" si="221"/>
        <v>35.92</v>
      </c>
      <c r="Q2873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ref="O2874:O2937" si="225">ROUND(E2874/D2874*100,0)</f>
        <v>0</v>
      </c>
      <c r="P2874" s="7">
        <f t="shared" ref="P2874:P2937" si="226">IFERROR(ROUND(E2874/L2874,2),0)</f>
        <v>0</v>
      </c>
      <c r="Q2874" t="s">
        <v>8315</v>
      </c>
      <c r="R2874" t="s">
        <v>8316</v>
      </c>
      <c r="S2874" s="14">
        <f t="shared" ref="S2874:S2937" si="227">(((J2874/60)/60)/24)+DATE(1970,1,1)</f>
        <v>42115.11618055556</v>
      </c>
      <c r="T2874" s="14">
        <f t="shared" ref="T2874:T2937" si="228">(((I2874/60)/60)/24)+DATE(1970,1,1)</f>
        <v>42175.11618055556</v>
      </c>
      <c r="U2874">
        <f t="shared" ref="U2874:U2937" si="229">YEAR(S2874)</f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5"/>
        <v>38</v>
      </c>
      <c r="P2875" s="7">
        <f t="shared" si="226"/>
        <v>119.13</v>
      </c>
      <c r="Q2875" t="s">
        <v>8315</v>
      </c>
      <c r="R2875" t="s">
        <v>8316</v>
      </c>
      <c r="S2875" s="14">
        <f t="shared" si="227"/>
        <v>42002.817488425921</v>
      </c>
      <c r="T2875" s="14">
        <f t="shared" si="228"/>
        <v>42032.817488425921</v>
      </c>
      <c r="U2875">
        <f t="shared" si="229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5"/>
        <v>5</v>
      </c>
      <c r="P2876" s="7">
        <f t="shared" si="226"/>
        <v>90.33</v>
      </c>
      <c r="Q2876" t="s">
        <v>8315</v>
      </c>
      <c r="R2876" t="s">
        <v>8316</v>
      </c>
      <c r="S2876" s="14">
        <f t="shared" si="227"/>
        <v>42722.84474537037</v>
      </c>
      <c r="T2876" s="14">
        <f t="shared" si="228"/>
        <v>42752.84474537037</v>
      </c>
      <c r="U2876">
        <f t="shared" si="229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5"/>
        <v>0</v>
      </c>
      <c r="P2877" s="7">
        <f t="shared" si="226"/>
        <v>2.33</v>
      </c>
      <c r="Q2877" t="s">
        <v>8315</v>
      </c>
      <c r="R2877" t="s">
        <v>8316</v>
      </c>
      <c r="S2877" s="14">
        <f t="shared" si="227"/>
        <v>42465.128391203703</v>
      </c>
      <c r="T2877" s="14">
        <f t="shared" si="228"/>
        <v>42495.128391203703</v>
      </c>
      <c r="U2877">
        <f t="shared" si="229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5"/>
        <v>0</v>
      </c>
      <c r="P2878" s="7">
        <f t="shared" si="226"/>
        <v>0</v>
      </c>
      <c r="Q2878" t="s">
        <v>8315</v>
      </c>
      <c r="R2878" t="s">
        <v>8316</v>
      </c>
      <c r="S2878" s="14">
        <f t="shared" si="227"/>
        <v>42171.743969907402</v>
      </c>
      <c r="T2878" s="14">
        <f t="shared" si="228"/>
        <v>42201.743969907402</v>
      </c>
      <c r="U2878">
        <f t="shared" si="229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5"/>
        <v>11</v>
      </c>
      <c r="P2879" s="7">
        <f t="shared" si="226"/>
        <v>108.33</v>
      </c>
      <c r="Q2879" t="s">
        <v>8315</v>
      </c>
      <c r="R2879" t="s">
        <v>8316</v>
      </c>
      <c r="S2879" s="14">
        <f t="shared" si="227"/>
        <v>42672.955138888887</v>
      </c>
      <c r="T2879" s="14">
        <f t="shared" si="228"/>
        <v>42704.708333333328</v>
      </c>
      <c r="U2879">
        <f t="shared" si="229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5"/>
        <v>2</v>
      </c>
      <c r="P2880" s="7">
        <f t="shared" si="226"/>
        <v>15.75</v>
      </c>
      <c r="Q2880" t="s">
        <v>8315</v>
      </c>
      <c r="R2880" t="s">
        <v>8316</v>
      </c>
      <c r="S2880" s="14">
        <f t="shared" si="227"/>
        <v>42128.615682870368</v>
      </c>
      <c r="T2880" s="14">
        <f t="shared" si="228"/>
        <v>42188.615682870368</v>
      </c>
      <c r="U2880">
        <f t="shared" si="229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5"/>
        <v>0</v>
      </c>
      <c r="P2881" s="7">
        <f t="shared" si="226"/>
        <v>29</v>
      </c>
      <c r="Q2881" t="s">
        <v>8315</v>
      </c>
      <c r="R2881" t="s">
        <v>8316</v>
      </c>
      <c r="S2881" s="14">
        <f t="shared" si="227"/>
        <v>42359.725243055553</v>
      </c>
      <c r="T2881" s="14">
        <f t="shared" si="228"/>
        <v>42389.725243055553</v>
      </c>
      <c r="U2881">
        <f t="shared" si="229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5"/>
        <v>23</v>
      </c>
      <c r="P2882" s="7">
        <f t="shared" si="226"/>
        <v>96.55</v>
      </c>
      <c r="Q2882" t="s">
        <v>8315</v>
      </c>
      <c r="R2882" t="s">
        <v>8316</v>
      </c>
      <c r="S2882" s="14">
        <f t="shared" si="227"/>
        <v>42192.905694444446</v>
      </c>
      <c r="T2882" s="14">
        <f t="shared" si="228"/>
        <v>42236.711805555555</v>
      </c>
      <c r="U2882">
        <f t="shared" si="229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 s="7">
        <f t="shared" si="226"/>
        <v>0</v>
      </c>
      <c r="Q2883" t="s">
        <v>8315</v>
      </c>
      <c r="R2883" t="s">
        <v>8316</v>
      </c>
      <c r="S2883" s="14">
        <f t="shared" si="227"/>
        <v>41916.597638888888</v>
      </c>
      <c r="T2883" s="14">
        <f t="shared" si="228"/>
        <v>41976.639305555553</v>
      </c>
      <c r="U2883">
        <f t="shared" si="229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7">
        <f t="shared" si="226"/>
        <v>63</v>
      </c>
      <c r="Q2884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7">
        <f t="shared" si="226"/>
        <v>381.6</v>
      </c>
      <c r="Q2885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7">
        <f t="shared" si="226"/>
        <v>46.25</v>
      </c>
      <c r="Q2886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7">
        <f t="shared" si="226"/>
        <v>26</v>
      </c>
      <c r="Q2887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7">
        <f t="shared" si="226"/>
        <v>10</v>
      </c>
      <c r="Q2888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7">
        <f t="shared" si="226"/>
        <v>5</v>
      </c>
      <c r="Q2889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7">
        <f t="shared" si="226"/>
        <v>0</v>
      </c>
      <c r="Q289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7">
        <f t="shared" si="226"/>
        <v>81.569999999999993</v>
      </c>
      <c r="Q289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7">
        <f t="shared" si="226"/>
        <v>7</v>
      </c>
      <c r="Q2892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7">
        <f t="shared" si="226"/>
        <v>27.3</v>
      </c>
      <c r="Q2893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7">
        <f t="shared" si="226"/>
        <v>29.41</v>
      </c>
      <c r="Q2894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7">
        <f t="shared" si="226"/>
        <v>12.5</v>
      </c>
      <c r="Q2895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7">
        <f t="shared" si="226"/>
        <v>0</v>
      </c>
      <c r="Q2896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7">
        <f t="shared" si="226"/>
        <v>5.75</v>
      </c>
      <c r="Q2897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7">
        <f t="shared" si="226"/>
        <v>52.08</v>
      </c>
      <c r="Q2898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7">
        <f t="shared" si="226"/>
        <v>183.33</v>
      </c>
      <c r="Q2899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7">
        <f t="shared" si="226"/>
        <v>26.33</v>
      </c>
      <c r="Q290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7">
        <f t="shared" si="226"/>
        <v>0</v>
      </c>
      <c r="Q290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7">
        <f t="shared" si="226"/>
        <v>486.43</v>
      </c>
      <c r="Q2902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7">
        <f t="shared" si="226"/>
        <v>3</v>
      </c>
      <c r="Q2903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7">
        <f t="shared" si="226"/>
        <v>25</v>
      </c>
      <c r="Q2904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7">
        <f t="shared" si="226"/>
        <v>9.75</v>
      </c>
      <c r="Q2905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7">
        <f t="shared" si="226"/>
        <v>18.75</v>
      </c>
      <c r="Q2906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7">
        <f t="shared" si="226"/>
        <v>36.590000000000003</v>
      </c>
      <c r="Q2907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7">
        <f t="shared" si="226"/>
        <v>80.709999999999994</v>
      </c>
      <c r="Q2908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7">
        <f t="shared" si="226"/>
        <v>1</v>
      </c>
      <c r="Q2909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7">
        <f t="shared" si="226"/>
        <v>52.8</v>
      </c>
      <c r="Q29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7">
        <f t="shared" si="226"/>
        <v>20</v>
      </c>
      <c r="Q29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7">
        <f t="shared" si="226"/>
        <v>1</v>
      </c>
      <c r="Q2912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7">
        <f t="shared" si="226"/>
        <v>46.93</v>
      </c>
      <c r="Q2913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7">
        <f t="shared" si="226"/>
        <v>78.08</v>
      </c>
      <c r="Q2914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7">
        <f t="shared" si="226"/>
        <v>1</v>
      </c>
      <c r="Q2915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7">
        <f t="shared" si="226"/>
        <v>1</v>
      </c>
      <c r="Q2916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7">
        <f t="shared" si="226"/>
        <v>203.67</v>
      </c>
      <c r="Q2917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7">
        <f t="shared" si="226"/>
        <v>20.71</v>
      </c>
      <c r="Q2918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7">
        <f t="shared" si="226"/>
        <v>48.56</v>
      </c>
      <c r="Q2919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7">
        <f t="shared" si="226"/>
        <v>68.099999999999994</v>
      </c>
      <c r="Q292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7">
        <f t="shared" si="226"/>
        <v>8.5</v>
      </c>
      <c r="Q292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7">
        <f t="shared" si="226"/>
        <v>51.62</v>
      </c>
      <c r="Q2922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7">
        <f t="shared" si="226"/>
        <v>43</v>
      </c>
      <c r="Q2923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7">
        <f t="shared" si="226"/>
        <v>83.33</v>
      </c>
      <c r="Q2924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7">
        <f t="shared" si="226"/>
        <v>30</v>
      </c>
      <c r="Q2925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7">
        <f t="shared" si="226"/>
        <v>175.51</v>
      </c>
      <c r="Q2926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7">
        <f t="shared" si="226"/>
        <v>231.66</v>
      </c>
      <c r="Q2927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7">
        <f t="shared" si="226"/>
        <v>75</v>
      </c>
      <c r="Q2928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7">
        <f t="shared" si="226"/>
        <v>112.14</v>
      </c>
      <c r="Q2929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7">
        <f t="shared" si="226"/>
        <v>41.67</v>
      </c>
      <c r="Q293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7">
        <f t="shared" si="226"/>
        <v>255.17</v>
      </c>
      <c r="Q293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7">
        <f t="shared" si="226"/>
        <v>162.77000000000001</v>
      </c>
      <c r="Q2932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7">
        <f t="shared" si="226"/>
        <v>88.33</v>
      </c>
      <c r="Q2933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7">
        <f t="shared" si="226"/>
        <v>85.74</v>
      </c>
      <c r="Q2934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7">
        <f t="shared" si="226"/>
        <v>47.57</v>
      </c>
      <c r="Q2935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7">
        <f t="shared" si="226"/>
        <v>72.97</v>
      </c>
      <c r="Q2936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7">
        <f t="shared" si="226"/>
        <v>90.54</v>
      </c>
      <c r="Q2937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ref="O2938:O3001" si="230">ROUND(E2938/D2938*100,0)</f>
        <v>128</v>
      </c>
      <c r="P2938" s="7">
        <f t="shared" ref="P2938:P3001" si="231">IFERROR(ROUND(E2938/L2938,2),0)</f>
        <v>37.65</v>
      </c>
      <c r="Q2938" t="s">
        <v>8315</v>
      </c>
      <c r="R2938" t="s">
        <v>8357</v>
      </c>
      <c r="S2938" s="14">
        <f t="shared" ref="S2938:S3001" si="232">(((J2938/60)/60)/24)+DATE(1970,1,1)</f>
        <v>41912.650729166664</v>
      </c>
      <c r="T2938" s="14">
        <f t="shared" ref="T2938:T3001" si="233">(((I2938/60)/60)/24)+DATE(1970,1,1)</f>
        <v>41925.207638888889</v>
      </c>
      <c r="U2938">
        <f t="shared" ref="U2938:U3001" si="234">YEAR(S2938)</f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30"/>
        <v>133</v>
      </c>
      <c r="P2939" s="7">
        <f t="shared" si="231"/>
        <v>36.36</v>
      </c>
      <c r="Q2939" t="s">
        <v>8315</v>
      </c>
      <c r="R2939" t="s">
        <v>8357</v>
      </c>
      <c r="S2939" s="14">
        <f t="shared" si="232"/>
        <v>41803.457326388889</v>
      </c>
      <c r="T2939" s="14">
        <f t="shared" si="233"/>
        <v>41833.457326388889</v>
      </c>
      <c r="U2939">
        <f t="shared" si="234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30"/>
        <v>101</v>
      </c>
      <c r="P2940" s="7">
        <f t="shared" si="231"/>
        <v>126.72</v>
      </c>
      <c r="Q2940" t="s">
        <v>8315</v>
      </c>
      <c r="R2940" t="s">
        <v>8357</v>
      </c>
      <c r="S2940" s="14">
        <f t="shared" si="232"/>
        <v>42004.703865740739</v>
      </c>
      <c r="T2940" s="14">
        <f t="shared" si="233"/>
        <v>42034.703865740739</v>
      </c>
      <c r="U2940">
        <f t="shared" si="234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30"/>
        <v>103</v>
      </c>
      <c r="P2941" s="7">
        <f t="shared" si="231"/>
        <v>329.2</v>
      </c>
      <c r="Q2941" t="s">
        <v>8315</v>
      </c>
      <c r="R2941" t="s">
        <v>8357</v>
      </c>
      <c r="S2941" s="14">
        <f t="shared" si="232"/>
        <v>41845.809166666666</v>
      </c>
      <c r="T2941" s="14">
        <f t="shared" si="233"/>
        <v>41879.041666666664</v>
      </c>
      <c r="U2941">
        <f t="shared" si="234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30"/>
        <v>107</v>
      </c>
      <c r="P2942" s="7">
        <f t="shared" si="231"/>
        <v>81.239999999999995</v>
      </c>
      <c r="Q2942" t="s">
        <v>8315</v>
      </c>
      <c r="R2942" t="s">
        <v>8357</v>
      </c>
      <c r="S2942" s="14">
        <f t="shared" si="232"/>
        <v>41982.773356481484</v>
      </c>
      <c r="T2942" s="14">
        <f t="shared" si="233"/>
        <v>42022.773356481484</v>
      </c>
      <c r="U2942">
        <f t="shared" si="234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30"/>
        <v>0</v>
      </c>
      <c r="P2943" s="7">
        <f t="shared" si="231"/>
        <v>1</v>
      </c>
      <c r="Q2943" t="s">
        <v>8315</v>
      </c>
      <c r="R2943" t="s">
        <v>8355</v>
      </c>
      <c r="S2943" s="14">
        <f t="shared" si="232"/>
        <v>42034.960127314815</v>
      </c>
      <c r="T2943" s="14">
        <f t="shared" si="233"/>
        <v>42064.960127314815</v>
      </c>
      <c r="U2943">
        <f t="shared" si="234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30"/>
        <v>20</v>
      </c>
      <c r="P2944" s="7">
        <f t="shared" si="231"/>
        <v>202.23</v>
      </c>
      <c r="Q2944" t="s">
        <v>8315</v>
      </c>
      <c r="R2944" t="s">
        <v>8355</v>
      </c>
      <c r="S2944" s="14">
        <f t="shared" si="232"/>
        <v>42334.803923611107</v>
      </c>
      <c r="T2944" s="14">
        <f t="shared" si="233"/>
        <v>42354.845833333333</v>
      </c>
      <c r="U2944">
        <f t="shared" si="234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30"/>
        <v>0</v>
      </c>
      <c r="P2945" s="7">
        <f t="shared" si="231"/>
        <v>0</v>
      </c>
      <c r="Q2945" t="s">
        <v>8315</v>
      </c>
      <c r="R2945" t="s">
        <v>8355</v>
      </c>
      <c r="S2945" s="14">
        <f t="shared" si="232"/>
        <v>42077.129398148143</v>
      </c>
      <c r="T2945" s="14">
        <f t="shared" si="233"/>
        <v>42107.129398148143</v>
      </c>
      <c r="U2945">
        <f t="shared" si="234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30"/>
        <v>1</v>
      </c>
      <c r="P2946" s="7">
        <f t="shared" si="231"/>
        <v>100</v>
      </c>
      <c r="Q2946" t="s">
        <v>8315</v>
      </c>
      <c r="R2946" t="s">
        <v>8355</v>
      </c>
      <c r="S2946" s="14">
        <f t="shared" si="232"/>
        <v>42132.9143287037</v>
      </c>
      <c r="T2946" s="14">
        <f t="shared" si="233"/>
        <v>42162.9143287037</v>
      </c>
      <c r="U2946">
        <f t="shared" si="234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 s="7">
        <f t="shared" si="231"/>
        <v>0</v>
      </c>
      <c r="Q2947" t="s">
        <v>8315</v>
      </c>
      <c r="R2947" t="s">
        <v>8355</v>
      </c>
      <c r="S2947" s="14">
        <f t="shared" si="232"/>
        <v>42118.139583333337</v>
      </c>
      <c r="T2947" s="14">
        <f t="shared" si="233"/>
        <v>42148.139583333337</v>
      </c>
      <c r="U2947">
        <f t="shared" si="234"/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7">
        <f t="shared" si="231"/>
        <v>1</v>
      </c>
      <c r="Q2948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7">
        <f t="shared" si="231"/>
        <v>82.46</v>
      </c>
      <c r="Q2949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7">
        <f t="shared" si="231"/>
        <v>2.67</v>
      </c>
      <c r="Q295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7">
        <f t="shared" si="231"/>
        <v>12.5</v>
      </c>
      <c r="Q295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7">
        <f t="shared" si="231"/>
        <v>0</v>
      </c>
      <c r="Q2952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7">
        <f t="shared" si="231"/>
        <v>18.899999999999999</v>
      </c>
      <c r="Q2953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7">
        <f t="shared" si="231"/>
        <v>200.63</v>
      </c>
      <c r="Q2954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7">
        <f t="shared" si="231"/>
        <v>201.67</v>
      </c>
      <c r="Q2955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7">
        <f t="shared" si="231"/>
        <v>0</v>
      </c>
      <c r="Q2956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7">
        <f t="shared" si="231"/>
        <v>65</v>
      </c>
      <c r="Q2957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7">
        <f t="shared" si="231"/>
        <v>66.099999999999994</v>
      </c>
      <c r="Q2958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7">
        <f t="shared" si="231"/>
        <v>93.33</v>
      </c>
      <c r="Q2959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7">
        <f t="shared" si="231"/>
        <v>0</v>
      </c>
      <c r="Q296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7">
        <f t="shared" si="231"/>
        <v>0</v>
      </c>
      <c r="Q296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7">
        <f t="shared" si="231"/>
        <v>0</v>
      </c>
      <c r="Q2962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7">
        <f t="shared" si="231"/>
        <v>50.75</v>
      </c>
      <c r="Q2963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7">
        <f t="shared" si="231"/>
        <v>60.9</v>
      </c>
      <c r="Q2964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7">
        <f t="shared" si="231"/>
        <v>109.03</v>
      </c>
      <c r="Q2965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7">
        <f t="shared" si="231"/>
        <v>25.69</v>
      </c>
      <c r="Q2966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7">
        <f t="shared" si="231"/>
        <v>41.92</v>
      </c>
      <c r="Q2967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7">
        <f t="shared" si="231"/>
        <v>88.77</v>
      </c>
      <c r="Q2968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7">
        <f t="shared" si="231"/>
        <v>80.23</v>
      </c>
      <c r="Q2969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7">
        <f t="shared" si="231"/>
        <v>78.94</v>
      </c>
      <c r="Q297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7">
        <f t="shared" si="231"/>
        <v>95.59</v>
      </c>
      <c r="Q297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7">
        <f t="shared" si="231"/>
        <v>69.89</v>
      </c>
      <c r="Q2972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7">
        <f t="shared" si="231"/>
        <v>74.53</v>
      </c>
      <c r="Q2973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7">
        <f t="shared" si="231"/>
        <v>123.94</v>
      </c>
      <c r="Q2974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7">
        <f t="shared" si="231"/>
        <v>264.85000000000002</v>
      </c>
      <c r="Q2975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7">
        <f t="shared" si="231"/>
        <v>58.62</v>
      </c>
      <c r="Q2976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7">
        <f t="shared" si="231"/>
        <v>70.88</v>
      </c>
      <c r="Q2977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7">
        <f t="shared" si="231"/>
        <v>8.57</v>
      </c>
      <c r="Q2978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7">
        <f t="shared" si="231"/>
        <v>113.57</v>
      </c>
      <c r="Q2979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7">
        <f t="shared" si="231"/>
        <v>60.69</v>
      </c>
      <c r="Q298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7">
        <f t="shared" si="231"/>
        <v>110.22</v>
      </c>
      <c r="Q298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7">
        <f t="shared" si="231"/>
        <v>136.46</v>
      </c>
      <c r="Q2982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7">
        <f t="shared" si="231"/>
        <v>53.16</v>
      </c>
      <c r="Q2983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7">
        <f t="shared" si="231"/>
        <v>86.49</v>
      </c>
      <c r="Q2984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7">
        <f t="shared" si="231"/>
        <v>155.24</v>
      </c>
      <c r="Q2985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7">
        <f t="shared" si="231"/>
        <v>115.08</v>
      </c>
      <c r="Q2986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7">
        <f t="shared" si="231"/>
        <v>109.59</v>
      </c>
      <c r="Q2987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7">
        <f t="shared" si="231"/>
        <v>45.21</v>
      </c>
      <c r="Q2988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7">
        <f t="shared" si="231"/>
        <v>104.15</v>
      </c>
      <c r="Q2989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7">
        <f t="shared" si="231"/>
        <v>35.71</v>
      </c>
      <c r="Q299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7">
        <f t="shared" si="231"/>
        <v>97</v>
      </c>
      <c r="Q299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7">
        <f t="shared" si="231"/>
        <v>370.37</v>
      </c>
      <c r="Q2992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7">
        <f t="shared" si="231"/>
        <v>94.41</v>
      </c>
      <c r="Q2993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7">
        <f t="shared" si="231"/>
        <v>48.98</v>
      </c>
      <c r="Q2994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7">
        <f t="shared" si="231"/>
        <v>45.59</v>
      </c>
      <c r="Q2995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7">
        <f t="shared" si="231"/>
        <v>23.28</v>
      </c>
      <c r="Q2996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7">
        <f t="shared" si="231"/>
        <v>63.23</v>
      </c>
      <c r="Q2997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7">
        <f t="shared" si="231"/>
        <v>153.52000000000001</v>
      </c>
      <c r="Q2998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7">
        <f t="shared" si="231"/>
        <v>90.2</v>
      </c>
      <c r="Q2999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7">
        <f t="shared" si="231"/>
        <v>118.97</v>
      </c>
      <c r="Q300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7">
        <f t="shared" si="231"/>
        <v>80.25</v>
      </c>
      <c r="Q300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ref="O3002:O3065" si="235">ROUND(E3002/D3002*100,0)</f>
        <v>100</v>
      </c>
      <c r="P3002" s="7">
        <f t="shared" ref="P3002:P3065" si="236">IFERROR(ROUND(E3002/L3002,2),0)</f>
        <v>62.5</v>
      </c>
      <c r="Q3002" t="s">
        <v>8315</v>
      </c>
      <c r="R3002" t="s">
        <v>8355</v>
      </c>
      <c r="S3002" s="14">
        <f t="shared" ref="S3002:S3065" si="237">(((J3002/60)/60)/24)+DATE(1970,1,1)</f>
        <v>42752.827199074076</v>
      </c>
      <c r="T3002" s="14">
        <f t="shared" ref="T3002:T3065" si="238">(((I3002/60)/60)/24)+DATE(1970,1,1)</f>
        <v>42766.75</v>
      </c>
      <c r="U3002">
        <f t="shared" ref="U3002:U3065" si="239">YEAR(S3002)</f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5"/>
        <v>319</v>
      </c>
      <c r="P3003" s="7">
        <f t="shared" si="236"/>
        <v>131.38</v>
      </c>
      <c r="Q3003" t="s">
        <v>8315</v>
      </c>
      <c r="R3003" t="s">
        <v>8355</v>
      </c>
      <c r="S3003" s="14">
        <f t="shared" si="237"/>
        <v>42534.895625000005</v>
      </c>
      <c r="T3003" s="14">
        <f t="shared" si="238"/>
        <v>42564.895625000005</v>
      </c>
      <c r="U3003">
        <f t="shared" si="239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5"/>
        <v>109</v>
      </c>
      <c r="P3004" s="7">
        <f t="shared" si="236"/>
        <v>73.03</v>
      </c>
      <c r="Q3004" t="s">
        <v>8315</v>
      </c>
      <c r="R3004" t="s">
        <v>8355</v>
      </c>
      <c r="S3004" s="14">
        <f t="shared" si="237"/>
        <v>41239.83625</v>
      </c>
      <c r="T3004" s="14">
        <f t="shared" si="238"/>
        <v>41269.83625</v>
      </c>
      <c r="U3004">
        <f t="shared" si="239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5"/>
        <v>101</v>
      </c>
      <c r="P3005" s="7">
        <f t="shared" si="236"/>
        <v>178.53</v>
      </c>
      <c r="Q3005" t="s">
        <v>8315</v>
      </c>
      <c r="R3005" t="s">
        <v>8355</v>
      </c>
      <c r="S3005" s="14">
        <f t="shared" si="237"/>
        <v>42398.849259259259</v>
      </c>
      <c r="T3005" s="14">
        <f t="shared" si="238"/>
        <v>42430.249305555553</v>
      </c>
      <c r="U3005">
        <f t="shared" si="239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5"/>
        <v>113</v>
      </c>
      <c r="P3006" s="7">
        <f t="shared" si="236"/>
        <v>162.91</v>
      </c>
      <c r="Q3006" t="s">
        <v>8315</v>
      </c>
      <c r="R3006" t="s">
        <v>8355</v>
      </c>
      <c r="S3006" s="14">
        <f t="shared" si="237"/>
        <v>41928.881064814814</v>
      </c>
      <c r="T3006" s="14">
        <f t="shared" si="238"/>
        <v>41958.922731481478</v>
      </c>
      <c r="U3006">
        <f t="shared" si="239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5"/>
        <v>120</v>
      </c>
      <c r="P3007" s="7">
        <f t="shared" si="236"/>
        <v>108.24</v>
      </c>
      <c r="Q3007" t="s">
        <v>8315</v>
      </c>
      <c r="R3007" t="s">
        <v>8355</v>
      </c>
      <c r="S3007" s="14">
        <f t="shared" si="237"/>
        <v>41888.674826388888</v>
      </c>
      <c r="T3007" s="14">
        <f t="shared" si="238"/>
        <v>41918.674826388888</v>
      </c>
      <c r="U3007">
        <f t="shared" si="239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5"/>
        <v>108</v>
      </c>
      <c r="P3008" s="7">
        <f t="shared" si="236"/>
        <v>88.87</v>
      </c>
      <c r="Q3008" t="s">
        <v>8315</v>
      </c>
      <c r="R3008" t="s">
        <v>8355</v>
      </c>
      <c r="S3008" s="14">
        <f t="shared" si="237"/>
        <v>41957.756840277783</v>
      </c>
      <c r="T3008" s="14">
        <f t="shared" si="238"/>
        <v>41987.756840277783</v>
      </c>
      <c r="U3008">
        <f t="shared" si="239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5"/>
        <v>180</v>
      </c>
      <c r="P3009" s="7">
        <f t="shared" si="236"/>
        <v>54</v>
      </c>
      <c r="Q3009" t="s">
        <v>8315</v>
      </c>
      <c r="R3009" t="s">
        <v>8355</v>
      </c>
      <c r="S3009" s="14">
        <f t="shared" si="237"/>
        <v>42098.216238425928</v>
      </c>
      <c r="T3009" s="14">
        <f t="shared" si="238"/>
        <v>42119.216238425928</v>
      </c>
      <c r="U3009">
        <f t="shared" si="239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5"/>
        <v>101</v>
      </c>
      <c r="P3010" s="7">
        <f t="shared" si="236"/>
        <v>116.73</v>
      </c>
      <c r="Q3010" t="s">
        <v>8315</v>
      </c>
      <c r="R3010" t="s">
        <v>8355</v>
      </c>
      <c r="S3010" s="14">
        <f t="shared" si="237"/>
        <v>42360.212025462963</v>
      </c>
      <c r="T3010" s="14">
        <f t="shared" si="238"/>
        <v>42390.212025462963</v>
      </c>
      <c r="U3010">
        <f t="shared" si="239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 s="7">
        <f t="shared" si="236"/>
        <v>233.9</v>
      </c>
      <c r="Q3011" t="s">
        <v>8315</v>
      </c>
      <c r="R3011" t="s">
        <v>8355</v>
      </c>
      <c r="S3011" s="14">
        <f t="shared" si="237"/>
        <v>41939.569907407407</v>
      </c>
      <c r="T3011" s="14">
        <f t="shared" si="238"/>
        <v>41969.611574074079</v>
      </c>
      <c r="U3011">
        <f t="shared" si="239"/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7">
        <f t="shared" si="236"/>
        <v>158</v>
      </c>
      <c r="Q3012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7">
        <f t="shared" si="236"/>
        <v>14.84</v>
      </c>
      <c r="Q3013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7">
        <f t="shared" si="236"/>
        <v>85.18</v>
      </c>
      <c r="Q3014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7">
        <f t="shared" si="236"/>
        <v>146.69</v>
      </c>
      <c r="Q3015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7">
        <f t="shared" si="236"/>
        <v>50.76</v>
      </c>
      <c r="Q3016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7">
        <f t="shared" si="236"/>
        <v>87.7</v>
      </c>
      <c r="Q3017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7">
        <f t="shared" si="236"/>
        <v>242.28</v>
      </c>
      <c r="Q3018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7">
        <f t="shared" si="236"/>
        <v>146.44999999999999</v>
      </c>
      <c r="Q3019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7">
        <f t="shared" si="236"/>
        <v>103.17</v>
      </c>
      <c r="Q302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7">
        <f t="shared" si="236"/>
        <v>80.459999999999994</v>
      </c>
      <c r="Q302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7">
        <f t="shared" si="236"/>
        <v>234.67</v>
      </c>
      <c r="Q3022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7">
        <f t="shared" si="236"/>
        <v>50.69</v>
      </c>
      <c r="Q3023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7">
        <f t="shared" si="236"/>
        <v>162.71</v>
      </c>
      <c r="Q3024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7">
        <f t="shared" si="236"/>
        <v>120.17</v>
      </c>
      <c r="Q3025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7">
        <f t="shared" si="236"/>
        <v>67.7</v>
      </c>
      <c r="Q3026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7">
        <f t="shared" si="236"/>
        <v>52.1</v>
      </c>
      <c r="Q3027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7">
        <f t="shared" si="236"/>
        <v>51.6</v>
      </c>
      <c r="Q3028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7">
        <f t="shared" si="236"/>
        <v>164.3</v>
      </c>
      <c r="Q3029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7">
        <f t="shared" si="236"/>
        <v>84.86</v>
      </c>
      <c r="Q303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7">
        <f t="shared" si="236"/>
        <v>94.55</v>
      </c>
      <c r="Q303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7">
        <f t="shared" si="236"/>
        <v>45.54</v>
      </c>
      <c r="Q3032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7">
        <f t="shared" si="236"/>
        <v>51.72</v>
      </c>
      <c r="Q3033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7">
        <f t="shared" si="236"/>
        <v>50.88</v>
      </c>
      <c r="Q3034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7">
        <f t="shared" si="236"/>
        <v>191.13</v>
      </c>
      <c r="Q3035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7">
        <f t="shared" si="236"/>
        <v>89.31</v>
      </c>
      <c r="Q3036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7">
        <f t="shared" si="236"/>
        <v>88.59</v>
      </c>
      <c r="Q3037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7">
        <f t="shared" si="236"/>
        <v>96.3</v>
      </c>
      <c r="Q3038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7">
        <f t="shared" si="236"/>
        <v>33.31</v>
      </c>
      <c r="Q3039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7">
        <f t="shared" si="236"/>
        <v>37.22</v>
      </c>
      <c r="Q304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7">
        <f t="shared" si="236"/>
        <v>92.13</v>
      </c>
      <c r="Q304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7">
        <f t="shared" si="236"/>
        <v>76.790000000000006</v>
      </c>
      <c r="Q3042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7">
        <f t="shared" si="236"/>
        <v>96.53</v>
      </c>
      <c r="Q3043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7">
        <f t="shared" si="236"/>
        <v>51.89</v>
      </c>
      <c r="Q3044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7">
        <f t="shared" si="236"/>
        <v>128.91</v>
      </c>
      <c r="Q3045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7">
        <f t="shared" si="236"/>
        <v>84.11</v>
      </c>
      <c r="Q3046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7">
        <f t="shared" si="236"/>
        <v>82.94</v>
      </c>
      <c r="Q3047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7">
        <f t="shared" si="236"/>
        <v>259.95</v>
      </c>
      <c r="Q3048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7">
        <f t="shared" si="236"/>
        <v>37.25</v>
      </c>
      <c r="Q3049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7">
        <f t="shared" si="236"/>
        <v>177.02</v>
      </c>
      <c r="Q305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7">
        <f t="shared" si="236"/>
        <v>74.069999999999993</v>
      </c>
      <c r="Q305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7">
        <f t="shared" si="236"/>
        <v>70.67</v>
      </c>
      <c r="Q3052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7">
        <f t="shared" si="236"/>
        <v>23.63</v>
      </c>
      <c r="Q3053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7">
        <f t="shared" si="236"/>
        <v>37.5</v>
      </c>
      <c r="Q3054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7">
        <f t="shared" si="236"/>
        <v>13.33</v>
      </c>
      <c r="Q3055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7">
        <f t="shared" si="236"/>
        <v>0</v>
      </c>
      <c r="Q3056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7">
        <f t="shared" si="236"/>
        <v>1</v>
      </c>
      <c r="Q3057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7">
        <f t="shared" si="236"/>
        <v>0</v>
      </c>
      <c r="Q3058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7">
        <f t="shared" si="236"/>
        <v>0</v>
      </c>
      <c r="Q3059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7">
        <f t="shared" si="236"/>
        <v>1</v>
      </c>
      <c r="Q306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7">
        <f t="shared" si="236"/>
        <v>41</v>
      </c>
      <c r="Q306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7">
        <f t="shared" si="236"/>
        <v>55.83</v>
      </c>
      <c r="Q3062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7">
        <f t="shared" si="236"/>
        <v>0</v>
      </c>
      <c r="Q3063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7">
        <f t="shared" si="236"/>
        <v>99.76</v>
      </c>
      <c r="Q3064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7">
        <f t="shared" si="236"/>
        <v>25.52</v>
      </c>
      <c r="Q3065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ref="O3066:O3129" si="240">ROUND(E3066/D3066*100,0)</f>
        <v>11</v>
      </c>
      <c r="P3066" s="7">
        <f t="shared" ref="P3066:P3129" si="241">IFERROR(ROUND(E3066/L3066,2),0)</f>
        <v>117.65</v>
      </c>
      <c r="Q3066" t="s">
        <v>8315</v>
      </c>
      <c r="R3066" t="s">
        <v>8355</v>
      </c>
      <c r="S3066" s="14">
        <f t="shared" ref="S3066:S3129" si="242">(((J3066/60)/60)/24)+DATE(1970,1,1)</f>
        <v>42299.130162037036</v>
      </c>
      <c r="T3066" s="14">
        <f t="shared" ref="T3066:T3129" si="243">(((I3066/60)/60)/24)+DATE(1970,1,1)</f>
        <v>42330.290972222225</v>
      </c>
      <c r="U3066">
        <f t="shared" ref="U3066:U3129" si="244">YEAR(S3066)</f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40"/>
        <v>0</v>
      </c>
      <c r="P3067" s="7">
        <f t="shared" si="241"/>
        <v>5</v>
      </c>
      <c r="Q3067" t="s">
        <v>8315</v>
      </c>
      <c r="R3067" t="s">
        <v>8355</v>
      </c>
      <c r="S3067" s="14">
        <f t="shared" si="242"/>
        <v>41825.055231481485</v>
      </c>
      <c r="T3067" s="14">
        <f t="shared" si="243"/>
        <v>41850.055231481485</v>
      </c>
      <c r="U3067">
        <f t="shared" si="244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40"/>
        <v>12</v>
      </c>
      <c r="P3068" s="7">
        <f t="shared" si="241"/>
        <v>2796.67</v>
      </c>
      <c r="Q3068" t="s">
        <v>8315</v>
      </c>
      <c r="R3068" t="s">
        <v>8355</v>
      </c>
      <c r="S3068" s="14">
        <f t="shared" si="242"/>
        <v>42531.228437500002</v>
      </c>
      <c r="T3068" s="14">
        <f t="shared" si="243"/>
        <v>42561.228437500002</v>
      </c>
      <c r="U3068">
        <f t="shared" si="244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40"/>
        <v>3</v>
      </c>
      <c r="P3069" s="7">
        <f t="shared" si="241"/>
        <v>200</v>
      </c>
      <c r="Q3069" t="s">
        <v>8315</v>
      </c>
      <c r="R3069" t="s">
        <v>8355</v>
      </c>
      <c r="S3069" s="14">
        <f t="shared" si="242"/>
        <v>42226.938414351855</v>
      </c>
      <c r="T3069" s="14">
        <f t="shared" si="243"/>
        <v>42256.938414351855</v>
      </c>
      <c r="U3069">
        <f t="shared" si="244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40"/>
        <v>0</v>
      </c>
      <c r="P3070" s="7">
        <f t="shared" si="241"/>
        <v>87.5</v>
      </c>
      <c r="Q3070" t="s">
        <v>8315</v>
      </c>
      <c r="R3070" t="s">
        <v>8355</v>
      </c>
      <c r="S3070" s="14">
        <f t="shared" si="242"/>
        <v>42263.691574074073</v>
      </c>
      <c r="T3070" s="14">
        <f t="shared" si="243"/>
        <v>42293.691574074073</v>
      </c>
      <c r="U3070">
        <f t="shared" si="244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40"/>
        <v>14</v>
      </c>
      <c r="P3071" s="7">
        <f t="shared" si="241"/>
        <v>20.14</v>
      </c>
      <c r="Q3071" t="s">
        <v>8315</v>
      </c>
      <c r="R3071" t="s">
        <v>8355</v>
      </c>
      <c r="S3071" s="14">
        <f t="shared" si="242"/>
        <v>41957.833726851852</v>
      </c>
      <c r="T3071" s="14">
        <f t="shared" si="243"/>
        <v>41987.833726851852</v>
      </c>
      <c r="U3071">
        <f t="shared" si="244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40"/>
        <v>3</v>
      </c>
      <c r="P3072" s="7">
        <f t="shared" si="241"/>
        <v>20.88</v>
      </c>
      <c r="Q3072" t="s">
        <v>8315</v>
      </c>
      <c r="R3072" t="s">
        <v>8355</v>
      </c>
      <c r="S3072" s="14">
        <f t="shared" si="242"/>
        <v>42690.733437499999</v>
      </c>
      <c r="T3072" s="14">
        <f t="shared" si="243"/>
        <v>42711.733437499999</v>
      </c>
      <c r="U3072">
        <f t="shared" si="244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40"/>
        <v>60</v>
      </c>
      <c r="P3073" s="7">
        <f t="shared" si="241"/>
        <v>61.31</v>
      </c>
      <c r="Q3073" t="s">
        <v>8315</v>
      </c>
      <c r="R3073" t="s">
        <v>8355</v>
      </c>
      <c r="S3073" s="14">
        <f t="shared" si="242"/>
        <v>42097.732418981483</v>
      </c>
      <c r="T3073" s="14">
        <f t="shared" si="243"/>
        <v>42115.249305555553</v>
      </c>
      <c r="U3073">
        <f t="shared" si="244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40"/>
        <v>0</v>
      </c>
      <c r="P3074" s="7">
        <f t="shared" si="241"/>
        <v>1</v>
      </c>
      <c r="Q3074" t="s">
        <v>8315</v>
      </c>
      <c r="R3074" t="s">
        <v>8355</v>
      </c>
      <c r="S3074" s="14">
        <f t="shared" si="242"/>
        <v>42658.690532407403</v>
      </c>
      <c r="T3074" s="14">
        <f t="shared" si="243"/>
        <v>42673.073611111111</v>
      </c>
      <c r="U3074">
        <f t="shared" si="244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 s="7">
        <f t="shared" si="241"/>
        <v>92.14</v>
      </c>
      <c r="Q3075" t="s">
        <v>8315</v>
      </c>
      <c r="R3075" t="s">
        <v>8355</v>
      </c>
      <c r="S3075" s="14">
        <f t="shared" si="242"/>
        <v>42111.684027777781</v>
      </c>
      <c r="T3075" s="14">
        <f t="shared" si="243"/>
        <v>42169.804861111115</v>
      </c>
      <c r="U3075">
        <f t="shared" si="244"/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7">
        <f t="shared" si="241"/>
        <v>7.33</v>
      </c>
      <c r="Q3076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7">
        <f t="shared" si="241"/>
        <v>64.8</v>
      </c>
      <c r="Q3077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7">
        <f t="shared" si="241"/>
        <v>30.12</v>
      </c>
      <c r="Q3078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7">
        <f t="shared" si="241"/>
        <v>52.5</v>
      </c>
      <c r="Q3079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7">
        <f t="shared" si="241"/>
        <v>23.67</v>
      </c>
      <c r="Q308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7">
        <f t="shared" si="241"/>
        <v>415.78</v>
      </c>
      <c r="Q308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7">
        <f t="shared" si="241"/>
        <v>53.71</v>
      </c>
      <c r="Q3082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7">
        <f t="shared" si="241"/>
        <v>420.6</v>
      </c>
      <c r="Q3083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7">
        <f t="shared" si="241"/>
        <v>0</v>
      </c>
      <c r="Q3084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7">
        <f t="shared" si="241"/>
        <v>18.670000000000002</v>
      </c>
      <c r="Q3085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7">
        <f t="shared" si="241"/>
        <v>78.33</v>
      </c>
      <c r="Q3086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7">
        <f t="shared" si="241"/>
        <v>67.78</v>
      </c>
      <c r="Q3087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7">
        <f t="shared" si="241"/>
        <v>16.670000000000002</v>
      </c>
      <c r="Q3088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7">
        <f t="shared" si="241"/>
        <v>62.5</v>
      </c>
      <c r="Q3089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7">
        <f t="shared" si="241"/>
        <v>42</v>
      </c>
      <c r="Q309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7">
        <f t="shared" si="241"/>
        <v>130.09</v>
      </c>
      <c r="Q309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7">
        <f t="shared" si="241"/>
        <v>1270.22</v>
      </c>
      <c r="Q3092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7">
        <f t="shared" si="241"/>
        <v>88.44</v>
      </c>
      <c r="Q3093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7">
        <f t="shared" si="241"/>
        <v>56.34</v>
      </c>
      <c r="Q3094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7">
        <f t="shared" si="241"/>
        <v>53.53</v>
      </c>
      <c r="Q3095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7">
        <f t="shared" si="241"/>
        <v>25</v>
      </c>
      <c r="Q3096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7">
        <f t="shared" si="241"/>
        <v>50</v>
      </c>
      <c r="Q3097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7">
        <f t="shared" si="241"/>
        <v>56.79</v>
      </c>
      <c r="Q3098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7">
        <f t="shared" si="241"/>
        <v>40.83</v>
      </c>
      <c r="Q3099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7">
        <f t="shared" si="241"/>
        <v>65.11</v>
      </c>
      <c r="Q310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7">
        <f t="shared" si="241"/>
        <v>55.6</v>
      </c>
      <c r="Q310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7">
        <f t="shared" si="241"/>
        <v>140.54</v>
      </c>
      <c r="Q3102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7">
        <f t="shared" si="241"/>
        <v>25</v>
      </c>
      <c r="Q3103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7">
        <f t="shared" si="241"/>
        <v>69.53</v>
      </c>
      <c r="Q3104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7">
        <f t="shared" si="241"/>
        <v>5.5</v>
      </c>
      <c r="Q3105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7">
        <f t="shared" si="241"/>
        <v>237</v>
      </c>
      <c r="Q3106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7">
        <f t="shared" si="241"/>
        <v>79.87</v>
      </c>
      <c r="Q3107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7">
        <f t="shared" si="241"/>
        <v>10.25</v>
      </c>
      <c r="Q3108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7">
        <f t="shared" si="241"/>
        <v>272.58999999999997</v>
      </c>
      <c r="Q3109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7">
        <f t="shared" si="241"/>
        <v>13</v>
      </c>
      <c r="Q31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7">
        <f t="shared" si="241"/>
        <v>58.18</v>
      </c>
      <c r="Q31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7">
        <f t="shared" si="241"/>
        <v>10</v>
      </c>
      <c r="Q3112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7">
        <f t="shared" si="241"/>
        <v>70.11</v>
      </c>
      <c r="Q3113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7">
        <f t="shared" si="241"/>
        <v>57.89</v>
      </c>
      <c r="Q3114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7">
        <f t="shared" si="241"/>
        <v>125.27</v>
      </c>
      <c r="Q3115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7">
        <f t="shared" si="241"/>
        <v>0</v>
      </c>
      <c r="Q3116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7">
        <f t="shared" si="241"/>
        <v>300</v>
      </c>
      <c r="Q3117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7">
        <f t="shared" si="241"/>
        <v>43</v>
      </c>
      <c r="Q3118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7">
        <f t="shared" si="241"/>
        <v>1</v>
      </c>
      <c r="Q3119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7">
        <f t="shared" si="241"/>
        <v>775</v>
      </c>
      <c r="Q312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7">
        <f t="shared" si="241"/>
        <v>5</v>
      </c>
      <c r="Q312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7">
        <f t="shared" si="241"/>
        <v>12.8</v>
      </c>
      <c r="Q3122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7">
        <f t="shared" si="241"/>
        <v>10</v>
      </c>
      <c r="Q3123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7">
        <f t="shared" si="241"/>
        <v>58</v>
      </c>
      <c r="Q3124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7">
        <f t="shared" si="241"/>
        <v>244.8</v>
      </c>
      <c r="Q3125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7">
        <f t="shared" si="241"/>
        <v>6.5</v>
      </c>
      <c r="Q3126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7">
        <f t="shared" si="241"/>
        <v>0</v>
      </c>
      <c r="Q3127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7">
        <f t="shared" si="241"/>
        <v>61.18</v>
      </c>
      <c r="Q3128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7">
        <f t="shared" si="241"/>
        <v>0</v>
      </c>
      <c r="Q3129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ref="O3130:O3193" si="245">ROUND(E3130/D3130*100,0)</f>
        <v>109</v>
      </c>
      <c r="P3130" s="7">
        <f t="shared" ref="P3130:P3193" si="246">IFERROR(ROUND(E3130/L3130,2),0)</f>
        <v>139.24</v>
      </c>
      <c r="Q3130" t="s">
        <v>8315</v>
      </c>
      <c r="R3130" t="s">
        <v>8316</v>
      </c>
      <c r="S3130" s="14">
        <f t="shared" ref="S3130:S3193" si="247">(((J3130/60)/60)/24)+DATE(1970,1,1)</f>
        <v>42780.825706018513</v>
      </c>
      <c r="T3130" s="14">
        <f t="shared" ref="T3130:T3193" si="248">(((I3130/60)/60)/24)+DATE(1970,1,1)</f>
        <v>42810.784039351856</v>
      </c>
      <c r="U3130">
        <f t="shared" ref="U3130:U3193" si="249">YEAR(S3130)</f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5"/>
        <v>1</v>
      </c>
      <c r="P3131" s="7">
        <f t="shared" si="246"/>
        <v>10</v>
      </c>
      <c r="Q3131" t="s">
        <v>8315</v>
      </c>
      <c r="R3131" t="s">
        <v>8316</v>
      </c>
      <c r="S3131" s="14">
        <f t="shared" si="247"/>
        <v>42803.842812499999</v>
      </c>
      <c r="T3131" s="14">
        <f t="shared" si="248"/>
        <v>42843.801145833335</v>
      </c>
      <c r="U3131">
        <f t="shared" si="249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5"/>
        <v>4</v>
      </c>
      <c r="P3132" s="7">
        <f t="shared" si="246"/>
        <v>93.75</v>
      </c>
      <c r="Q3132" t="s">
        <v>8315</v>
      </c>
      <c r="R3132" t="s">
        <v>8316</v>
      </c>
      <c r="S3132" s="14">
        <f t="shared" si="247"/>
        <v>42808.640231481477</v>
      </c>
      <c r="T3132" s="14">
        <f t="shared" si="248"/>
        <v>42839.207638888889</v>
      </c>
      <c r="U3132">
        <f t="shared" si="249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5"/>
        <v>16</v>
      </c>
      <c r="P3133" s="7">
        <f t="shared" si="246"/>
        <v>53.75</v>
      </c>
      <c r="Q3133" t="s">
        <v>8315</v>
      </c>
      <c r="R3133" t="s">
        <v>8316</v>
      </c>
      <c r="S3133" s="14">
        <f t="shared" si="247"/>
        <v>42803.579224537039</v>
      </c>
      <c r="T3133" s="14">
        <f t="shared" si="248"/>
        <v>42833.537557870368</v>
      </c>
      <c r="U3133">
        <f t="shared" si="249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5"/>
        <v>0</v>
      </c>
      <c r="P3134" s="7">
        <f t="shared" si="246"/>
        <v>10</v>
      </c>
      <c r="Q3134" t="s">
        <v>8315</v>
      </c>
      <c r="R3134" t="s">
        <v>8316</v>
      </c>
      <c r="S3134" s="14">
        <f t="shared" si="247"/>
        <v>42786.350231481483</v>
      </c>
      <c r="T3134" s="14">
        <f t="shared" si="248"/>
        <v>42846.308564814812</v>
      </c>
      <c r="U3134">
        <f t="shared" si="249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5"/>
        <v>108</v>
      </c>
      <c r="P3135" s="7">
        <f t="shared" si="246"/>
        <v>33.75</v>
      </c>
      <c r="Q3135" t="s">
        <v>8315</v>
      </c>
      <c r="R3135" t="s">
        <v>8316</v>
      </c>
      <c r="S3135" s="14">
        <f t="shared" si="247"/>
        <v>42788.565208333333</v>
      </c>
      <c r="T3135" s="14">
        <f t="shared" si="248"/>
        <v>42818.523541666669</v>
      </c>
      <c r="U3135">
        <f t="shared" si="249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5"/>
        <v>23</v>
      </c>
      <c r="P3136" s="7">
        <f t="shared" si="246"/>
        <v>18.75</v>
      </c>
      <c r="Q3136" t="s">
        <v>8315</v>
      </c>
      <c r="R3136" t="s">
        <v>8316</v>
      </c>
      <c r="S3136" s="14">
        <f t="shared" si="247"/>
        <v>42800.720127314817</v>
      </c>
      <c r="T3136" s="14">
        <f t="shared" si="248"/>
        <v>42821.678460648152</v>
      </c>
      <c r="U3136">
        <f t="shared" si="249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5"/>
        <v>21</v>
      </c>
      <c r="P3137" s="7">
        <f t="shared" si="246"/>
        <v>23.14</v>
      </c>
      <c r="Q3137" t="s">
        <v>8315</v>
      </c>
      <c r="R3137" t="s">
        <v>8316</v>
      </c>
      <c r="S3137" s="14">
        <f t="shared" si="247"/>
        <v>42807.151863425926</v>
      </c>
      <c r="T3137" s="14">
        <f t="shared" si="248"/>
        <v>42829.151863425926</v>
      </c>
      <c r="U3137">
        <f t="shared" si="249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5"/>
        <v>128</v>
      </c>
      <c r="P3138" s="7">
        <f t="shared" si="246"/>
        <v>29.05</v>
      </c>
      <c r="Q3138" t="s">
        <v>8315</v>
      </c>
      <c r="R3138" t="s">
        <v>8316</v>
      </c>
      <c r="S3138" s="14">
        <f t="shared" si="247"/>
        <v>42789.462430555555</v>
      </c>
      <c r="T3138" s="14">
        <f t="shared" si="248"/>
        <v>42825.957638888889</v>
      </c>
      <c r="U3138">
        <f t="shared" si="249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 s="7">
        <f t="shared" si="246"/>
        <v>50</v>
      </c>
      <c r="Q3139" t="s">
        <v>8315</v>
      </c>
      <c r="R3139" t="s">
        <v>8316</v>
      </c>
      <c r="S3139" s="14">
        <f t="shared" si="247"/>
        <v>42807.885057870371</v>
      </c>
      <c r="T3139" s="14">
        <f t="shared" si="248"/>
        <v>42858.8</v>
      </c>
      <c r="U3139">
        <f t="shared" si="249"/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7">
        <f t="shared" si="246"/>
        <v>0</v>
      </c>
      <c r="Q314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7">
        <f t="shared" si="246"/>
        <v>450</v>
      </c>
      <c r="Q314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7">
        <f t="shared" si="246"/>
        <v>24</v>
      </c>
      <c r="Q3142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7">
        <f t="shared" si="246"/>
        <v>32.25</v>
      </c>
      <c r="Q3143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7">
        <f t="shared" si="246"/>
        <v>15</v>
      </c>
      <c r="Q3144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7">
        <f t="shared" si="246"/>
        <v>0</v>
      </c>
      <c r="Q3145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7">
        <f t="shared" si="246"/>
        <v>251.33</v>
      </c>
      <c r="Q3146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7">
        <f t="shared" si="246"/>
        <v>0</v>
      </c>
      <c r="Q3147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7">
        <f t="shared" si="246"/>
        <v>437.5</v>
      </c>
      <c r="Q3148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7">
        <f t="shared" si="246"/>
        <v>110.35</v>
      </c>
      <c r="Q3149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7">
        <f t="shared" si="246"/>
        <v>41.42</v>
      </c>
      <c r="Q315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7">
        <f t="shared" si="246"/>
        <v>52</v>
      </c>
      <c r="Q315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7">
        <f t="shared" si="246"/>
        <v>33.99</v>
      </c>
      <c r="Q3152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7">
        <f t="shared" si="246"/>
        <v>103.35</v>
      </c>
      <c r="Q3153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7">
        <f t="shared" si="246"/>
        <v>34.79</v>
      </c>
      <c r="Q3154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7">
        <f t="shared" si="246"/>
        <v>41.77</v>
      </c>
      <c r="Q3155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7">
        <f t="shared" si="246"/>
        <v>64.27</v>
      </c>
      <c r="Q3156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7">
        <f t="shared" si="246"/>
        <v>31.21</v>
      </c>
      <c r="Q3157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7">
        <f t="shared" si="246"/>
        <v>62.92</v>
      </c>
      <c r="Q3158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7">
        <f t="shared" si="246"/>
        <v>98.54</v>
      </c>
      <c r="Q3159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7">
        <f t="shared" si="246"/>
        <v>82.61</v>
      </c>
      <c r="Q316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7">
        <f t="shared" si="246"/>
        <v>38.5</v>
      </c>
      <c r="Q316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7">
        <f t="shared" si="246"/>
        <v>80.16</v>
      </c>
      <c r="Q3162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7">
        <f t="shared" si="246"/>
        <v>28.41</v>
      </c>
      <c r="Q3163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7">
        <f t="shared" si="246"/>
        <v>80.73</v>
      </c>
      <c r="Q3164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7">
        <f t="shared" si="246"/>
        <v>200.69</v>
      </c>
      <c r="Q3165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7">
        <f t="shared" si="246"/>
        <v>37.590000000000003</v>
      </c>
      <c r="Q3166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7">
        <f t="shared" si="246"/>
        <v>58.1</v>
      </c>
      <c r="Q3167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7">
        <f t="shared" si="246"/>
        <v>60.3</v>
      </c>
      <c r="Q3168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7">
        <f t="shared" si="246"/>
        <v>63.36</v>
      </c>
      <c r="Q3169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7">
        <f t="shared" si="246"/>
        <v>50.9</v>
      </c>
      <c r="Q317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7">
        <f t="shared" si="246"/>
        <v>100.5</v>
      </c>
      <c r="Q317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7">
        <f t="shared" si="246"/>
        <v>31.62</v>
      </c>
      <c r="Q3172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7">
        <f t="shared" si="246"/>
        <v>65.099999999999994</v>
      </c>
      <c r="Q3173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7">
        <f t="shared" si="246"/>
        <v>79.31</v>
      </c>
      <c r="Q3174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7">
        <f t="shared" si="246"/>
        <v>139.19</v>
      </c>
      <c r="Q3175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7">
        <f t="shared" si="246"/>
        <v>131.91</v>
      </c>
      <c r="Q3176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7">
        <f t="shared" si="246"/>
        <v>91.3</v>
      </c>
      <c r="Q3177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7">
        <f t="shared" si="246"/>
        <v>39.67</v>
      </c>
      <c r="Q3178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7">
        <f t="shared" si="246"/>
        <v>57.55</v>
      </c>
      <c r="Q3179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7">
        <f t="shared" si="246"/>
        <v>33.03</v>
      </c>
      <c r="Q318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7">
        <f t="shared" si="246"/>
        <v>77.34</v>
      </c>
      <c r="Q318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7">
        <f t="shared" si="246"/>
        <v>31.93</v>
      </c>
      <c r="Q3182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7">
        <f t="shared" si="246"/>
        <v>36.33</v>
      </c>
      <c r="Q3183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7">
        <f t="shared" si="246"/>
        <v>46.77</v>
      </c>
      <c r="Q3184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7">
        <f t="shared" si="246"/>
        <v>40.07</v>
      </c>
      <c r="Q3185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7">
        <f t="shared" si="246"/>
        <v>100.22</v>
      </c>
      <c r="Q3186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7">
        <f t="shared" si="246"/>
        <v>41.67</v>
      </c>
      <c r="Q3187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7">
        <f t="shared" si="246"/>
        <v>46.71</v>
      </c>
      <c r="Q3188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7">
        <f t="shared" si="246"/>
        <v>71.489999999999995</v>
      </c>
      <c r="Q3189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7">
        <f t="shared" si="246"/>
        <v>14.44</v>
      </c>
      <c r="Q319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7">
        <f t="shared" si="246"/>
        <v>356.84</v>
      </c>
      <c r="Q319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7">
        <f t="shared" si="246"/>
        <v>0</v>
      </c>
      <c r="Q3192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7">
        <f t="shared" si="246"/>
        <v>37.75</v>
      </c>
      <c r="Q3193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ref="O3194:O3257" si="250">ROUND(E3194/D3194*100,0)</f>
        <v>1</v>
      </c>
      <c r="P3194" s="7">
        <f t="shared" ref="P3194:P3257" si="251">IFERROR(ROUND(E3194/L3194,2),0)</f>
        <v>12.75</v>
      </c>
      <c r="Q3194" t="s">
        <v>8315</v>
      </c>
      <c r="R3194" t="s">
        <v>8357</v>
      </c>
      <c r="S3194" s="14">
        <f t="shared" ref="S3194:S3257" si="252">(((J3194/60)/60)/24)+DATE(1970,1,1)</f>
        <v>42018.94049768518</v>
      </c>
      <c r="T3194" s="14">
        <f t="shared" ref="T3194:T3257" si="253">(((I3194/60)/60)/24)+DATE(1970,1,1)</f>
        <v>42063.916666666672</v>
      </c>
      <c r="U3194">
        <f t="shared" ref="U3194:U3257" si="254">YEAR(S3194)</f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50"/>
        <v>12</v>
      </c>
      <c r="P3195" s="7">
        <f t="shared" si="251"/>
        <v>24.46</v>
      </c>
      <c r="Q3195" t="s">
        <v>8315</v>
      </c>
      <c r="R3195" t="s">
        <v>8357</v>
      </c>
      <c r="S3195" s="14">
        <f t="shared" si="252"/>
        <v>42010.968240740738</v>
      </c>
      <c r="T3195" s="14">
        <f t="shared" si="253"/>
        <v>42055.968240740738</v>
      </c>
      <c r="U3195">
        <f t="shared" si="254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50"/>
        <v>0</v>
      </c>
      <c r="P3196" s="7">
        <f t="shared" si="251"/>
        <v>0</v>
      </c>
      <c r="Q3196" t="s">
        <v>8315</v>
      </c>
      <c r="R3196" t="s">
        <v>8357</v>
      </c>
      <c r="S3196" s="14">
        <f t="shared" si="252"/>
        <v>42182.062476851846</v>
      </c>
      <c r="T3196" s="14">
        <f t="shared" si="253"/>
        <v>42212.062476851846</v>
      </c>
      <c r="U3196">
        <f t="shared" si="254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50"/>
        <v>59</v>
      </c>
      <c r="P3197" s="7">
        <f t="shared" si="251"/>
        <v>53.08</v>
      </c>
      <c r="Q3197" t="s">
        <v>8315</v>
      </c>
      <c r="R3197" t="s">
        <v>8357</v>
      </c>
      <c r="S3197" s="14">
        <f t="shared" si="252"/>
        <v>42017.594236111108</v>
      </c>
      <c r="T3197" s="14">
        <f t="shared" si="253"/>
        <v>42047.594236111108</v>
      </c>
      <c r="U3197">
        <f t="shared" si="254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50"/>
        <v>0</v>
      </c>
      <c r="P3198" s="7">
        <f t="shared" si="251"/>
        <v>300</v>
      </c>
      <c r="Q3198" t="s">
        <v>8315</v>
      </c>
      <c r="R3198" t="s">
        <v>8357</v>
      </c>
      <c r="S3198" s="14">
        <f t="shared" si="252"/>
        <v>42157.598090277781</v>
      </c>
      <c r="T3198" s="14">
        <f t="shared" si="253"/>
        <v>42217.583333333328</v>
      </c>
      <c r="U3198">
        <f t="shared" si="254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50"/>
        <v>11</v>
      </c>
      <c r="P3199" s="7">
        <f t="shared" si="251"/>
        <v>286.25</v>
      </c>
      <c r="Q3199" t="s">
        <v>8315</v>
      </c>
      <c r="R3199" t="s">
        <v>8357</v>
      </c>
      <c r="S3199" s="14">
        <f t="shared" si="252"/>
        <v>42009.493263888886</v>
      </c>
      <c r="T3199" s="14">
        <f t="shared" si="253"/>
        <v>42039.493263888886</v>
      </c>
      <c r="U3199">
        <f t="shared" si="254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50"/>
        <v>0</v>
      </c>
      <c r="P3200" s="7">
        <f t="shared" si="251"/>
        <v>36.67</v>
      </c>
      <c r="Q3200" t="s">
        <v>8315</v>
      </c>
      <c r="R3200" t="s">
        <v>8357</v>
      </c>
      <c r="S3200" s="14">
        <f t="shared" si="252"/>
        <v>42013.424502314811</v>
      </c>
      <c r="T3200" s="14">
        <f t="shared" si="253"/>
        <v>42051.424502314811</v>
      </c>
      <c r="U3200">
        <f t="shared" si="254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50"/>
        <v>52</v>
      </c>
      <c r="P3201" s="7">
        <f t="shared" si="251"/>
        <v>49.21</v>
      </c>
      <c r="Q3201" t="s">
        <v>8315</v>
      </c>
      <c r="R3201" t="s">
        <v>8357</v>
      </c>
      <c r="S3201" s="14">
        <f t="shared" si="252"/>
        <v>41858.761782407404</v>
      </c>
      <c r="T3201" s="14">
        <f t="shared" si="253"/>
        <v>41888.875</v>
      </c>
      <c r="U3201">
        <f t="shared" si="254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50"/>
        <v>0</v>
      </c>
      <c r="P3202" s="7">
        <f t="shared" si="251"/>
        <v>1</v>
      </c>
      <c r="Q3202" t="s">
        <v>8315</v>
      </c>
      <c r="R3202" t="s">
        <v>8357</v>
      </c>
      <c r="S3202" s="14">
        <f t="shared" si="252"/>
        <v>42460.320613425924</v>
      </c>
      <c r="T3202" s="14">
        <f t="shared" si="253"/>
        <v>42490.231944444444</v>
      </c>
      <c r="U3202">
        <f t="shared" si="254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 s="7">
        <f t="shared" si="251"/>
        <v>12.5</v>
      </c>
      <c r="Q3203" t="s">
        <v>8315</v>
      </c>
      <c r="R3203" t="s">
        <v>8357</v>
      </c>
      <c r="S3203" s="14">
        <f t="shared" si="252"/>
        <v>41861.767094907409</v>
      </c>
      <c r="T3203" s="14">
        <f t="shared" si="253"/>
        <v>41882.767094907409</v>
      </c>
      <c r="U3203">
        <f t="shared" si="254"/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7">
        <f t="shared" si="251"/>
        <v>109.04</v>
      </c>
      <c r="Q3204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7">
        <f t="shared" si="251"/>
        <v>41.67</v>
      </c>
      <c r="Q3205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7">
        <f t="shared" si="251"/>
        <v>0</v>
      </c>
      <c r="Q3206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7">
        <f t="shared" si="251"/>
        <v>22.75</v>
      </c>
      <c r="Q3207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7">
        <f t="shared" si="251"/>
        <v>0</v>
      </c>
      <c r="Q3208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7">
        <f t="shared" si="251"/>
        <v>70.83</v>
      </c>
      <c r="Q3209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7">
        <f t="shared" si="251"/>
        <v>63.11</v>
      </c>
      <c r="Q32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7">
        <f t="shared" si="251"/>
        <v>50.16</v>
      </c>
      <c r="Q32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7">
        <f t="shared" si="251"/>
        <v>62.88</v>
      </c>
      <c r="Q3212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7">
        <f t="shared" si="251"/>
        <v>85.53</v>
      </c>
      <c r="Q3213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7">
        <f t="shared" si="251"/>
        <v>53.72</v>
      </c>
      <c r="Q3214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7">
        <f t="shared" si="251"/>
        <v>127.81</v>
      </c>
      <c r="Q3215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7">
        <f t="shared" si="251"/>
        <v>106.57</v>
      </c>
      <c r="Q3216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7">
        <f t="shared" si="251"/>
        <v>262.11</v>
      </c>
      <c r="Q3217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7">
        <f t="shared" si="251"/>
        <v>57.17</v>
      </c>
      <c r="Q3218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7">
        <f t="shared" si="251"/>
        <v>50.2</v>
      </c>
      <c r="Q3219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7">
        <f t="shared" si="251"/>
        <v>66.59</v>
      </c>
      <c r="Q322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7">
        <f t="shared" si="251"/>
        <v>168.25</v>
      </c>
      <c r="Q322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7">
        <f t="shared" si="251"/>
        <v>256.37</v>
      </c>
      <c r="Q3222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7">
        <f t="shared" si="251"/>
        <v>36.61</v>
      </c>
      <c r="Q3223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7">
        <f t="shared" si="251"/>
        <v>37.14</v>
      </c>
      <c r="Q3224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7">
        <f t="shared" si="251"/>
        <v>45.88</v>
      </c>
      <c r="Q3225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7">
        <f t="shared" si="251"/>
        <v>141.71</v>
      </c>
      <c r="Q3226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7">
        <f t="shared" si="251"/>
        <v>52.49</v>
      </c>
      <c r="Q3227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7">
        <f t="shared" si="251"/>
        <v>59.52</v>
      </c>
      <c r="Q3228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7">
        <f t="shared" si="251"/>
        <v>50</v>
      </c>
      <c r="Q3229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7">
        <f t="shared" si="251"/>
        <v>193.62</v>
      </c>
      <c r="Q323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7">
        <f t="shared" si="251"/>
        <v>106.8</v>
      </c>
      <c r="Q323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7">
        <f t="shared" si="251"/>
        <v>77.22</v>
      </c>
      <c r="Q3232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7">
        <f t="shared" si="251"/>
        <v>57.5</v>
      </c>
      <c r="Q3233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7">
        <f t="shared" si="251"/>
        <v>50.46</v>
      </c>
      <c r="Q3234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7">
        <f t="shared" si="251"/>
        <v>97.38</v>
      </c>
      <c r="Q3235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7">
        <f t="shared" si="251"/>
        <v>34.92</v>
      </c>
      <c r="Q3236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7">
        <f t="shared" si="251"/>
        <v>85.53</v>
      </c>
      <c r="Q3237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7">
        <f t="shared" si="251"/>
        <v>182.91</v>
      </c>
      <c r="Q3238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7">
        <f t="shared" si="251"/>
        <v>131.13999999999999</v>
      </c>
      <c r="Q3239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7">
        <f t="shared" si="251"/>
        <v>39.81</v>
      </c>
      <c r="Q324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7">
        <f t="shared" si="251"/>
        <v>59.7</v>
      </c>
      <c r="Q324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7">
        <f t="shared" si="251"/>
        <v>88.74</v>
      </c>
      <c r="Q3242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7">
        <f t="shared" si="251"/>
        <v>58.69</v>
      </c>
      <c r="Q3243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7">
        <f t="shared" si="251"/>
        <v>69.569999999999993</v>
      </c>
      <c r="Q3244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7">
        <f t="shared" si="251"/>
        <v>115.87</v>
      </c>
      <c r="Q3245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7">
        <f t="shared" si="251"/>
        <v>23.87</v>
      </c>
      <c r="Q3246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7">
        <f t="shared" si="251"/>
        <v>81.13</v>
      </c>
      <c r="Q3247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7">
        <f t="shared" si="251"/>
        <v>57.63</v>
      </c>
      <c r="Q3248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7">
        <f t="shared" si="251"/>
        <v>46.43</v>
      </c>
      <c r="Q3249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7">
        <f t="shared" si="251"/>
        <v>60.48</v>
      </c>
      <c r="Q325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7">
        <f t="shared" si="251"/>
        <v>65.58</v>
      </c>
      <c r="Q325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7">
        <f t="shared" si="251"/>
        <v>119.19</v>
      </c>
      <c r="Q3252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7">
        <f t="shared" si="251"/>
        <v>83.05</v>
      </c>
      <c r="Q3253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7">
        <f t="shared" si="251"/>
        <v>57.52</v>
      </c>
      <c r="Q3254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7">
        <f t="shared" si="251"/>
        <v>177.09</v>
      </c>
      <c r="Q3255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7">
        <f t="shared" si="251"/>
        <v>70.77</v>
      </c>
      <c r="Q3256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7">
        <f t="shared" si="251"/>
        <v>29.17</v>
      </c>
      <c r="Q3257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ref="O3258:O3321" si="255">ROUND(E3258/D3258*100,0)</f>
        <v>128</v>
      </c>
      <c r="P3258" s="7">
        <f t="shared" ref="P3258:P3321" si="256">IFERROR(ROUND(E3258/L3258,2),0)</f>
        <v>72.760000000000005</v>
      </c>
      <c r="Q3258" t="s">
        <v>8315</v>
      </c>
      <c r="R3258" t="s">
        <v>8316</v>
      </c>
      <c r="S3258" s="14">
        <f t="shared" ref="S3258:S3321" si="257">(((J3258/60)/60)/24)+DATE(1970,1,1)</f>
        <v>42144.573807870373</v>
      </c>
      <c r="T3258" s="14">
        <f t="shared" ref="T3258:T3321" si="258">(((I3258/60)/60)/24)+DATE(1970,1,1)</f>
        <v>42166.165972222225</v>
      </c>
      <c r="U3258">
        <f t="shared" ref="U3258:U3321" si="259">YEAR(S3258)</f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5"/>
        <v>106</v>
      </c>
      <c r="P3259" s="7">
        <f t="shared" si="256"/>
        <v>51.85</v>
      </c>
      <c r="Q3259" t="s">
        <v>8315</v>
      </c>
      <c r="R3259" t="s">
        <v>8316</v>
      </c>
      <c r="S3259" s="14">
        <f t="shared" si="257"/>
        <v>42758.559629629628</v>
      </c>
      <c r="T3259" s="14">
        <f t="shared" si="258"/>
        <v>42788.559629629628</v>
      </c>
      <c r="U3259">
        <f t="shared" si="259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5"/>
        <v>105</v>
      </c>
      <c r="P3260" s="7">
        <f t="shared" si="256"/>
        <v>98.2</v>
      </c>
      <c r="Q3260" t="s">
        <v>8315</v>
      </c>
      <c r="R3260" t="s">
        <v>8316</v>
      </c>
      <c r="S3260" s="14">
        <f t="shared" si="257"/>
        <v>41982.887280092589</v>
      </c>
      <c r="T3260" s="14">
        <f t="shared" si="258"/>
        <v>42012.887280092589</v>
      </c>
      <c r="U3260">
        <f t="shared" si="259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5"/>
        <v>106</v>
      </c>
      <c r="P3261" s="7">
        <f t="shared" si="256"/>
        <v>251.74</v>
      </c>
      <c r="Q3261" t="s">
        <v>8315</v>
      </c>
      <c r="R3261" t="s">
        <v>8316</v>
      </c>
      <c r="S3261" s="14">
        <f t="shared" si="257"/>
        <v>42614.760937500003</v>
      </c>
      <c r="T3261" s="14">
        <f t="shared" si="258"/>
        <v>42644.165972222225</v>
      </c>
      <c r="U3261">
        <f t="shared" si="259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5"/>
        <v>109</v>
      </c>
      <c r="P3262" s="7">
        <f t="shared" si="256"/>
        <v>74.819999999999993</v>
      </c>
      <c r="Q3262" t="s">
        <v>8315</v>
      </c>
      <c r="R3262" t="s">
        <v>8316</v>
      </c>
      <c r="S3262" s="14">
        <f t="shared" si="257"/>
        <v>42303.672662037032</v>
      </c>
      <c r="T3262" s="14">
        <f t="shared" si="258"/>
        <v>42338.714328703703</v>
      </c>
      <c r="U3262">
        <f t="shared" si="259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5"/>
        <v>100</v>
      </c>
      <c r="P3263" s="7">
        <f t="shared" si="256"/>
        <v>67.650000000000006</v>
      </c>
      <c r="Q3263" t="s">
        <v>8315</v>
      </c>
      <c r="R3263" t="s">
        <v>8316</v>
      </c>
      <c r="S3263" s="14">
        <f t="shared" si="257"/>
        <v>42171.725416666668</v>
      </c>
      <c r="T3263" s="14">
        <f t="shared" si="258"/>
        <v>42201.725416666668</v>
      </c>
      <c r="U3263">
        <f t="shared" si="259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5"/>
        <v>103</v>
      </c>
      <c r="P3264" s="7">
        <f t="shared" si="256"/>
        <v>93.81</v>
      </c>
      <c r="Q3264" t="s">
        <v>8315</v>
      </c>
      <c r="R3264" t="s">
        <v>8316</v>
      </c>
      <c r="S3264" s="14">
        <f t="shared" si="257"/>
        <v>41964.315532407403</v>
      </c>
      <c r="T3264" s="14">
        <f t="shared" si="258"/>
        <v>41995.166666666672</v>
      </c>
      <c r="U3264">
        <f t="shared" si="259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5"/>
        <v>112</v>
      </c>
      <c r="P3265" s="7">
        <f t="shared" si="256"/>
        <v>41.24</v>
      </c>
      <c r="Q3265" t="s">
        <v>8315</v>
      </c>
      <c r="R3265" t="s">
        <v>8316</v>
      </c>
      <c r="S3265" s="14">
        <f t="shared" si="257"/>
        <v>42284.516064814816</v>
      </c>
      <c r="T3265" s="14">
        <f t="shared" si="258"/>
        <v>42307.875</v>
      </c>
      <c r="U3265">
        <f t="shared" si="259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5"/>
        <v>103</v>
      </c>
      <c r="P3266" s="7">
        <f t="shared" si="256"/>
        <v>52.55</v>
      </c>
      <c r="Q3266" t="s">
        <v>8315</v>
      </c>
      <c r="R3266" t="s">
        <v>8316</v>
      </c>
      <c r="S3266" s="14">
        <f t="shared" si="257"/>
        <v>42016.800208333334</v>
      </c>
      <c r="T3266" s="14">
        <f t="shared" si="258"/>
        <v>42032.916666666672</v>
      </c>
      <c r="U3266">
        <f t="shared" si="259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 s="7">
        <f t="shared" si="256"/>
        <v>70.290000000000006</v>
      </c>
      <c r="Q3267" t="s">
        <v>8315</v>
      </c>
      <c r="R3267" t="s">
        <v>8316</v>
      </c>
      <c r="S3267" s="14">
        <f t="shared" si="257"/>
        <v>42311.711979166663</v>
      </c>
      <c r="T3267" s="14">
        <f t="shared" si="258"/>
        <v>42341.708333333328</v>
      </c>
      <c r="U3267">
        <f t="shared" si="259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7">
        <f t="shared" si="256"/>
        <v>48.33</v>
      </c>
      <c r="Q3268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7">
        <f t="shared" si="256"/>
        <v>53.18</v>
      </c>
      <c r="Q3269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7">
        <f t="shared" si="256"/>
        <v>60.95</v>
      </c>
      <c r="Q327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7">
        <f t="shared" si="256"/>
        <v>116</v>
      </c>
      <c r="Q327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7">
        <f t="shared" si="256"/>
        <v>61</v>
      </c>
      <c r="Q3272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7">
        <f t="shared" si="256"/>
        <v>38.24</v>
      </c>
      <c r="Q3273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7">
        <f t="shared" si="256"/>
        <v>106.5</v>
      </c>
      <c r="Q3274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7">
        <f t="shared" si="256"/>
        <v>204.57</v>
      </c>
      <c r="Q3275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7">
        <f t="shared" si="256"/>
        <v>54.91</v>
      </c>
      <c r="Q3276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7">
        <f t="shared" si="256"/>
        <v>150.41999999999999</v>
      </c>
      <c r="Q3277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7">
        <f t="shared" si="256"/>
        <v>52.58</v>
      </c>
      <c r="Q3278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7">
        <f t="shared" si="256"/>
        <v>54.3</v>
      </c>
      <c r="Q3279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7">
        <f t="shared" si="256"/>
        <v>76.03</v>
      </c>
      <c r="Q328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7">
        <f t="shared" si="256"/>
        <v>105.21</v>
      </c>
      <c r="Q328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7">
        <f t="shared" si="256"/>
        <v>68.67</v>
      </c>
      <c r="Q3282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7">
        <f t="shared" si="256"/>
        <v>129.36000000000001</v>
      </c>
      <c r="Q3283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7">
        <f t="shared" si="256"/>
        <v>134.26</v>
      </c>
      <c r="Q3284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7">
        <f t="shared" si="256"/>
        <v>17.829999999999998</v>
      </c>
      <c r="Q3285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7">
        <f t="shared" si="256"/>
        <v>203.2</v>
      </c>
      <c r="Q3286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7">
        <f t="shared" si="256"/>
        <v>69.19</v>
      </c>
      <c r="Q3287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7">
        <f t="shared" si="256"/>
        <v>125.12</v>
      </c>
      <c r="Q3288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7">
        <f t="shared" si="256"/>
        <v>73.53</v>
      </c>
      <c r="Q3289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7">
        <f t="shared" si="256"/>
        <v>48.44</v>
      </c>
      <c r="Q329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7">
        <f t="shared" si="256"/>
        <v>26.61</v>
      </c>
      <c r="Q329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7">
        <f t="shared" si="256"/>
        <v>33.67</v>
      </c>
      <c r="Q3292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7">
        <f t="shared" si="256"/>
        <v>40.71</v>
      </c>
      <c r="Q3293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7">
        <f t="shared" si="256"/>
        <v>19.27</v>
      </c>
      <c r="Q3294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7">
        <f t="shared" si="256"/>
        <v>84.29</v>
      </c>
      <c r="Q3295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7">
        <f t="shared" si="256"/>
        <v>29.58</v>
      </c>
      <c r="Q3296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7">
        <f t="shared" si="256"/>
        <v>26.67</v>
      </c>
      <c r="Q3297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7">
        <f t="shared" si="256"/>
        <v>45.98</v>
      </c>
      <c r="Q3298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7">
        <f t="shared" si="256"/>
        <v>125.09</v>
      </c>
      <c r="Q3299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7">
        <f t="shared" si="256"/>
        <v>141.29</v>
      </c>
      <c r="Q330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7">
        <f t="shared" si="256"/>
        <v>55.33</v>
      </c>
      <c r="Q330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7">
        <f t="shared" si="256"/>
        <v>46.42</v>
      </c>
      <c r="Q3302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7">
        <f t="shared" si="256"/>
        <v>57.2</v>
      </c>
      <c r="Q3303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7">
        <f t="shared" si="256"/>
        <v>173.7</v>
      </c>
      <c r="Q3304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7">
        <f t="shared" si="256"/>
        <v>59.6</v>
      </c>
      <c r="Q3305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7">
        <f t="shared" si="256"/>
        <v>89.59</v>
      </c>
      <c r="Q3306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7">
        <f t="shared" si="256"/>
        <v>204.05</v>
      </c>
      <c r="Q3307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7">
        <f t="shared" si="256"/>
        <v>48.7</v>
      </c>
      <c r="Q3308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7">
        <f t="shared" si="256"/>
        <v>53.34</v>
      </c>
      <c r="Q3309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7">
        <f t="shared" si="256"/>
        <v>75.09</v>
      </c>
      <c r="Q33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7">
        <f t="shared" si="256"/>
        <v>18</v>
      </c>
      <c r="Q33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7">
        <f t="shared" si="256"/>
        <v>209.84</v>
      </c>
      <c r="Q3312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7">
        <f t="shared" si="256"/>
        <v>61.02</v>
      </c>
      <c r="Q3313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7">
        <f t="shared" si="256"/>
        <v>61</v>
      </c>
      <c r="Q3314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7">
        <f t="shared" si="256"/>
        <v>80.03</v>
      </c>
      <c r="Q3315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7">
        <f t="shared" si="256"/>
        <v>29.07</v>
      </c>
      <c r="Q3316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7">
        <f t="shared" si="256"/>
        <v>49.44</v>
      </c>
      <c r="Q3317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7">
        <f t="shared" si="256"/>
        <v>93.98</v>
      </c>
      <c r="Q3318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7">
        <f t="shared" si="256"/>
        <v>61.94</v>
      </c>
      <c r="Q3319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7">
        <f t="shared" si="256"/>
        <v>78.5</v>
      </c>
      <c r="Q332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7">
        <f t="shared" si="256"/>
        <v>33.75</v>
      </c>
      <c r="Q332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ref="O3322:O3385" si="260">ROUND(E3322/D3322*100,0)</f>
        <v>101</v>
      </c>
      <c r="P3322" s="7">
        <f t="shared" ref="P3322:P3385" si="261">IFERROR(ROUND(E3322/L3322,2),0)</f>
        <v>66.45</v>
      </c>
      <c r="Q3322" t="s">
        <v>8315</v>
      </c>
      <c r="R3322" t="s">
        <v>8316</v>
      </c>
      <c r="S3322" s="14">
        <f t="shared" ref="S3322:S3385" si="262">(((J3322/60)/60)/24)+DATE(1970,1,1)</f>
        <v>42513.045798611114</v>
      </c>
      <c r="T3322" s="14">
        <f t="shared" ref="T3322:T3385" si="263">(((I3322/60)/60)/24)+DATE(1970,1,1)</f>
        <v>42543.045798611114</v>
      </c>
      <c r="U3322">
        <f t="shared" ref="U3322:U3385" si="264">YEAR(S3322)</f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60"/>
        <v>107</v>
      </c>
      <c r="P3323" s="7">
        <f t="shared" si="261"/>
        <v>35.799999999999997</v>
      </c>
      <c r="Q3323" t="s">
        <v>8315</v>
      </c>
      <c r="R3323" t="s">
        <v>8316</v>
      </c>
      <c r="S3323" s="14">
        <f t="shared" si="262"/>
        <v>41914.100289351853</v>
      </c>
      <c r="T3323" s="14">
        <f t="shared" si="263"/>
        <v>41928.165972222225</v>
      </c>
      <c r="U3323">
        <f t="shared" si="264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60"/>
        <v>102</v>
      </c>
      <c r="P3324" s="7">
        <f t="shared" si="261"/>
        <v>145.65</v>
      </c>
      <c r="Q3324" t="s">
        <v>8315</v>
      </c>
      <c r="R3324" t="s">
        <v>8316</v>
      </c>
      <c r="S3324" s="14">
        <f t="shared" si="262"/>
        <v>42521.010370370372</v>
      </c>
      <c r="T3324" s="14">
        <f t="shared" si="263"/>
        <v>42543.163194444445</v>
      </c>
      <c r="U3324">
        <f t="shared" si="264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60"/>
        <v>126</v>
      </c>
      <c r="P3325" s="7">
        <f t="shared" si="261"/>
        <v>25.69</v>
      </c>
      <c r="Q3325" t="s">
        <v>8315</v>
      </c>
      <c r="R3325" t="s">
        <v>8316</v>
      </c>
      <c r="S3325" s="14">
        <f t="shared" si="262"/>
        <v>42608.36583333333</v>
      </c>
      <c r="T3325" s="14">
        <f t="shared" si="263"/>
        <v>42638.36583333333</v>
      </c>
      <c r="U3325">
        <f t="shared" si="264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60"/>
        <v>102</v>
      </c>
      <c r="P3326" s="7">
        <f t="shared" si="261"/>
        <v>152.5</v>
      </c>
      <c r="Q3326" t="s">
        <v>8315</v>
      </c>
      <c r="R3326" t="s">
        <v>8316</v>
      </c>
      <c r="S3326" s="14">
        <f t="shared" si="262"/>
        <v>42512.58321759259</v>
      </c>
      <c r="T3326" s="14">
        <f t="shared" si="263"/>
        <v>42526.58321759259</v>
      </c>
      <c r="U3326">
        <f t="shared" si="264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60"/>
        <v>113</v>
      </c>
      <c r="P3327" s="7">
        <f t="shared" si="261"/>
        <v>30</v>
      </c>
      <c r="Q3327" t="s">
        <v>8315</v>
      </c>
      <c r="R3327" t="s">
        <v>8316</v>
      </c>
      <c r="S3327" s="14">
        <f t="shared" si="262"/>
        <v>42064.785613425927</v>
      </c>
      <c r="T3327" s="14">
        <f t="shared" si="263"/>
        <v>42099.743946759263</v>
      </c>
      <c r="U3327">
        <f t="shared" si="264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60"/>
        <v>101</v>
      </c>
      <c r="P3328" s="7">
        <f t="shared" si="261"/>
        <v>142.28</v>
      </c>
      <c r="Q3328" t="s">
        <v>8315</v>
      </c>
      <c r="R3328" t="s">
        <v>8316</v>
      </c>
      <c r="S3328" s="14">
        <f t="shared" si="262"/>
        <v>42041.714178240742</v>
      </c>
      <c r="T3328" s="14">
        <f t="shared" si="263"/>
        <v>42071.67251157407</v>
      </c>
      <c r="U3328">
        <f t="shared" si="264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60"/>
        <v>101</v>
      </c>
      <c r="P3329" s="7">
        <f t="shared" si="261"/>
        <v>24.55</v>
      </c>
      <c r="Q3329" t="s">
        <v>8315</v>
      </c>
      <c r="R3329" t="s">
        <v>8316</v>
      </c>
      <c r="S3329" s="14">
        <f t="shared" si="262"/>
        <v>42468.374606481477</v>
      </c>
      <c r="T3329" s="14">
        <f t="shared" si="263"/>
        <v>42498.374606481477</v>
      </c>
      <c r="U3329">
        <f t="shared" si="264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60"/>
        <v>146</v>
      </c>
      <c r="P3330" s="7">
        <f t="shared" si="261"/>
        <v>292.77999999999997</v>
      </c>
      <c r="Q3330" t="s">
        <v>8315</v>
      </c>
      <c r="R3330" t="s">
        <v>8316</v>
      </c>
      <c r="S3330" s="14">
        <f t="shared" si="262"/>
        <v>41822.57503472222</v>
      </c>
      <c r="T3330" s="14">
        <f t="shared" si="263"/>
        <v>41825.041666666664</v>
      </c>
      <c r="U3330">
        <f t="shared" si="264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 s="7">
        <f t="shared" si="261"/>
        <v>44.92</v>
      </c>
      <c r="Q3331" t="s">
        <v>8315</v>
      </c>
      <c r="R3331" t="s">
        <v>8316</v>
      </c>
      <c r="S3331" s="14">
        <f t="shared" si="262"/>
        <v>41837.323009259257</v>
      </c>
      <c r="T3331" s="14">
        <f t="shared" si="263"/>
        <v>41847.958333333336</v>
      </c>
      <c r="U3331">
        <f t="shared" si="264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7">
        <f t="shared" si="261"/>
        <v>23.1</v>
      </c>
      <c r="Q3332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7">
        <f t="shared" si="261"/>
        <v>80.400000000000006</v>
      </c>
      <c r="Q3333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7">
        <f t="shared" si="261"/>
        <v>72.290000000000006</v>
      </c>
      <c r="Q3334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7">
        <f t="shared" si="261"/>
        <v>32.97</v>
      </c>
      <c r="Q3335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7">
        <f t="shared" si="261"/>
        <v>116.65</v>
      </c>
      <c r="Q3336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7">
        <f t="shared" si="261"/>
        <v>79.62</v>
      </c>
      <c r="Q3337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7">
        <f t="shared" si="261"/>
        <v>27.78</v>
      </c>
      <c r="Q3338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7">
        <f t="shared" si="261"/>
        <v>81.03</v>
      </c>
      <c r="Q3339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7">
        <f t="shared" si="261"/>
        <v>136.85</v>
      </c>
      <c r="Q334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7">
        <f t="shared" si="261"/>
        <v>177.62</v>
      </c>
      <c r="Q334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7">
        <f t="shared" si="261"/>
        <v>109.08</v>
      </c>
      <c r="Q3342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7">
        <f t="shared" si="261"/>
        <v>119.64</v>
      </c>
      <c r="Q3343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7">
        <f t="shared" si="261"/>
        <v>78.209999999999994</v>
      </c>
      <c r="Q3344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7">
        <f t="shared" si="261"/>
        <v>52.17</v>
      </c>
      <c r="Q3345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7">
        <f t="shared" si="261"/>
        <v>114.13</v>
      </c>
      <c r="Q3346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7">
        <f t="shared" si="261"/>
        <v>50</v>
      </c>
      <c r="Q3347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7">
        <f t="shared" si="261"/>
        <v>91.67</v>
      </c>
      <c r="Q3348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7">
        <f t="shared" si="261"/>
        <v>108.59</v>
      </c>
      <c r="Q3349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7">
        <f t="shared" si="261"/>
        <v>69.819999999999993</v>
      </c>
      <c r="Q335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7">
        <f t="shared" si="261"/>
        <v>109.57</v>
      </c>
      <c r="Q335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7">
        <f t="shared" si="261"/>
        <v>71.67</v>
      </c>
      <c r="Q3352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7">
        <f t="shared" si="261"/>
        <v>93.61</v>
      </c>
      <c r="Q3353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7">
        <f t="shared" si="261"/>
        <v>76.8</v>
      </c>
      <c r="Q3354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7">
        <f t="shared" si="261"/>
        <v>35.799999999999997</v>
      </c>
      <c r="Q3355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7">
        <f t="shared" si="261"/>
        <v>55.6</v>
      </c>
      <c r="Q3356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7">
        <f t="shared" si="261"/>
        <v>147.33000000000001</v>
      </c>
      <c r="Q3357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7">
        <f t="shared" si="261"/>
        <v>56.33</v>
      </c>
      <c r="Q3358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7">
        <f t="shared" si="261"/>
        <v>96.19</v>
      </c>
      <c r="Q3359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7">
        <f t="shared" si="261"/>
        <v>63.57</v>
      </c>
      <c r="Q336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7">
        <f t="shared" si="261"/>
        <v>184.78</v>
      </c>
      <c r="Q336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7">
        <f t="shared" si="261"/>
        <v>126.72</v>
      </c>
      <c r="Q3362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7">
        <f t="shared" si="261"/>
        <v>83.43</v>
      </c>
      <c r="Q3363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7">
        <f t="shared" si="261"/>
        <v>54.5</v>
      </c>
      <c r="Q3364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7">
        <f t="shared" si="261"/>
        <v>302.31</v>
      </c>
      <c r="Q3365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7">
        <f t="shared" si="261"/>
        <v>44.14</v>
      </c>
      <c r="Q3366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7">
        <f t="shared" si="261"/>
        <v>866.67</v>
      </c>
      <c r="Q3367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7">
        <f t="shared" si="261"/>
        <v>61.39</v>
      </c>
      <c r="Q3368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7">
        <f t="shared" si="261"/>
        <v>29.67</v>
      </c>
      <c r="Q3369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7">
        <f t="shared" si="261"/>
        <v>45.48</v>
      </c>
      <c r="Q337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7">
        <f t="shared" si="261"/>
        <v>96.2</v>
      </c>
      <c r="Q337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7">
        <f t="shared" si="261"/>
        <v>67.92</v>
      </c>
      <c r="Q3372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7">
        <f t="shared" si="261"/>
        <v>30.78</v>
      </c>
      <c r="Q3373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7">
        <f t="shared" si="261"/>
        <v>38.33</v>
      </c>
      <c r="Q3374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7">
        <f t="shared" si="261"/>
        <v>66.83</v>
      </c>
      <c r="Q3375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7">
        <f t="shared" si="261"/>
        <v>71.73</v>
      </c>
      <c r="Q3376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7">
        <f t="shared" si="261"/>
        <v>176.47</v>
      </c>
      <c r="Q3377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7">
        <f t="shared" si="261"/>
        <v>421.11</v>
      </c>
      <c r="Q3378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7">
        <f t="shared" si="261"/>
        <v>104.99</v>
      </c>
      <c r="Q3379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7">
        <f t="shared" si="261"/>
        <v>28.19</v>
      </c>
      <c r="Q338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7">
        <f t="shared" si="261"/>
        <v>54.55</v>
      </c>
      <c r="Q338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7">
        <f t="shared" si="261"/>
        <v>111.89</v>
      </c>
      <c r="Q3382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7">
        <f t="shared" si="261"/>
        <v>85.21</v>
      </c>
      <c r="Q3383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7">
        <f t="shared" si="261"/>
        <v>76.650000000000006</v>
      </c>
      <c r="Q3384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7">
        <f t="shared" si="261"/>
        <v>65.17</v>
      </c>
      <c r="Q3385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ref="O3386:O3449" si="265">ROUND(E3386/D3386*100,0)</f>
        <v>100</v>
      </c>
      <c r="P3386" s="7">
        <f t="shared" ref="P3386:P3449" si="266">IFERROR(ROUND(E3386/L3386,2),0)</f>
        <v>93.76</v>
      </c>
      <c r="Q3386" t="s">
        <v>8315</v>
      </c>
      <c r="R3386" t="s">
        <v>8316</v>
      </c>
      <c r="S3386" s="14">
        <f t="shared" ref="S3386:S3449" si="267">(((J3386/60)/60)/24)+DATE(1970,1,1)</f>
        <v>42292.087592592594</v>
      </c>
      <c r="T3386" s="14">
        <f t="shared" ref="T3386:T3449" si="268">(((I3386/60)/60)/24)+DATE(1970,1,1)</f>
        <v>42329.125</v>
      </c>
      <c r="U3386">
        <f t="shared" ref="U3386:U3449" si="269">YEAR(S3386)</f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5"/>
        <v>100</v>
      </c>
      <c r="P3387" s="7">
        <f t="shared" si="266"/>
        <v>133.33000000000001</v>
      </c>
      <c r="Q3387" t="s">
        <v>8315</v>
      </c>
      <c r="R3387" t="s">
        <v>8316</v>
      </c>
      <c r="S3387" s="14">
        <f t="shared" si="267"/>
        <v>41953.8675</v>
      </c>
      <c r="T3387" s="14">
        <f t="shared" si="268"/>
        <v>41983.8675</v>
      </c>
      <c r="U3387">
        <f t="shared" si="269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5"/>
        <v>105</v>
      </c>
      <c r="P3388" s="7">
        <f t="shared" si="266"/>
        <v>51.22</v>
      </c>
      <c r="Q3388" t="s">
        <v>8315</v>
      </c>
      <c r="R3388" t="s">
        <v>8316</v>
      </c>
      <c r="S3388" s="14">
        <f t="shared" si="267"/>
        <v>41946.644745370373</v>
      </c>
      <c r="T3388" s="14">
        <f t="shared" si="268"/>
        <v>41976.644745370373</v>
      </c>
      <c r="U3388">
        <f t="shared" si="269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5"/>
        <v>117</v>
      </c>
      <c r="P3389" s="7">
        <f t="shared" si="266"/>
        <v>100.17</v>
      </c>
      <c r="Q3389" t="s">
        <v>8315</v>
      </c>
      <c r="R3389" t="s">
        <v>8316</v>
      </c>
      <c r="S3389" s="14">
        <f t="shared" si="267"/>
        <v>41947.762592592589</v>
      </c>
      <c r="T3389" s="14">
        <f t="shared" si="268"/>
        <v>41987.762592592597</v>
      </c>
      <c r="U3389">
        <f t="shared" si="269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5"/>
        <v>104</v>
      </c>
      <c r="P3390" s="7">
        <f t="shared" si="266"/>
        <v>34.6</v>
      </c>
      <c r="Q3390" t="s">
        <v>8315</v>
      </c>
      <c r="R3390" t="s">
        <v>8316</v>
      </c>
      <c r="S3390" s="14">
        <f t="shared" si="267"/>
        <v>42143.461122685185</v>
      </c>
      <c r="T3390" s="14">
        <f t="shared" si="268"/>
        <v>42173.461122685185</v>
      </c>
      <c r="U3390">
        <f t="shared" si="269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5"/>
        <v>115</v>
      </c>
      <c r="P3391" s="7">
        <f t="shared" si="266"/>
        <v>184.68</v>
      </c>
      <c r="Q3391" t="s">
        <v>8315</v>
      </c>
      <c r="R3391" t="s">
        <v>8316</v>
      </c>
      <c r="S3391" s="14">
        <f t="shared" si="267"/>
        <v>42494.563449074078</v>
      </c>
      <c r="T3391" s="14">
        <f t="shared" si="268"/>
        <v>42524.563449074078</v>
      </c>
      <c r="U3391">
        <f t="shared" si="269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5"/>
        <v>102</v>
      </c>
      <c r="P3392" s="7">
        <f t="shared" si="266"/>
        <v>69.819999999999993</v>
      </c>
      <c r="Q3392" t="s">
        <v>8315</v>
      </c>
      <c r="R3392" t="s">
        <v>8316</v>
      </c>
      <c r="S3392" s="14">
        <f t="shared" si="267"/>
        <v>41815.774826388886</v>
      </c>
      <c r="T3392" s="14">
        <f t="shared" si="268"/>
        <v>41830.774826388886</v>
      </c>
      <c r="U3392">
        <f t="shared" si="269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5"/>
        <v>223</v>
      </c>
      <c r="P3393" s="7">
        <f t="shared" si="266"/>
        <v>61.94</v>
      </c>
      <c r="Q3393" t="s">
        <v>8315</v>
      </c>
      <c r="R3393" t="s">
        <v>8316</v>
      </c>
      <c r="S3393" s="14">
        <f t="shared" si="267"/>
        <v>41830.545694444445</v>
      </c>
      <c r="T3393" s="14">
        <f t="shared" si="268"/>
        <v>41859.936111111114</v>
      </c>
      <c r="U3393">
        <f t="shared" si="269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5"/>
        <v>100</v>
      </c>
      <c r="P3394" s="7">
        <f t="shared" si="266"/>
        <v>41.67</v>
      </c>
      <c r="Q3394" t="s">
        <v>8315</v>
      </c>
      <c r="R3394" t="s">
        <v>8316</v>
      </c>
      <c r="S3394" s="14">
        <f t="shared" si="267"/>
        <v>42446.845543981486</v>
      </c>
      <c r="T3394" s="14">
        <f t="shared" si="268"/>
        <v>42496.845543981486</v>
      </c>
      <c r="U3394">
        <f t="shared" si="269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 s="7">
        <f t="shared" si="266"/>
        <v>36.07</v>
      </c>
      <c r="Q3395" t="s">
        <v>8315</v>
      </c>
      <c r="R3395" t="s">
        <v>8316</v>
      </c>
      <c r="S3395" s="14">
        <f t="shared" si="267"/>
        <v>41923.921643518523</v>
      </c>
      <c r="T3395" s="14">
        <f t="shared" si="268"/>
        <v>41949.031944444447</v>
      </c>
      <c r="U3395">
        <f t="shared" si="269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7">
        <f t="shared" si="266"/>
        <v>29</v>
      </c>
      <c r="Q3396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7">
        <f t="shared" si="266"/>
        <v>24.21</v>
      </c>
      <c r="Q3397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7">
        <f t="shared" si="266"/>
        <v>55.89</v>
      </c>
      <c r="Q3398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7">
        <f t="shared" si="266"/>
        <v>11.67</v>
      </c>
      <c r="Q3399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7">
        <f t="shared" si="266"/>
        <v>68.349999999999994</v>
      </c>
      <c r="Q340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7">
        <f t="shared" si="266"/>
        <v>27.07</v>
      </c>
      <c r="Q340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7">
        <f t="shared" si="266"/>
        <v>118.13</v>
      </c>
      <c r="Q3402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7">
        <f t="shared" si="266"/>
        <v>44.76</v>
      </c>
      <c r="Q3403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7">
        <f t="shared" si="266"/>
        <v>99.79</v>
      </c>
      <c r="Q3404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7">
        <f t="shared" si="266"/>
        <v>117.65</v>
      </c>
      <c r="Q3405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7">
        <f t="shared" si="266"/>
        <v>203.33</v>
      </c>
      <c r="Q3406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7">
        <f t="shared" si="266"/>
        <v>28.32</v>
      </c>
      <c r="Q3407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7">
        <f t="shared" si="266"/>
        <v>110.23</v>
      </c>
      <c r="Q3408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7">
        <f t="shared" si="266"/>
        <v>31.97</v>
      </c>
      <c r="Q3409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7">
        <f t="shared" si="266"/>
        <v>58.61</v>
      </c>
      <c r="Q34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7">
        <f t="shared" si="266"/>
        <v>29.43</v>
      </c>
      <c r="Q34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7">
        <f t="shared" si="266"/>
        <v>81.38</v>
      </c>
      <c r="Q3412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7">
        <f t="shared" si="266"/>
        <v>199.17</v>
      </c>
      <c r="Q3413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7">
        <f t="shared" si="266"/>
        <v>115.38</v>
      </c>
      <c r="Q3414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7">
        <f t="shared" si="266"/>
        <v>46.43</v>
      </c>
      <c r="Q3415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7">
        <f t="shared" si="266"/>
        <v>70.569999999999993</v>
      </c>
      <c r="Q3416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7">
        <f t="shared" si="266"/>
        <v>22.22</v>
      </c>
      <c r="Q3417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7">
        <f t="shared" si="266"/>
        <v>159.47</v>
      </c>
      <c r="Q3418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7">
        <f t="shared" si="266"/>
        <v>37.78</v>
      </c>
      <c r="Q3419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7">
        <f t="shared" si="266"/>
        <v>72.05</v>
      </c>
      <c r="Q342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7">
        <f t="shared" si="266"/>
        <v>63.7</v>
      </c>
      <c r="Q342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7">
        <f t="shared" si="266"/>
        <v>28.41</v>
      </c>
      <c r="Q3422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7">
        <f t="shared" si="266"/>
        <v>103.21</v>
      </c>
      <c r="Q3423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7">
        <f t="shared" si="266"/>
        <v>71.150000000000006</v>
      </c>
      <c r="Q3424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7">
        <f t="shared" si="266"/>
        <v>35</v>
      </c>
      <c r="Q3425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7">
        <f t="shared" si="266"/>
        <v>81.78</v>
      </c>
      <c r="Q3426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7">
        <f t="shared" si="266"/>
        <v>297.02999999999997</v>
      </c>
      <c r="Q3427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7">
        <f t="shared" si="266"/>
        <v>46.61</v>
      </c>
      <c r="Q3428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7">
        <f t="shared" si="266"/>
        <v>51.72</v>
      </c>
      <c r="Q3429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7">
        <f t="shared" si="266"/>
        <v>40.29</v>
      </c>
      <c r="Q343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7">
        <f t="shared" si="266"/>
        <v>16.25</v>
      </c>
      <c r="Q343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7">
        <f t="shared" si="266"/>
        <v>30.15</v>
      </c>
      <c r="Q3432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7">
        <f t="shared" si="266"/>
        <v>95.24</v>
      </c>
      <c r="Q3433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7">
        <f t="shared" si="266"/>
        <v>52.21</v>
      </c>
      <c r="Q3434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7">
        <f t="shared" si="266"/>
        <v>134.15</v>
      </c>
      <c r="Q3435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7">
        <f t="shared" si="266"/>
        <v>62.83</v>
      </c>
      <c r="Q3436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7">
        <f t="shared" si="266"/>
        <v>58.95</v>
      </c>
      <c r="Q3437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7">
        <f t="shared" si="266"/>
        <v>143.11000000000001</v>
      </c>
      <c r="Q3438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7">
        <f t="shared" si="266"/>
        <v>84.17</v>
      </c>
      <c r="Q3439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7">
        <f t="shared" si="266"/>
        <v>186.07</v>
      </c>
      <c r="Q344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7">
        <f t="shared" si="266"/>
        <v>89.79</v>
      </c>
      <c r="Q344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7">
        <f t="shared" si="266"/>
        <v>64.16</v>
      </c>
      <c r="Q3442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7">
        <f t="shared" si="266"/>
        <v>59.65</v>
      </c>
      <c r="Q3443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7">
        <f t="shared" si="266"/>
        <v>31.25</v>
      </c>
      <c r="Q3444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7">
        <f t="shared" si="266"/>
        <v>41.22</v>
      </c>
      <c r="Q3445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7">
        <f t="shared" si="266"/>
        <v>43.35</v>
      </c>
      <c r="Q3446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7">
        <f t="shared" si="266"/>
        <v>64.52</v>
      </c>
      <c r="Q3447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7">
        <f t="shared" si="266"/>
        <v>43.28</v>
      </c>
      <c r="Q3448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7">
        <f t="shared" si="266"/>
        <v>77</v>
      </c>
      <c r="Q3449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ref="O3450:O3513" si="270">ROUND(E3450/D3450*100,0)</f>
        <v>110</v>
      </c>
      <c r="P3450" s="7">
        <f t="shared" ref="P3450:P3513" si="271">IFERROR(ROUND(E3450/L3450,2),0)</f>
        <v>51.22</v>
      </c>
      <c r="Q3450" t="s">
        <v>8315</v>
      </c>
      <c r="R3450" t="s">
        <v>8316</v>
      </c>
      <c r="S3450" s="14">
        <f t="shared" ref="S3450:S3513" si="272">(((J3450/60)/60)/24)+DATE(1970,1,1)</f>
        <v>41960.119085648148</v>
      </c>
      <c r="T3450" s="14">
        <f t="shared" ref="T3450:T3513" si="273">(((I3450/60)/60)/24)+DATE(1970,1,1)</f>
        <v>41990.119085648148</v>
      </c>
      <c r="U3450">
        <f t="shared" ref="U3450:U3513" si="274">YEAR(S3450)</f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70"/>
        <v>171</v>
      </c>
      <c r="P3451" s="7">
        <f t="shared" si="271"/>
        <v>68.25</v>
      </c>
      <c r="Q3451" t="s">
        <v>8315</v>
      </c>
      <c r="R3451" t="s">
        <v>8316</v>
      </c>
      <c r="S3451" s="14">
        <f t="shared" si="272"/>
        <v>42532.052523148144</v>
      </c>
      <c r="T3451" s="14">
        <f t="shared" si="273"/>
        <v>42560.166666666672</v>
      </c>
      <c r="U3451">
        <f t="shared" si="274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70"/>
        <v>152</v>
      </c>
      <c r="P3452" s="7">
        <f t="shared" si="271"/>
        <v>19.489999999999998</v>
      </c>
      <c r="Q3452" t="s">
        <v>8315</v>
      </c>
      <c r="R3452" t="s">
        <v>8316</v>
      </c>
      <c r="S3452" s="14">
        <f t="shared" si="272"/>
        <v>42036.704525462963</v>
      </c>
      <c r="T3452" s="14">
        <f t="shared" si="273"/>
        <v>42096.662858796291</v>
      </c>
      <c r="U3452">
        <f t="shared" si="274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70"/>
        <v>101</v>
      </c>
      <c r="P3453" s="7">
        <f t="shared" si="271"/>
        <v>41.13</v>
      </c>
      <c r="Q3453" t="s">
        <v>8315</v>
      </c>
      <c r="R3453" t="s">
        <v>8316</v>
      </c>
      <c r="S3453" s="14">
        <f t="shared" si="272"/>
        <v>42088.723692129628</v>
      </c>
      <c r="T3453" s="14">
        <f t="shared" si="273"/>
        <v>42115.723692129628</v>
      </c>
      <c r="U3453">
        <f t="shared" si="274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70"/>
        <v>153</v>
      </c>
      <c r="P3454" s="7">
        <f t="shared" si="271"/>
        <v>41.41</v>
      </c>
      <c r="Q3454" t="s">
        <v>8315</v>
      </c>
      <c r="R3454" t="s">
        <v>8316</v>
      </c>
      <c r="S3454" s="14">
        <f t="shared" si="272"/>
        <v>41820.639189814814</v>
      </c>
      <c r="T3454" s="14">
        <f t="shared" si="273"/>
        <v>41843.165972222225</v>
      </c>
      <c r="U3454">
        <f t="shared" si="274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70"/>
        <v>128</v>
      </c>
      <c r="P3455" s="7">
        <f t="shared" si="271"/>
        <v>27.5</v>
      </c>
      <c r="Q3455" t="s">
        <v>8315</v>
      </c>
      <c r="R3455" t="s">
        <v>8316</v>
      </c>
      <c r="S3455" s="14">
        <f t="shared" si="272"/>
        <v>42535.97865740741</v>
      </c>
      <c r="T3455" s="14">
        <f t="shared" si="273"/>
        <v>42595.97865740741</v>
      </c>
      <c r="U3455">
        <f t="shared" si="274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70"/>
        <v>101</v>
      </c>
      <c r="P3456" s="7">
        <f t="shared" si="271"/>
        <v>33.57</v>
      </c>
      <c r="Q3456" t="s">
        <v>8315</v>
      </c>
      <c r="R3456" t="s">
        <v>8316</v>
      </c>
      <c r="S3456" s="14">
        <f t="shared" si="272"/>
        <v>41821.698599537034</v>
      </c>
      <c r="T3456" s="14">
        <f t="shared" si="273"/>
        <v>41851.698599537034</v>
      </c>
      <c r="U3456">
        <f t="shared" si="274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70"/>
        <v>101</v>
      </c>
      <c r="P3457" s="7">
        <f t="shared" si="271"/>
        <v>145.87</v>
      </c>
      <c r="Q3457" t="s">
        <v>8315</v>
      </c>
      <c r="R3457" t="s">
        <v>8316</v>
      </c>
      <c r="S3457" s="14">
        <f t="shared" si="272"/>
        <v>42626.7503125</v>
      </c>
      <c r="T3457" s="14">
        <f t="shared" si="273"/>
        <v>42656.7503125</v>
      </c>
      <c r="U3457">
        <f t="shared" si="274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70"/>
        <v>191</v>
      </c>
      <c r="P3458" s="7">
        <f t="shared" si="271"/>
        <v>358.69</v>
      </c>
      <c r="Q3458" t="s">
        <v>8315</v>
      </c>
      <c r="R3458" t="s">
        <v>8316</v>
      </c>
      <c r="S3458" s="14">
        <f t="shared" si="272"/>
        <v>41821.205636574072</v>
      </c>
      <c r="T3458" s="14">
        <f t="shared" si="273"/>
        <v>41852.290972222225</v>
      </c>
      <c r="U3458">
        <f t="shared" si="274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 s="7">
        <f t="shared" si="271"/>
        <v>50.98</v>
      </c>
      <c r="Q3459" t="s">
        <v>8315</v>
      </c>
      <c r="R3459" t="s">
        <v>8316</v>
      </c>
      <c r="S3459" s="14">
        <f t="shared" si="272"/>
        <v>42016.706678240742</v>
      </c>
      <c r="T3459" s="14">
        <f t="shared" si="273"/>
        <v>42047.249305555553</v>
      </c>
      <c r="U3459">
        <f t="shared" si="274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7">
        <f t="shared" si="271"/>
        <v>45.04</v>
      </c>
      <c r="Q346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7">
        <f t="shared" si="271"/>
        <v>17.53</v>
      </c>
      <c r="Q346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7">
        <f t="shared" si="271"/>
        <v>50</v>
      </c>
      <c r="Q3462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7">
        <f t="shared" si="271"/>
        <v>57.92</v>
      </c>
      <c r="Q3463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7">
        <f t="shared" si="271"/>
        <v>29.71</v>
      </c>
      <c r="Q3464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7">
        <f t="shared" si="271"/>
        <v>90.68</v>
      </c>
      <c r="Q3465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7">
        <f t="shared" si="271"/>
        <v>55.01</v>
      </c>
      <c r="Q3466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7">
        <f t="shared" si="271"/>
        <v>57.22</v>
      </c>
      <c r="Q3467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7">
        <f t="shared" si="271"/>
        <v>72.95</v>
      </c>
      <c r="Q3468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7">
        <f t="shared" si="271"/>
        <v>64.47</v>
      </c>
      <c r="Q3469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7">
        <f t="shared" si="271"/>
        <v>716.35</v>
      </c>
      <c r="Q347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7">
        <f t="shared" si="271"/>
        <v>50.4</v>
      </c>
      <c r="Q347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7">
        <f t="shared" si="271"/>
        <v>41.67</v>
      </c>
      <c r="Q3472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7">
        <f t="shared" si="271"/>
        <v>35.770000000000003</v>
      </c>
      <c r="Q3473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7">
        <f t="shared" si="271"/>
        <v>88.74</v>
      </c>
      <c r="Q3474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7">
        <f t="shared" si="271"/>
        <v>148.47999999999999</v>
      </c>
      <c r="Q3475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7">
        <f t="shared" si="271"/>
        <v>51.79</v>
      </c>
      <c r="Q3476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7">
        <f t="shared" si="271"/>
        <v>20</v>
      </c>
      <c r="Q3477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7">
        <f t="shared" si="271"/>
        <v>52</v>
      </c>
      <c r="Q3478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7">
        <f t="shared" si="271"/>
        <v>53.23</v>
      </c>
      <c r="Q3479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7">
        <f t="shared" si="271"/>
        <v>39.6</v>
      </c>
      <c r="Q348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7">
        <f t="shared" si="271"/>
        <v>34.25</v>
      </c>
      <c r="Q348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7">
        <f t="shared" si="271"/>
        <v>164.62</v>
      </c>
      <c r="Q3482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7">
        <f t="shared" si="271"/>
        <v>125.05</v>
      </c>
      <c r="Q3483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7">
        <f t="shared" si="271"/>
        <v>51.88</v>
      </c>
      <c r="Q3484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7">
        <f t="shared" si="271"/>
        <v>40.29</v>
      </c>
      <c r="Q3485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7">
        <f t="shared" si="271"/>
        <v>64.91</v>
      </c>
      <c r="Q3486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7">
        <f t="shared" si="271"/>
        <v>55.33</v>
      </c>
      <c r="Q3487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7">
        <f t="shared" si="271"/>
        <v>83.14</v>
      </c>
      <c r="Q3488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7">
        <f t="shared" si="271"/>
        <v>38.71</v>
      </c>
      <c r="Q3489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7">
        <f t="shared" si="271"/>
        <v>125.38</v>
      </c>
      <c r="Q349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7">
        <f t="shared" si="271"/>
        <v>78.260000000000005</v>
      </c>
      <c r="Q349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7">
        <f t="shared" si="271"/>
        <v>47.22</v>
      </c>
      <c r="Q3492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7">
        <f t="shared" si="271"/>
        <v>79.099999999999994</v>
      </c>
      <c r="Q3493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7">
        <f t="shared" si="271"/>
        <v>114.29</v>
      </c>
      <c r="Q3494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7">
        <f t="shared" si="271"/>
        <v>51.72</v>
      </c>
      <c r="Q3495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7">
        <f t="shared" si="271"/>
        <v>30.77</v>
      </c>
      <c r="Q3496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7">
        <f t="shared" si="271"/>
        <v>74.209999999999994</v>
      </c>
      <c r="Q3497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7">
        <f t="shared" si="271"/>
        <v>47.85</v>
      </c>
      <c r="Q3498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7">
        <f t="shared" si="271"/>
        <v>34.409999999999997</v>
      </c>
      <c r="Q3499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7">
        <f t="shared" si="271"/>
        <v>40.24</v>
      </c>
      <c r="Q350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7">
        <f t="shared" si="271"/>
        <v>60.29</v>
      </c>
      <c r="Q350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7">
        <f t="shared" si="271"/>
        <v>25.31</v>
      </c>
      <c r="Q3502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7">
        <f t="shared" si="271"/>
        <v>35.950000000000003</v>
      </c>
      <c r="Q3503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7">
        <f t="shared" si="271"/>
        <v>136</v>
      </c>
      <c r="Q3504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7">
        <f t="shared" si="271"/>
        <v>70.760000000000005</v>
      </c>
      <c r="Q3505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7">
        <f t="shared" si="271"/>
        <v>125</v>
      </c>
      <c r="Q3506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7">
        <f t="shared" si="271"/>
        <v>66.510000000000005</v>
      </c>
      <c r="Q3507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7">
        <f t="shared" si="271"/>
        <v>105</v>
      </c>
      <c r="Q3508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7">
        <f t="shared" si="271"/>
        <v>145</v>
      </c>
      <c r="Q3509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7">
        <f t="shared" si="271"/>
        <v>12</v>
      </c>
      <c r="Q35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7">
        <f t="shared" si="271"/>
        <v>96.67</v>
      </c>
      <c r="Q35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7">
        <f t="shared" si="271"/>
        <v>60.33</v>
      </c>
      <c r="Q3512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7">
        <f t="shared" si="271"/>
        <v>79.89</v>
      </c>
      <c r="Q3513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ref="O3514:O3577" si="275">ROUND(E3514/D3514*100,0)</f>
        <v>100</v>
      </c>
      <c r="P3514" s="7">
        <f t="shared" ref="P3514:P3577" si="276">IFERROR(ROUND(E3514/L3514,2),0)</f>
        <v>58.82</v>
      </c>
      <c r="Q3514" t="s">
        <v>8315</v>
      </c>
      <c r="R3514" t="s">
        <v>8316</v>
      </c>
      <c r="S3514" s="14">
        <f t="shared" ref="S3514:S3577" si="277">(((J3514/60)/60)/24)+DATE(1970,1,1)</f>
        <v>42057.536944444444</v>
      </c>
      <c r="T3514" s="14">
        <f t="shared" ref="T3514:T3577" si="278">(((I3514/60)/60)/24)+DATE(1970,1,1)</f>
        <v>42117.49527777778</v>
      </c>
      <c r="U3514">
        <f t="shared" ref="U3514:U3577" si="279">YEAR(S3514)</f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5"/>
        <v>118</v>
      </c>
      <c r="P3515" s="7">
        <f t="shared" si="276"/>
        <v>75.34</v>
      </c>
      <c r="Q3515" t="s">
        <v>8315</v>
      </c>
      <c r="R3515" t="s">
        <v>8316</v>
      </c>
      <c r="S3515" s="14">
        <f t="shared" si="277"/>
        <v>41781.096203703702</v>
      </c>
      <c r="T3515" s="14">
        <f t="shared" si="278"/>
        <v>41794.207638888889</v>
      </c>
      <c r="U3515">
        <f t="shared" si="279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5"/>
        <v>110</v>
      </c>
      <c r="P3516" s="7">
        <f t="shared" si="276"/>
        <v>55</v>
      </c>
      <c r="Q3516" t="s">
        <v>8315</v>
      </c>
      <c r="R3516" t="s">
        <v>8316</v>
      </c>
      <c r="S3516" s="14">
        <f t="shared" si="277"/>
        <v>42020.846666666665</v>
      </c>
      <c r="T3516" s="14">
        <f t="shared" si="278"/>
        <v>42037.207638888889</v>
      </c>
      <c r="U3516">
        <f t="shared" si="279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5"/>
        <v>103</v>
      </c>
      <c r="P3517" s="7">
        <f t="shared" si="276"/>
        <v>66.959999999999994</v>
      </c>
      <c r="Q3517" t="s">
        <v>8315</v>
      </c>
      <c r="R3517" t="s">
        <v>8316</v>
      </c>
      <c r="S3517" s="14">
        <f t="shared" si="277"/>
        <v>42125.772812499999</v>
      </c>
      <c r="T3517" s="14">
        <f t="shared" si="278"/>
        <v>42155.772812499999</v>
      </c>
      <c r="U3517">
        <f t="shared" si="279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5"/>
        <v>100</v>
      </c>
      <c r="P3518" s="7">
        <f t="shared" si="276"/>
        <v>227.27</v>
      </c>
      <c r="Q3518" t="s">
        <v>8315</v>
      </c>
      <c r="R3518" t="s">
        <v>8316</v>
      </c>
      <c r="S3518" s="14">
        <f t="shared" si="277"/>
        <v>41856.010069444441</v>
      </c>
      <c r="T3518" s="14">
        <f t="shared" si="278"/>
        <v>41890.125</v>
      </c>
      <c r="U3518">
        <f t="shared" si="279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5"/>
        <v>100</v>
      </c>
      <c r="P3519" s="7">
        <f t="shared" si="276"/>
        <v>307.69</v>
      </c>
      <c r="Q3519" t="s">
        <v>8315</v>
      </c>
      <c r="R3519" t="s">
        <v>8316</v>
      </c>
      <c r="S3519" s="14">
        <f t="shared" si="277"/>
        <v>41794.817523148151</v>
      </c>
      <c r="T3519" s="14">
        <f t="shared" si="278"/>
        <v>41824.458333333336</v>
      </c>
      <c r="U3519">
        <f t="shared" si="279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5"/>
        <v>110</v>
      </c>
      <c r="P3520" s="7">
        <f t="shared" si="276"/>
        <v>50.02</v>
      </c>
      <c r="Q3520" t="s">
        <v>8315</v>
      </c>
      <c r="R3520" t="s">
        <v>8316</v>
      </c>
      <c r="S3520" s="14">
        <f t="shared" si="277"/>
        <v>41893.783553240741</v>
      </c>
      <c r="T3520" s="14">
        <f t="shared" si="278"/>
        <v>41914.597916666666</v>
      </c>
      <c r="U3520">
        <f t="shared" si="279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5"/>
        <v>101</v>
      </c>
      <c r="P3521" s="7">
        <f t="shared" si="276"/>
        <v>72.39</v>
      </c>
      <c r="Q3521" t="s">
        <v>8315</v>
      </c>
      <c r="R3521" t="s">
        <v>8316</v>
      </c>
      <c r="S3521" s="14">
        <f t="shared" si="277"/>
        <v>42037.598958333328</v>
      </c>
      <c r="T3521" s="14">
        <f t="shared" si="278"/>
        <v>42067.598958333328</v>
      </c>
      <c r="U3521">
        <f t="shared" si="279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5"/>
        <v>101</v>
      </c>
      <c r="P3522" s="7">
        <f t="shared" si="276"/>
        <v>95.95</v>
      </c>
      <c r="Q3522" t="s">
        <v>8315</v>
      </c>
      <c r="R3522" t="s">
        <v>8316</v>
      </c>
      <c r="S3522" s="14">
        <f t="shared" si="277"/>
        <v>42227.824212962965</v>
      </c>
      <c r="T3522" s="14">
        <f t="shared" si="278"/>
        <v>42253.57430555555</v>
      </c>
      <c r="U3522">
        <f t="shared" si="279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 s="7">
        <f t="shared" si="276"/>
        <v>45.62</v>
      </c>
      <c r="Q3523" t="s">
        <v>8315</v>
      </c>
      <c r="R3523" t="s">
        <v>8316</v>
      </c>
      <c r="S3523" s="14">
        <f t="shared" si="277"/>
        <v>41881.361342592594</v>
      </c>
      <c r="T3523" s="14">
        <f t="shared" si="278"/>
        <v>41911.361342592594</v>
      </c>
      <c r="U3523">
        <f t="shared" si="279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7">
        <f t="shared" si="276"/>
        <v>41.03</v>
      </c>
      <c r="Q3524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7">
        <f t="shared" si="276"/>
        <v>56.83</v>
      </c>
      <c r="Q3525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7">
        <f t="shared" si="276"/>
        <v>137.24</v>
      </c>
      <c r="Q3526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7">
        <f t="shared" si="276"/>
        <v>75.709999999999994</v>
      </c>
      <c r="Q3527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7">
        <f t="shared" si="276"/>
        <v>99</v>
      </c>
      <c r="Q3528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7">
        <f t="shared" si="276"/>
        <v>81.569999999999993</v>
      </c>
      <c r="Q3529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7">
        <f t="shared" si="276"/>
        <v>45.11</v>
      </c>
      <c r="Q353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7">
        <f t="shared" si="276"/>
        <v>36.67</v>
      </c>
      <c r="Q353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7">
        <f t="shared" si="276"/>
        <v>125</v>
      </c>
      <c r="Q3532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7">
        <f t="shared" si="276"/>
        <v>49.23</v>
      </c>
      <c r="Q3533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7">
        <f t="shared" si="276"/>
        <v>42.3</v>
      </c>
      <c r="Q3534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7">
        <f t="shared" si="276"/>
        <v>78.88</v>
      </c>
      <c r="Q3535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7">
        <f t="shared" si="276"/>
        <v>38.28</v>
      </c>
      <c r="Q3536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7">
        <f t="shared" si="276"/>
        <v>44.85</v>
      </c>
      <c r="Q3537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7">
        <f t="shared" si="276"/>
        <v>13.53</v>
      </c>
      <c r="Q3538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7">
        <f t="shared" si="276"/>
        <v>43.5</v>
      </c>
      <c r="Q3539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7">
        <f t="shared" si="276"/>
        <v>30.95</v>
      </c>
      <c r="Q354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7">
        <f t="shared" si="276"/>
        <v>55.23</v>
      </c>
      <c r="Q354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7">
        <f t="shared" si="276"/>
        <v>46.13</v>
      </c>
      <c r="Q3542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7">
        <f t="shared" si="276"/>
        <v>39.380000000000003</v>
      </c>
      <c r="Q3543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7">
        <f t="shared" si="276"/>
        <v>66.150000000000006</v>
      </c>
      <c r="Q3544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7">
        <f t="shared" si="276"/>
        <v>54.14</v>
      </c>
      <c r="Q3545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7">
        <f t="shared" si="276"/>
        <v>104.17</v>
      </c>
      <c r="Q3546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7">
        <f t="shared" si="276"/>
        <v>31.38</v>
      </c>
      <c r="Q3547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7">
        <f t="shared" si="276"/>
        <v>59.21</v>
      </c>
      <c r="Q3548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7">
        <f t="shared" si="276"/>
        <v>119.18</v>
      </c>
      <c r="Q3549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7">
        <f t="shared" si="276"/>
        <v>164.62</v>
      </c>
      <c r="Q355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7">
        <f t="shared" si="276"/>
        <v>24.29</v>
      </c>
      <c r="Q355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7">
        <f t="shared" si="276"/>
        <v>40.94</v>
      </c>
      <c r="Q3552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7">
        <f t="shared" si="276"/>
        <v>61.1</v>
      </c>
      <c r="Q3553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7">
        <f t="shared" si="276"/>
        <v>38.65</v>
      </c>
      <c r="Q3554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7">
        <f t="shared" si="276"/>
        <v>56.2</v>
      </c>
      <c r="Q3555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7">
        <f t="shared" si="276"/>
        <v>107</v>
      </c>
      <c r="Q3556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7">
        <f t="shared" si="276"/>
        <v>171.43</v>
      </c>
      <c r="Q3557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7">
        <f t="shared" si="276"/>
        <v>110.5</v>
      </c>
      <c r="Q3558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7">
        <f t="shared" si="276"/>
        <v>179.28</v>
      </c>
      <c r="Q3559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7">
        <f t="shared" si="276"/>
        <v>22.91</v>
      </c>
      <c r="Q356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7">
        <f t="shared" si="276"/>
        <v>43.13</v>
      </c>
      <c r="Q356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7">
        <f t="shared" si="276"/>
        <v>46.89</v>
      </c>
      <c r="Q3562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7">
        <f t="shared" si="276"/>
        <v>47.41</v>
      </c>
      <c r="Q3563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7">
        <f t="shared" si="276"/>
        <v>15.13</v>
      </c>
      <c r="Q3564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7">
        <f t="shared" si="276"/>
        <v>21.1</v>
      </c>
      <c r="Q3565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7">
        <f t="shared" si="276"/>
        <v>59.12</v>
      </c>
      <c r="Q3566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7">
        <f t="shared" si="276"/>
        <v>97.92</v>
      </c>
      <c r="Q3567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7">
        <f t="shared" si="276"/>
        <v>55.13</v>
      </c>
      <c r="Q3568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7">
        <f t="shared" si="276"/>
        <v>26.54</v>
      </c>
      <c r="Q3569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7">
        <f t="shared" si="276"/>
        <v>58.42</v>
      </c>
      <c r="Q357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7">
        <f t="shared" si="276"/>
        <v>122.54</v>
      </c>
      <c r="Q357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7">
        <f t="shared" si="276"/>
        <v>87.96</v>
      </c>
      <c r="Q3572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7">
        <f t="shared" si="276"/>
        <v>73.239999999999995</v>
      </c>
      <c r="Q3573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7">
        <f t="shared" si="276"/>
        <v>55.56</v>
      </c>
      <c r="Q3574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7">
        <f t="shared" si="276"/>
        <v>39.54</v>
      </c>
      <c r="Q3575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7">
        <f t="shared" si="276"/>
        <v>136.78</v>
      </c>
      <c r="Q3576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7">
        <f t="shared" si="276"/>
        <v>99.34</v>
      </c>
      <c r="Q3577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ref="O3578:O3641" si="280">ROUND(E3578/D3578*100,0)</f>
        <v>100</v>
      </c>
      <c r="P3578" s="7">
        <f t="shared" ref="P3578:P3641" si="281">IFERROR(ROUND(E3578/L3578,2),0)</f>
        <v>20</v>
      </c>
      <c r="Q3578" t="s">
        <v>8315</v>
      </c>
      <c r="R3578" t="s">
        <v>8316</v>
      </c>
      <c r="S3578" s="14">
        <f t="shared" ref="S3578:S3641" si="282">(((J3578/60)/60)/24)+DATE(1970,1,1)</f>
        <v>42649.54923611111</v>
      </c>
      <c r="T3578" s="14">
        <f t="shared" ref="T3578:T3641" si="283">(((I3578/60)/60)/24)+DATE(1970,1,1)</f>
        <v>42709.590902777782</v>
      </c>
      <c r="U3578">
        <f t="shared" ref="U3578:U3641" si="284">YEAR(S3578)</f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80"/>
        <v>130</v>
      </c>
      <c r="P3579" s="7">
        <f t="shared" si="281"/>
        <v>28.89</v>
      </c>
      <c r="Q3579" t="s">
        <v>8315</v>
      </c>
      <c r="R3579" t="s">
        <v>8316</v>
      </c>
      <c r="S3579" s="14">
        <f t="shared" si="282"/>
        <v>42093.786840277782</v>
      </c>
      <c r="T3579" s="14">
        <f t="shared" si="283"/>
        <v>42120.26944444445</v>
      </c>
      <c r="U3579">
        <f t="shared" si="284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80"/>
        <v>100</v>
      </c>
      <c r="P3580" s="7">
        <f t="shared" si="281"/>
        <v>40.549999999999997</v>
      </c>
      <c r="Q3580" t="s">
        <v>8315</v>
      </c>
      <c r="R3580" t="s">
        <v>8316</v>
      </c>
      <c r="S3580" s="14">
        <f t="shared" si="282"/>
        <v>42460.733530092592</v>
      </c>
      <c r="T3580" s="14">
        <f t="shared" si="283"/>
        <v>42490.733530092592</v>
      </c>
      <c r="U3580">
        <f t="shared" si="284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80"/>
        <v>100</v>
      </c>
      <c r="P3581" s="7">
        <f t="shared" si="281"/>
        <v>35.71</v>
      </c>
      <c r="Q3581" t="s">
        <v>8315</v>
      </c>
      <c r="R3581" t="s">
        <v>8316</v>
      </c>
      <c r="S3581" s="14">
        <f t="shared" si="282"/>
        <v>42430.762222222227</v>
      </c>
      <c r="T3581" s="14">
        <f t="shared" si="283"/>
        <v>42460.720555555556</v>
      </c>
      <c r="U3581">
        <f t="shared" si="284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80"/>
        <v>114</v>
      </c>
      <c r="P3582" s="7">
        <f t="shared" si="281"/>
        <v>37.96</v>
      </c>
      <c r="Q3582" t="s">
        <v>8315</v>
      </c>
      <c r="R3582" t="s">
        <v>8316</v>
      </c>
      <c r="S3582" s="14">
        <f t="shared" si="282"/>
        <v>42026.176180555558</v>
      </c>
      <c r="T3582" s="14">
        <f t="shared" si="283"/>
        <v>42064.207638888889</v>
      </c>
      <c r="U3582">
        <f t="shared" si="284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80"/>
        <v>100</v>
      </c>
      <c r="P3583" s="7">
        <f t="shared" si="281"/>
        <v>33.33</v>
      </c>
      <c r="Q3583" t="s">
        <v>8315</v>
      </c>
      <c r="R3583" t="s">
        <v>8316</v>
      </c>
      <c r="S3583" s="14">
        <f t="shared" si="282"/>
        <v>41836.471180555556</v>
      </c>
      <c r="T3583" s="14">
        <f t="shared" si="283"/>
        <v>41850.471180555556</v>
      </c>
      <c r="U3583">
        <f t="shared" si="284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80"/>
        <v>287</v>
      </c>
      <c r="P3584" s="7">
        <f t="shared" si="281"/>
        <v>58.57</v>
      </c>
      <c r="Q3584" t="s">
        <v>8315</v>
      </c>
      <c r="R3584" t="s">
        <v>8316</v>
      </c>
      <c r="S3584" s="14">
        <f t="shared" si="282"/>
        <v>42451.095856481479</v>
      </c>
      <c r="T3584" s="14">
        <f t="shared" si="283"/>
        <v>42465.095856481479</v>
      </c>
      <c r="U3584">
        <f t="shared" si="284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80"/>
        <v>109</v>
      </c>
      <c r="P3585" s="7">
        <f t="shared" si="281"/>
        <v>135.63</v>
      </c>
      <c r="Q3585" t="s">
        <v>8315</v>
      </c>
      <c r="R3585" t="s">
        <v>8316</v>
      </c>
      <c r="S3585" s="14">
        <f t="shared" si="282"/>
        <v>42418.425983796296</v>
      </c>
      <c r="T3585" s="14">
        <f t="shared" si="283"/>
        <v>42478.384317129632</v>
      </c>
      <c r="U3585">
        <f t="shared" si="284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80"/>
        <v>116</v>
      </c>
      <c r="P3586" s="7">
        <f t="shared" si="281"/>
        <v>30.94</v>
      </c>
      <c r="Q3586" t="s">
        <v>8315</v>
      </c>
      <c r="R3586" t="s">
        <v>8316</v>
      </c>
      <c r="S3586" s="14">
        <f t="shared" si="282"/>
        <v>42168.316481481481</v>
      </c>
      <c r="T3586" s="14">
        <f t="shared" si="283"/>
        <v>42198.316481481481</v>
      </c>
      <c r="U3586">
        <f t="shared" si="284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 s="7">
        <f t="shared" si="281"/>
        <v>176.09</v>
      </c>
      <c r="Q3587" t="s">
        <v>8315</v>
      </c>
      <c r="R3587" t="s">
        <v>8316</v>
      </c>
      <c r="S3587" s="14">
        <f t="shared" si="282"/>
        <v>41964.716319444444</v>
      </c>
      <c r="T3587" s="14">
        <f t="shared" si="283"/>
        <v>41994.716319444444</v>
      </c>
      <c r="U3587">
        <f t="shared" si="284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7">
        <f t="shared" si="281"/>
        <v>151.97999999999999</v>
      </c>
      <c r="Q3588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7">
        <f t="shared" si="281"/>
        <v>22.61</v>
      </c>
      <c r="Q3589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7">
        <f t="shared" si="281"/>
        <v>18.27</v>
      </c>
      <c r="Q359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7">
        <f t="shared" si="281"/>
        <v>82.26</v>
      </c>
      <c r="Q359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7">
        <f t="shared" si="281"/>
        <v>68.53</v>
      </c>
      <c r="Q3592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7">
        <f t="shared" si="281"/>
        <v>68.06</v>
      </c>
      <c r="Q3593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7">
        <f t="shared" si="281"/>
        <v>72.709999999999994</v>
      </c>
      <c r="Q3594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7">
        <f t="shared" si="281"/>
        <v>77.19</v>
      </c>
      <c r="Q3595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7">
        <f t="shared" si="281"/>
        <v>55.97</v>
      </c>
      <c r="Q3596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7">
        <f t="shared" si="281"/>
        <v>49.69</v>
      </c>
      <c r="Q3597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7">
        <f t="shared" si="281"/>
        <v>79</v>
      </c>
      <c r="Q3598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7">
        <f t="shared" si="281"/>
        <v>77.73</v>
      </c>
      <c r="Q3599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7">
        <f t="shared" si="281"/>
        <v>40.78</v>
      </c>
      <c r="Q360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7">
        <f t="shared" si="281"/>
        <v>59.41</v>
      </c>
      <c r="Q360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7">
        <f t="shared" si="281"/>
        <v>3.25</v>
      </c>
      <c r="Q3602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7">
        <f t="shared" si="281"/>
        <v>39.380000000000003</v>
      </c>
      <c r="Q3603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7">
        <f t="shared" si="281"/>
        <v>81.67</v>
      </c>
      <c r="Q3604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7">
        <f t="shared" si="281"/>
        <v>44.91</v>
      </c>
      <c r="Q3605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7">
        <f t="shared" si="281"/>
        <v>49.06</v>
      </c>
      <c r="Q3606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7">
        <f t="shared" si="281"/>
        <v>30.67</v>
      </c>
      <c r="Q3607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7">
        <f t="shared" si="281"/>
        <v>61.06</v>
      </c>
      <c r="Q3608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7">
        <f t="shared" si="281"/>
        <v>29</v>
      </c>
      <c r="Q3609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7">
        <f t="shared" si="281"/>
        <v>29.63</v>
      </c>
      <c r="Q36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7">
        <f t="shared" si="281"/>
        <v>143.1</v>
      </c>
      <c r="Q36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7">
        <f t="shared" si="281"/>
        <v>52.35</v>
      </c>
      <c r="Q3612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7">
        <f t="shared" si="281"/>
        <v>66.67</v>
      </c>
      <c r="Q3613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7">
        <f t="shared" si="281"/>
        <v>126.67</v>
      </c>
      <c r="Q3614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7">
        <f t="shared" si="281"/>
        <v>62.5</v>
      </c>
      <c r="Q3615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7">
        <f t="shared" si="281"/>
        <v>35.49</v>
      </c>
      <c r="Q3616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7">
        <f t="shared" si="281"/>
        <v>37.08</v>
      </c>
      <c r="Q3617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7">
        <f t="shared" si="281"/>
        <v>69.33</v>
      </c>
      <c r="Q3618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7">
        <f t="shared" si="281"/>
        <v>17.25</v>
      </c>
      <c r="Q3619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7">
        <f t="shared" si="281"/>
        <v>36.07</v>
      </c>
      <c r="Q362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7">
        <f t="shared" si="281"/>
        <v>66.47</v>
      </c>
      <c r="Q362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7">
        <f t="shared" si="281"/>
        <v>56.07</v>
      </c>
      <c r="Q3622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7">
        <f t="shared" si="281"/>
        <v>47.03</v>
      </c>
      <c r="Q3623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7">
        <f t="shared" si="281"/>
        <v>47.67</v>
      </c>
      <c r="Q3624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7">
        <f t="shared" si="281"/>
        <v>88.24</v>
      </c>
      <c r="Q3625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7">
        <f t="shared" si="281"/>
        <v>80.72</v>
      </c>
      <c r="Q3626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7">
        <f t="shared" si="281"/>
        <v>39.49</v>
      </c>
      <c r="Q3627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7">
        <f t="shared" si="281"/>
        <v>84.85</v>
      </c>
      <c r="Q3628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7">
        <f t="shared" si="281"/>
        <v>68.97</v>
      </c>
      <c r="Q3629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7">
        <f t="shared" si="281"/>
        <v>0</v>
      </c>
      <c r="Q363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7">
        <f t="shared" si="281"/>
        <v>1</v>
      </c>
      <c r="Q363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7">
        <f t="shared" si="281"/>
        <v>1</v>
      </c>
      <c r="Q3632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7">
        <f t="shared" si="281"/>
        <v>147.88</v>
      </c>
      <c r="Q3633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7">
        <f t="shared" si="281"/>
        <v>100</v>
      </c>
      <c r="Q3634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7">
        <f t="shared" si="281"/>
        <v>56.84</v>
      </c>
      <c r="Q3635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7">
        <f t="shared" si="281"/>
        <v>176.94</v>
      </c>
      <c r="Q3636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7">
        <f t="shared" si="281"/>
        <v>127.6</v>
      </c>
      <c r="Q3637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7">
        <f t="shared" si="281"/>
        <v>0</v>
      </c>
      <c r="Q3638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7">
        <f t="shared" si="281"/>
        <v>66.14</v>
      </c>
      <c r="Q3639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7">
        <f t="shared" si="281"/>
        <v>108</v>
      </c>
      <c r="Q364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7">
        <f t="shared" si="281"/>
        <v>1</v>
      </c>
      <c r="Q364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ref="O3642:O3705" si="285">ROUND(E3642/D3642*100,0)</f>
        <v>6</v>
      </c>
      <c r="P3642" s="7">
        <f t="shared" ref="P3642:P3705" si="286">IFERROR(ROUND(E3642/L3642,2),0)</f>
        <v>18.329999999999998</v>
      </c>
      <c r="Q3642" t="s">
        <v>8315</v>
      </c>
      <c r="R3642" t="s">
        <v>8357</v>
      </c>
      <c r="S3642" s="14">
        <f t="shared" ref="S3642:S3705" si="287">(((J3642/60)/60)/24)+DATE(1970,1,1)</f>
        <v>42104.781597222223</v>
      </c>
      <c r="T3642" s="14">
        <f t="shared" ref="T3642:T3705" si="288">(((I3642/60)/60)/24)+DATE(1970,1,1)</f>
        <v>42134.781597222223</v>
      </c>
      <c r="U3642">
        <f t="shared" ref="U3642:U3705" si="289">YEAR(S3642)</f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5"/>
        <v>0</v>
      </c>
      <c r="P3643" s="7">
        <f t="shared" si="286"/>
        <v>0</v>
      </c>
      <c r="Q3643" t="s">
        <v>8315</v>
      </c>
      <c r="R3643" t="s">
        <v>8357</v>
      </c>
      <c r="S3643" s="14">
        <f t="shared" si="287"/>
        <v>41899.627071759263</v>
      </c>
      <c r="T3643" s="14">
        <f t="shared" si="288"/>
        <v>41917.208333333336</v>
      </c>
      <c r="U3643">
        <f t="shared" si="289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5"/>
        <v>2</v>
      </c>
      <c r="P3644" s="7">
        <f t="shared" si="286"/>
        <v>7.5</v>
      </c>
      <c r="Q3644" t="s">
        <v>8315</v>
      </c>
      <c r="R3644" t="s">
        <v>8357</v>
      </c>
      <c r="S3644" s="14">
        <f t="shared" si="287"/>
        <v>42297.816284722227</v>
      </c>
      <c r="T3644" s="14">
        <f t="shared" si="288"/>
        <v>42338.708333333328</v>
      </c>
      <c r="U3644">
        <f t="shared" si="289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5"/>
        <v>0</v>
      </c>
      <c r="P3645" s="7">
        <f t="shared" si="286"/>
        <v>0</v>
      </c>
      <c r="Q3645" t="s">
        <v>8315</v>
      </c>
      <c r="R3645" t="s">
        <v>8357</v>
      </c>
      <c r="S3645" s="14">
        <f t="shared" si="287"/>
        <v>42285.143969907411</v>
      </c>
      <c r="T3645" s="14">
        <f t="shared" si="288"/>
        <v>42325.185636574075</v>
      </c>
      <c r="U3645">
        <f t="shared" si="289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5"/>
        <v>16</v>
      </c>
      <c r="P3646" s="7">
        <f t="shared" si="286"/>
        <v>68.42</v>
      </c>
      <c r="Q3646" t="s">
        <v>8315</v>
      </c>
      <c r="R3646" t="s">
        <v>8357</v>
      </c>
      <c r="S3646" s="14">
        <f t="shared" si="287"/>
        <v>42409.241747685184</v>
      </c>
      <c r="T3646" s="14">
        <f t="shared" si="288"/>
        <v>42437.207638888889</v>
      </c>
      <c r="U3646">
        <f t="shared" si="289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5"/>
        <v>0</v>
      </c>
      <c r="P3647" s="7">
        <f t="shared" si="286"/>
        <v>1</v>
      </c>
      <c r="Q3647" t="s">
        <v>8315</v>
      </c>
      <c r="R3647" t="s">
        <v>8357</v>
      </c>
      <c r="S3647" s="14">
        <f t="shared" si="287"/>
        <v>42665.970347222217</v>
      </c>
      <c r="T3647" s="14">
        <f t="shared" si="288"/>
        <v>42696.012013888889</v>
      </c>
      <c r="U3647">
        <f t="shared" si="289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5"/>
        <v>5</v>
      </c>
      <c r="P3648" s="7">
        <f t="shared" si="286"/>
        <v>60.13</v>
      </c>
      <c r="Q3648" t="s">
        <v>8315</v>
      </c>
      <c r="R3648" t="s">
        <v>8357</v>
      </c>
      <c r="S3648" s="14">
        <f t="shared" si="287"/>
        <v>42140.421319444446</v>
      </c>
      <c r="T3648" s="14">
        <f t="shared" si="288"/>
        <v>42171.979166666672</v>
      </c>
      <c r="U3648">
        <f t="shared" si="289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5"/>
        <v>6</v>
      </c>
      <c r="P3649" s="7">
        <f t="shared" si="286"/>
        <v>15</v>
      </c>
      <c r="Q3649" t="s">
        <v>8315</v>
      </c>
      <c r="R3649" t="s">
        <v>8357</v>
      </c>
      <c r="S3649" s="14">
        <f t="shared" si="287"/>
        <v>42598.749155092592</v>
      </c>
      <c r="T3649" s="14">
        <f t="shared" si="288"/>
        <v>42643.749155092592</v>
      </c>
      <c r="U3649">
        <f t="shared" si="289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5"/>
        <v>100</v>
      </c>
      <c r="P3650" s="7">
        <f t="shared" si="286"/>
        <v>550.04</v>
      </c>
      <c r="Q3650" t="s">
        <v>8315</v>
      </c>
      <c r="R3650" t="s">
        <v>8316</v>
      </c>
      <c r="S3650" s="14">
        <f t="shared" si="287"/>
        <v>41887.292187500003</v>
      </c>
      <c r="T3650" s="14">
        <f t="shared" si="288"/>
        <v>41917.292187500003</v>
      </c>
      <c r="U3650">
        <f t="shared" si="289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 s="7">
        <f t="shared" si="286"/>
        <v>97.5</v>
      </c>
      <c r="Q3651" t="s">
        <v>8315</v>
      </c>
      <c r="R3651" t="s">
        <v>8316</v>
      </c>
      <c r="S3651" s="14">
        <f t="shared" si="287"/>
        <v>41780.712893518517</v>
      </c>
      <c r="T3651" s="14">
        <f t="shared" si="288"/>
        <v>41806.712893518517</v>
      </c>
      <c r="U3651">
        <f t="shared" si="289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7">
        <f t="shared" si="286"/>
        <v>29.41</v>
      </c>
      <c r="Q3652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7">
        <f t="shared" si="286"/>
        <v>57.78</v>
      </c>
      <c r="Q3653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7">
        <f t="shared" si="286"/>
        <v>44.24</v>
      </c>
      <c r="Q3654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7">
        <f t="shared" si="286"/>
        <v>60.91</v>
      </c>
      <c r="Q3655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7">
        <f t="shared" si="286"/>
        <v>68.84</v>
      </c>
      <c r="Q3656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7">
        <f t="shared" si="286"/>
        <v>73.58</v>
      </c>
      <c r="Q3657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7">
        <f t="shared" si="286"/>
        <v>115.02</v>
      </c>
      <c r="Q3658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7">
        <f t="shared" si="286"/>
        <v>110.75</v>
      </c>
      <c r="Q3659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7">
        <f t="shared" si="286"/>
        <v>75.5</v>
      </c>
      <c r="Q366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7">
        <f t="shared" si="286"/>
        <v>235.46</v>
      </c>
      <c r="Q366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7">
        <f t="shared" si="286"/>
        <v>11.36</v>
      </c>
      <c r="Q3662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7">
        <f t="shared" si="286"/>
        <v>92.5</v>
      </c>
      <c r="Q3663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7">
        <f t="shared" si="286"/>
        <v>202.85</v>
      </c>
      <c r="Q3664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7">
        <f t="shared" si="286"/>
        <v>26</v>
      </c>
      <c r="Q3665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7">
        <f t="shared" si="286"/>
        <v>46.05</v>
      </c>
      <c r="Q3666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7">
        <f t="shared" si="286"/>
        <v>51</v>
      </c>
      <c r="Q3667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7">
        <f t="shared" si="286"/>
        <v>31.58</v>
      </c>
      <c r="Q3668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7">
        <f t="shared" si="286"/>
        <v>53.36</v>
      </c>
      <c r="Q3669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7">
        <f t="shared" si="286"/>
        <v>36.96</v>
      </c>
      <c r="Q367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7">
        <f t="shared" si="286"/>
        <v>81.290000000000006</v>
      </c>
      <c r="Q367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7">
        <f t="shared" si="286"/>
        <v>20.079999999999998</v>
      </c>
      <c r="Q3672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7">
        <f t="shared" si="286"/>
        <v>88.25</v>
      </c>
      <c r="Q3673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7">
        <f t="shared" si="286"/>
        <v>53.44</v>
      </c>
      <c r="Q3674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7">
        <f t="shared" si="286"/>
        <v>39.869999999999997</v>
      </c>
      <c r="Q3675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7">
        <f t="shared" si="286"/>
        <v>145.16</v>
      </c>
      <c r="Q3676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7">
        <f t="shared" si="286"/>
        <v>23.33</v>
      </c>
      <c r="Q3677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7">
        <f t="shared" si="286"/>
        <v>64.38</v>
      </c>
      <c r="Q3678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7">
        <f t="shared" si="286"/>
        <v>62.05</v>
      </c>
      <c r="Q3679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7">
        <f t="shared" si="286"/>
        <v>66.13</v>
      </c>
      <c r="Q368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7">
        <f t="shared" si="286"/>
        <v>73.400000000000006</v>
      </c>
      <c r="Q368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7">
        <f t="shared" si="286"/>
        <v>99.5</v>
      </c>
      <c r="Q3682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7">
        <f t="shared" si="286"/>
        <v>62.17</v>
      </c>
      <c r="Q3683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7">
        <f t="shared" si="286"/>
        <v>62.33</v>
      </c>
      <c r="Q3684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7">
        <f t="shared" si="286"/>
        <v>58.79</v>
      </c>
      <c r="Q3685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7">
        <f t="shared" si="286"/>
        <v>45.35</v>
      </c>
      <c r="Q3686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7">
        <f t="shared" si="286"/>
        <v>41.94</v>
      </c>
      <c r="Q3687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7">
        <f t="shared" si="286"/>
        <v>59.17</v>
      </c>
      <c r="Q3688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7">
        <f t="shared" si="286"/>
        <v>200.49</v>
      </c>
      <c r="Q3689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7">
        <f t="shared" si="286"/>
        <v>83.97</v>
      </c>
      <c r="Q369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7">
        <f t="shared" si="286"/>
        <v>57.26</v>
      </c>
      <c r="Q369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7">
        <f t="shared" si="286"/>
        <v>58.06</v>
      </c>
      <c r="Q3692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7">
        <f t="shared" si="286"/>
        <v>186.8</v>
      </c>
      <c r="Q3693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7">
        <f t="shared" si="286"/>
        <v>74.12</v>
      </c>
      <c r="Q3694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7">
        <f t="shared" si="286"/>
        <v>30.71</v>
      </c>
      <c r="Q3695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7">
        <f t="shared" si="286"/>
        <v>62.67</v>
      </c>
      <c r="Q3696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7">
        <f t="shared" si="286"/>
        <v>121.36</v>
      </c>
      <c r="Q3697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7">
        <f t="shared" si="286"/>
        <v>39.74</v>
      </c>
      <c r="Q3698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7">
        <f t="shared" si="286"/>
        <v>72</v>
      </c>
      <c r="Q3699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7">
        <f t="shared" si="286"/>
        <v>40.630000000000003</v>
      </c>
      <c r="Q370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7">
        <f t="shared" si="286"/>
        <v>63</v>
      </c>
      <c r="Q370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7">
        <f t="shared" si="286"/>
        <v>33.67</v>
      </c>
      <c r="Q3702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7">
        <f t="shared" si="286"/>
        <v>38.590000000000003</v>
      </c>
      <c r="Q3703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7">
        <f t="shared" si="286"/>
        <v>155.94999999999999</v>
      </c>
      <c r="Q3704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7">
        <f t="shared" si="286"/>
        <v>43.2</v>
      </c>
      <c r="Q3705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ref="O3706:O3769" si="290">ROUND(E3706/D3706*100,0)</f>
        <v>136</v>
      </c>
      <c r="P3706" s="7">
        <f t="shared" ref="P3706:P3769" si="291">IFERROR(ROUND(E3706/L3706,2),0)</f>
        <v>15.15</v>
      </c>
      <c r="Q3706" t="s">
        <v>8315</v>
      </c>
      <c r="R3706" t="s">
        <v>8316</v>
      </c>
      <c r="S3706" s="14">
        <f t="shared" ref="S3706:S3769" si="292">(((J3706/60)/60)/24)+DATE(1970,1,1)</f>
        <v>42461.689745370371</v>
      </c>
      <c r="T3706" s="14">
        <f t="shared" ref="T3706:T3769" si="293">(((I3706/60)/60)/24)+DATE(1970,1,1)</f>
        <v>42521.689745370371</v>
      </c>
      <c r="U3706">
        <f t="shared" ref="U3706:U3769" si="294">YEAR(S3706)</f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90"/>
        <v>103</v>
      </c>
      <c r="P3707" s="7">
        <f t="shared" si="291"/>
        <v>83.57</v>
      </c>
      <c r="Q3707" t="s">
        <v>8315</v>
      </c>
      <c r="R3707" t="s">
        <v>8316</v>
      </c>
      <c r="S3707" s="14">
        <f t="shared" si="292"/>
        <v>41792.542986111112</v>
      </c>
      <c r="T3707" s="14">
        <f t="shared" si="293"/>
        <v>41813.75</v>
      </c>
      <c r="U3707">
        <f t="shared" si="294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90"/>
        <v>121</v>
      </c>
      <c r="P3708" s="7">
        <f t="shared" si="291"/>
        <v>140</v>
      </c>
      <c r="Q3708" t="s">
        <v>8315</v>
      </c>
      <c r="R3708" t="s">
        <v>8316</v>
      </c>
      <c r="S3708" s="14">
        <f t="shared" si="292"/>
        <v>41879.913761574076</v>
      </c>
      <c r="T3708" s="14">
        <f t="shared" si="293"/>
        <v>41894.913761574076</v>
      </c>
      <c r="U3708">
        <f t="shared" si="294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90"/>
        <v>186</v>
      </c>
      <c r="P3709" s="7">
        <f t="shared" si="291"/>
        <v>80.87</v>
      </c>
      <c r="Q3709" t="s">
        <v>8315</v>
      </c>
      <c r="R3709" t="s">
        <v>8316</v>
      </c>
      <c r="S3709" s="14">
        <f t="shared" si="292"/>
        <v>42552.048356481479</v>
      </c>
      <c r="T3709" s="14">
        <f t="shared" si="293"/>
        <v>42573.226388888885</v>
      </c>
      <c r="U3709">
        <f t="shared" si="294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90"/>
        <v>300</v>
      </c>
      <c r="P3710" s="7">
        <f t="shared" si="291"/>
        <v>53.85</v>
      </c>
      <c r="Q3710" t="s">
        <v>8315</v>
      </c>
      <c r="R3710" t="s">
        <v>8316</v>
      </c>
      <c r="S3710" s="14">
        <f t="shared" si="292"/>
        <v>41810.142199074071</v>
      </c>
      <c r="T3710" s="14">
        <f t="shared" si="293"/>
        <v>41824.142199074071</v>
      </c>
      <c r="U3710">
        <f t="shared" si="294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90"/>
        <v>108</v>
      </c>
      <c r="P3711" s="7">
        <f t="shared" si="291"/>
        <v>30.93</v>
      </c>
      <c r="Q3711" t="s">
        <v>8315</v>
      </c>
      <c r="R3711" t="s">
        <v>8316</v>
      </c>
      <c r="S3711" s="14">
        <f t="shared" si="292"/>
        <v>41785.707708333335</v>
      </c>
      <c r="T3711" s="14">
        <f t="shared" si="293"/>
        <v>41815.707708333335</v>
      </c>
      <c r="U3711">
        <f t="shared" si="294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90"/>
        <v>141</v>
      </c>
      <c r="P3712" s="7">
        <f t="shared" si="291"/>
        <v>67.959999999999994</v>
      </c>
      <c r="Q3712" t="s">
        <v>8315</v>
      </c>
      <c r="R3712" t="s">
        <v>8316</v>
      </c>
      <c r="S3712" s="14">
        <f t="shared" si="292"/>
        <v>42072.576249999998</v>
      </c>
      <c r="T3712" s="14">
        <f t="shared" si="293"/>
        <v>42097.576249999998</v>
      </c>
      <c r="U3712">
        <f t="shared" si="294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90"/>
        <v>114</v>
      </c>
      <c r="P3713" s="7">
        <f t="shared" si="291"/>
        <v>27.14</v>
      </c>
      <c r="Q3713" t="s">
        <v>8315</v>
      </c>
      <c r="R3713" t="s">
        <v>8316</v>
      </c>
      <c r="S3713" s="14">
        <f t="shared" si="292"/>
        <v>41779.724224537036</v>
      </c>
      <c r="T3713" s="14">
        <f t="shared" si="293"/>
        <v>41805.666666666664</v>
      </c>
      <c r="U3713">
        <f t="shared" si="294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90"/>
        <v>154</v>
      </c>
      <c r="P3714" s="7">
        <f t="shared" si="291"/>
        <v>110.87</v>
      </c>
      <c r="Q3714" t="s">
        <v>8315</v>
      </c>
      <c r="R3714" t="s">
        <v>8316</v>
      </c>
      <c r="S3714" s="14">
        <f t="shared" si="292"/>
        <v>42134.172071759262</v>
      </c>
      <c r="T3714" s="14">
        <f t="shared" si="293"/>
        <v>42155.290972222225</v>
      </c>
      <c r="U3714">
        <f t="shared" si="294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 s="7">
        <f t="shared" si="291"/>
        <v>106.84</v>
      </c>
      <c r="Q3715" t="s">
        <v>8315</v>
      </c>
      <c r="R3715" t="s">
        <v>8316</v>
      </c>
      <c r="S3715" s="14">
        <f t="shared" si="292"/>
        <v>42505.738032407404</v>
      </c>
      <c r="T3715" s="14">
        <f t="shared" si="293"/>
        <v>42525.738032407404</v>
      </c>
      <c r="U3715">
        <f t="shared" si="294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7">
        <f t="shared" si="291"/>
        <v>105.52</v>
      </c>
      <c r="Q3716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7">
        <f t="shared" si="291"/>
        <v>132.96</v>
      </c>
      <c r="Q3717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7">
        <f t="shared" si="291"/>
        <v>51.92</v>
      </c>
      <c r="Q3718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7">
        <f t="shared" si="291"/>
        <v>310</v>
      </c>
      <c r="Q3719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7">
        <f t="shared" si="291"/>
        <v>26.02</v>
      </c>
      <c r="Q372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7">
        <f t="shared" si="291"/>
        <v>105</v>
      </c>
      <c r="Q372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7">
        <f t="shared" si="291"/>
        <v>86.23</v>
      </c>
      <c r="Q3722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7">
        <f t="shared" si="291"/>
        <v>114.55</v>
      </c>
      <c r="Q3723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7">
        <f t="shared" si="291"/>
        <v>47.66</v>
      </c>
      <c r="Q3724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7">
        <f t="shared" si="291"/>
        <v>72.89</v>
      </c>
      <c r="Q3725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7">
        <f t="shared" si="291"/>
        <v>49.55</v>
      </c>
      <c r="Q3726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7">
        <f t="shared" si="291"/>
        <v>25.4</v>
      </c>
      <c r="Q3727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7">
        <f t="shared" si="291"/>
        <v>62.59</v>
      </c>
      <c r="Q3728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7">
        <f t="shared" si="291"/>
        <v>61.06</v>
      </c>
      <c r="Q3729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7">
        <f t="shared" si="291"/>
        <v>60.06</v>
      </c>
      <c r="Q373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7">
        <f t="shared" si="291"/>
        <v>72.400000000000006</v>
      </c>
      <c r="Q373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7">
        <f t="shared" si="291"/>
        <v>100</v>
      </c>
      <c r="Q3732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7">
        <f t="shared" si="291"/>
        <v>51.67</v>
      </c>
      <c r="Q3733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7">
        <f t="shared" si="291"/>
        <v>32.75</v>
      </c>
      <c r="Q3734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7">
        <f t="shared" si="291"/>
        <v>0</v>
      </c>
      <c r="Q3735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7">
        <f t="shared" si="291"/>
        <v>61</v>
      </c>
      <c r="Q3736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7">
        <f t="shared" si="291"/>
        <v>10</v>
      </c>
      <c r="Q3737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7">
        <f t="shared" si="291"/>
        <v>10</v>
      </c>
      <c r="Q3738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7">
        <f t="shared" si="291"/>
        <v>37.5</v>
      </c>
      <c r="Q3739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7">
        <f t="shared" si="291"/>
        <v>45</v>
      </c>
      <c r="Q374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7">
        <f t="shared" si="291"/>
        <v>100.63</v>
      </c>
      <c r="Q374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7">
        <f t="shared" si="291"/>
        <v>25.57</v>
      </c>
      <c r="Q3742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7">
        <f t="shared" si="291"/>
        <v>0</v>
      </c>
      <c r="Q3743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7">
        <f t="shared" si="291"/>
        <v>25</v>
      </c>
      <c r="Q3744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7">
        <f t="shared" si="291"/>
        <v>0</v>
      </c>
      <c r="Q3745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7">
        <f t="shared" si="291"/>
        <v>0</v>
      </c>
      <c r="Q3746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7">
        <f t="shared" si="291"/>
        <v>10</v>
      </c>
      <c r="Q3747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7">
        <f t="shared" si="291"/>
        <v>202</v>
      </c>
      <c r="Q3748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7">
        <f t="shared" si="291"/>
        <v>25</v>
      </c>
      <c r="Q3749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7">
        <f t="shared" si="291"/>
        <v>99.54</v>
      </c>
      <c r="Q375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7">
        <f t="shared" si="291"/>
        <v>75</v>
      </c>
      <c r="Q375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7">
        <f t="shared" si="291"/>
        <v>215.25</v>
      </c>
      <c r="Q3752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7">
        <f t="shared" si="291"/>
        <v>120.55</v>
      </c>
      <c r="Q3753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7">
        <f t="shared" si="291"/>
        <v>37.67</v>
      </c>
      <c r="Q3754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7">
        <f t="shared" si="291"/>
        <v>172.23</v>
      </c>
      <c r="Q3755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7">
        <f t="shared" si="291"/>
        <v>111.11</v>
      </c>
      <c r="Q3756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7">
        <f t="shared" si="291"/>
        <v>25.46</v>
      </c>
      <c r="Q3757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7">
        <f t="shared" si="291"/>
        <v>267.64999999999998</v>
      </c>
      <c r="Q3758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7">
        <f t="shared" si="291"/>
        <v>75.959999999999994</v>
      </c>
      <c r="Q3759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7">
        <f t="shared" si="291"/>
        <v>59.04</v>
      </c>
      <c r="Q376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7">
        <f t="shared" si="291"/>
        <v>50.11</v>
      </c>
      <c r="Q376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7">
        <f t="shared" si="291"/>
        <v>55.5</v>
      </c>
      <c r="Q3762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7">
        <f t="shared" si="291"/>
        <v>166.67</v>
      </c>
      <c r="Q3763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7">
        <f t="shared" si="291"/>
        <v>47.43</v>
      </c>
      <c r="Q3764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7">
        <f t="shared" si="291"/>
        <v>64.94</v>
      </c>
      <c r="Q3765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7">
        <f t="shared" si="291"/>
        <v>55.56</v>
      </c>
      <c r="Q3766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7">
        <f t="shared" si="291"/>
        <v>74.22</v>
      </c>
      <c r="Q3767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7">
        <f t="shared" si="291"/>
        <v>106.93</v>
      </c>
      <c r="Q3768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7">
        <f t="shared" si="291"/>
        <v>41.7</v>
      </c>
      <c r="Q3769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ref="O3770:O3833" si="295">ROUND(E3770/D3770*100,0)</f>
        <v>108</v>
      </c>
      <c r="P3770" s="7">
        <f t="shared" ref="P3770:P3833" si="296">IFERROR(ROUND(E3770/L3770,2),0)</f>
        <v>74.239999999999995</v>
      </c>
      <c r="Q3770" t="s">
        <v>8315</v>
      </c>
      <c r="R3770" t="s">
        <v>8357</v>
      </c>
      <c r="S3770" s="14">
        <f t="shared" ref="S3770:S3833" si="297">(((J3770/60)/60)/24)+DATE(1970,1,1)</f>
        <v>41772.727893518517</v>
      </c>
      <c r="T3770" s="14">
        <f t="shared" ref="T3770:T3833" si="298">(((I3770/60)/60)/24)+DATE(1970,1,1)</f>
        <v>41802.727893518517</v>
      </c>
      <c r="U3770">
        <f t="shared" ref="U3770:U3833" si="299">YEAR(S3770)</f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5"/>
        <v>100</v>
      </c>
      <c r="P3771" s="7">
        <f t="shared" si="296"/>
        <v>73.33</v>
      </c>
      <c r="Q3771" t="s">
        <v>8315</v>
      </c>
      <c r="R3771" t="s">
        <v>8357</v>
      </c>
      <c r="S3771" s="14">
        <f t="shared" si="297"/>
        <v>42445.598136574074</v>
      </c>
      <c r="T3771" s="14">
        <f t="shared" si="298"/>
        <v>42475.598136574074</v>
      </c>
      <c r="U3771">
        <f t="shared" si="299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5"/>
        <v>100</v>
      </c>
      <c r="P3772" s="7">
        <f t="shared" si="296"/>
        <v>100</v>
      </c>
      <c r="Q3772" t="s">
        <v>8315</v>
      </c>
      <c r="R3772" t="s">
        <v>8357</v>
      </c>
      <c r="S3772" s="14">
        <f t="shared" si="297"/>
        <v>42138.930671296301</v>
      </c>
      <c r="T3772" s="14">
        <f t="shared" si="298"/>
        <v>42168.930671296301</v>
      </c>
      <c r="U3772">
        <f t="shared" si="299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5"/>
        <v>146</v>
      </c>
      <c r="P3773" s="7">
        <f t="shared" si="296"/>
        <v>38.42</v>
      </c>
      <c r="Q3773" t="s">
        <v>8315</v>
      </c>
      <c r="R3773" t="s">
        <v>8357</v>
      </c>
      <c r="S3773" s="14">
        <f t="shared" si="297"/>
        <v>42493.857083333336</v>
      </c>
      <c r="T3773" s="14">
        <f t="shared" si="298"/>
        <v>42508</v>
      </c>
      <c r="U3773">
        <f t="shared" si="299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5"/>
        <v>110</v>
      </c>
      <c r="P3774" s="7">
        <f t="shared" si="296"/>
        <v>166.97</v>
      </c>
      <c r="Q3774" t="s">
        <v>8315</v>
      </c>
      <c r="R3774" t="s">
        <v>8357</v>
      </c>
      <c r="S3774" s="14">
        <f t="shared" si="297"/>
        <v>42682.616967592592</v>
      </c>
      <c r="T3774" s="14">
        <f t="shared" si="298"/>
        <v>42703.25</v>
      </c>
      <c r="U3774">
        <f t="shared" si="299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5"/>
        <v>108</v>
      </c>
      <c r="P3775" s="7">
        <f t="shared" si="296"/>
        <v>94.91</v>
      </c>
      <c r="Q3775" t="s">
        <v>8315</v>
      </c>
      <c r="R3775" t="s">
        <v>8357</v>
      </c>
      <c r="S3775" s="14">
        <f t="shared" si="297"/>
        <v>42656.005173611105</v>
      </c>
      <c r="T3775" s="14">
        <f t="shared" si="298"/>
        <v>42689.088888888888</v>
      </c>
      <c r="U3775">
        <f t="shared" si="299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5"/>
        <v>100</v>
      </c>
      <c r="P3776" s="7">
        <f t="shared" si="296"/>
        <v>100</v>
      </c>
      <c r="Q3776" t="s">
        <v>8315</v>
      </c>
      <c r="R3776" t="s">
        <v>8357</v>
      </c>
      <c r="S3776" s="14">
        <f t="shared" si="297"/>
        <v>42087.792303240742</v>
      </c>
      <c r="T3776" s="14">
        <f t="shared" si="298"/>
        <v>42103.792303240742</v>
      </c>
      <c r="U3776">
        <f t="shared" si="299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5"/>
        <v>100</v>
      </c>
      <c r="P3777" s="7">
        <f t="shared" si="296"/>
        <v>143.21</v>
      </c>
      <c r="Q3777" t="s">
        <v>8315</v>
      </c>
      <c r="R3777" t="s">
        <v>8357</v>
      </c>
      <c r="S3777" s="14">
        <f t="shared" si="297"/>
        <v>42075.942627314813</v>
      </c>
      <c r="T3777" s="14">
        <f t="shared" si="298"/>
        <v>42103.166666666672</v>
      </c>
      <c r="U3777">
        <f t="shared" si="299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5"/>
        <v>107</v>
      </c>
      <c r="P3778" s="7">
        <f t="shared" si="296"/>
        <v>90.82</v>
      </c>
      <c r="Q3778" t="s">
        <v>8315</v>
      </c>
      <c r="R3778" t="s">
        <v>8357</v>
      </c>
      <c r="S3778" s="14">
        <f t="shared" si="297"/>
        <v>41814.367800925924</v>
      </c>
      <c r="T3778" s="14">
        <f t="shared" si="298"/>
        <v>41852.041666666664</v>
      </c>
      <c r="U3778">
        <f t="shared" si="299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 s="7">
        <f t="shared" si="296"/>
        <v>48.54</v>
      </c>
      <c r="Q3779" t="s">
        <v>8315</v>
      </c>
      <c r="R3779" t="s">
        <v>8357</v>
      </c>
      <c r="S3779" s="14">
        <f t="shared" si="297"/>
        <v>41887.111354166671</v>
      </c>
      <c r="T3779" s="14">
        <f t="shared" si="298"/>
        <v>41909.166666666664</v>
      </c>
      <c r="U3779">
        <f t="shared" si="299"/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7">
        <f t="shared" si="296"/>
        <v>70.03</v>
      </c>
      <c r="Q378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7">
        <f t="shared" si="296"/>
        <v>135.63</v>
      </c>
      <c r="Q378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7">
        <f t="shared" si="296"/>
        <v>100</v>
      </c>
      <c r="Q3782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7">
        <f t="shared" si="296"/>
        <v>94.9</v>
      </c>
      <c r="Q3783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7">
        <f t="shared" si="296"/>
        <v>75.37</v>
      </c>
      <c r="Q3784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7">
        <f t="shared" si="296"/>
        <v>64.459999999999994</v>
      </c>
      <c r="Q3785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7">
        <f t="shared" si="296"/>
        <v>115</v>
      </c>
      <c r="Q3786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7">
        <f t="shared" si="296"/>
        <v>100.5</v>
      </c>
      <c r="Q3787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7">
        <f t="shared" si="296"/>
        <v>93.77</v>
      </c>
      <c r="Q3788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7">
        <f t="shared" si="296"/>
        <v>35.1</v>
      </c>
      <c r="Q3789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7">
        <f t="shared" si="296"/>
        <v>500</v>
      </c>
      <c r="Q379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7">
        <f t="shared" si="296"/>
        <v>29</v>
      </c>
      <c r="Q379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7">
        <f t="shared" si="296"/>
        <v>0</v>
      </c>
      <c r="Q3792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7">
        <f t="shared" si="296"/>
        <v>0</v>
      </c>
      <c r="Q3793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7">
        <f t="shared" si="296"/>
        <v>17.5</v>
      </c>
      <c r="Q3794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7">
        <f t="shared" si="296"/>
        <v>174</v>
      </c>
      <c r="Q3795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7">
        <f t="shared" si="296"/>
        <v>50</v>
      </c>
      <c r="Q3796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7">
        <f t="shared" si="296"/>
        <v>5</v>
      </c>
      <c r="Q3797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7">
        <f t="shared" si="296"/>
        <v>1</v>
      </c>
      <c r="Q3798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7">
        <f t="shared" si="296"/>
        <v>145.41</v>
      </c>
      <c r="Q3799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7">
        <f t="shared" si="296"/>
        <v>205</v>
      </c>
      <c r="Q380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7">
        <f t="shared" si="296"/>
        <v>100.5</v>
      </c>
      <c r="Q380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7">
        <f t="shared" si="296"/>
        <v>55.06</v>
      </c>
      <c r="Q3802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7">
        <f t="shared" si="296"/>
        <v>47.33</v>
      </c>
      <c r="Q3803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7">
        <f t="shared" si="296"/>
        <v>0</v>
      </c>
      <c r="Q3804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7">
        <f t="shared" si="296"/>
        <v>58.95</v>
      </c>
      <c r="Q3805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7">
        <f t="shared" si="296"/>
        <v>0</v>
      </c>
      <c r="Q3806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7">
        <f t="shared" si="296"/>
        <v>1.5</v>
      </c>
      <c r="Q3807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7">
        <f t="shared" si="296"/>
        <v>5</v>
      </c>
      <c r="Q3808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7">
        <f t="shared" si="296"/>
        <v>50.56</v>
      </c>
      <c r="Q3809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7">
        <f t="shared" si="296"/>
        <v>41.67</v>
      </c>
      <c r="Q38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7">
        <f t="shared" si="296"/>
        <v>53.29</v>
      </c>
      <c r="Q38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7">
        <f t="shared" si="296"/>
        <v>70.23</v>
      </c>
      <c r="Q3812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7">
        <f t="shared" si="296"/>
        <v>43.42</v>
      </c>
      <c r="Q3813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7">
        <f t="shared" si="296"/>
        <v>199.18</v>
      </c>
      <c r="Q3814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7">
        <f t="shared" si="296"/>
        <v>78.52</v>
      </c>
      <c r="Q3815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7">
        <f t="shared" si="296"/>
        <v>61.82</v>
      </c>
      <c r="Q3816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7">
        <f t="shared" si="296"/>
        <v>50</v>
      </c>
      <c r="Q3817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7">
        <f t="shared" si="296"/>
        <v>48.34</v>
      </c>
      <c r="Q3818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7">
        <f t="shared" si="296"/>
        <v>107.25</v>
      </c>
      <c r="Q3819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7">
        <f t="shared" si="296"/>
        <v>57</v>
      </c>
      <c r="Q382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7">
        <f t="shared" si="296"/>
        <v>40.92</v>
      </c>
      <c r="Q382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7">
        <f t="shared" si="296"/>
        <v>21.5</v>
      </c>
      <c r="Q3822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7">
        <f t="shared" si="296"/>
        <v>79.540000000000006</v>
      </c>
      <c r="Q3823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7">
        <f t="shared" si="296"/>
        <v>72.38</v>
      </c>
      <c r="Q3824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7">
        <f t="shared" si="296"/>
        <v>64.63</v>
      </c>
      <c r="Q3825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7">
        <f t="shared" si="296"/>
        <v>38.57</v>
      </c>
      <c r="Q3826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7">
        <f t="shared" si="296"/>
        <v>107.57</v>
      </c>
      <c r="Q3827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7">
        <f t="shared" si="296"/>
        <v>27.5</v>
      </c>
      <c r="Q3828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7">
        <f t="shared" si="296"/>
        <v>70.459999999999994</v>
      </c>
      <c r="Q3829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7">
        <f t="shared" si="296"/>
        <v>178.57</v>
      </c>
      <c r="Q383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7">
        <f t="shared" si="296"/>
        <v>62.63</v>
      </c>
      <c r="Q383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7">
        <f t="shared" si="296"/>
        <v>75</v>
      </c>
      <c r="Q3832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7">
        <f t="shared" si="296"/>
        <v>58.9</v>
      </c>
      <c r="Q3833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ref="O3834:O3840" si="300">ROUND(E3834/D3834*100,0)</f>
        <v>105</v>
      </c>
      <c r="P3834" s="7">
        <f t="shared" ref="P3834:P3840" si="301">IFERROR(ROUND(E3834/L3834,2),0)</f>
        <v>139.56</v>
      </c>
      <c r="Q3834" t="s">
        <v>8315</v>
      </c>
      <c r="R3834" t="s">
        <v>8316</v>
      </c>
      <c r="S3834" s="14">
        <f t="shared" ref="S3834:S3840" si="302">(((J3834/60)/60)/24)+DATE(1970,1,1)</f>
        <v>42375.114988425921</v>
      </c>
      <c r="T3834" s="14">
        <f t="shared" ref="T3834:T3840" si="303">(((I3834/60)/60)/24)+DATE(1970,1,1)</f>
        <v>42420.114988425921</v>
      </c>
      <c r="U3834">
        <f t="shared" ref="U3834:U3840" si="304">YEAR(S3834)</f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300"/>
        <v>117</v>
      </c>
      <c r="P3835" s="7">
        <f t="shared" si="301"/>
        <v>70</v>
      </c>
      <c r="Q3835" t="s">
        <v>8315</v>
      </c>
      <c r="R3835" t="s">
        <v>8316</v>
      </c>
      <c r="S3835" s="14">
        <f t="shared" si="302"/>
        <v>41963.872361111105</v>
      </c>
      <c r="T3835" s="14">
        <f t="shared" si="303"/>
        <v>41974.797916666663</v>
      </c>
      <c r="U3835">
        <f t="shared" si="304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300"/>
        <v>109</v>
      </c>
      <c r="P3836" s="7">
        <f t="shared" si="301"/>
        <v>57.39</v>
      </c>
      <c r="Q3836" t="s">
        <v>8315</v>
      </c>
      <c r="R3836" t="s">
        <v>8316</v>
      </c>
      <c r="S3836" s="14">
        <f t="shared" si="302"/>
        <v>42143.445219907408</v>
      </c>
      <c r="T3836" s="14">
        <f t="shared" si="303"/>
        <v>42173.445219907408</v>
      </c>
      <c r="U3836">
        <f t="shared" si="304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300"/>
        <v>160</v>
      </c>
      <c r="P3837" s="7">
        <f t="shared" si="301"/>
        <v>40</v>
      </c>
      <c r="Q3837" t="s">
        <v>8315</v>
      </c>
      <c r="R3837" t="s">
        <v>8316</v>
      </c>
      <c r="S3837" s="14">
        <f t="shared" si="302"/>
        <v>42460.94222222222</v>
      </c>
      <c r="T3837" s="14">
        <f t="shared" si="303"/>
        <v>42481.94222222222</v>
      </c>
      <c r="U3837">
        <f t="shared" si="304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300"/>
        <v>113</v>
      </c>
      <c r="P3838" s="7">
        <f t="shared" si="301"/>
        <v>64.290000000000006</v>
      </c>
      <c r="Q3838" t="s">
        <v>8315</v>
      </c>
      <c r="R3838" t="s">
        <v>8316</v>
      </c>
      <c r="S3838" s="14">
        <f t="shared" si="302"/>
        <v>42553.926527777774</v>
      </c>
      <c r="T3838" s="14">
        <f t="shared" si="303"/>
        <v>42585.172916666663</v>
      </c>
      <c r="U3838">
        <f t="shared" si="304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300"/>
        <v>102</v>
      </c>
      <c r="P3839" s="7">
        <f t="shared" si="301"/>
        <v>120.12</v>
      </c>
      <c r="Q3839" t="s">
        <v>8315</v>
      </c>
      <c r="R3839" t="s">
        <v>8316</v>
      </c>
      <c r="S3839" s="14">
        <f t="shared" si="302"/>
        <v>42152.765717592592</v>
      </c>
      <c r="T3839" s="14">
        <f t="shared" si="303"/>
        <v>42188.765717592592</v>
      </c>
      <c r="U3839">
        <f t="shared" si="304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300"/>
        <v>101</v>
      </c>
      <c r="P3840" s="7">
        <f t="shared" si="301"/>
        <v>1008.24</v>
      </c>
      <c r="Q3840" t="s">
        <v>8315</v>
      </c>
      <c r="R3840" t="s">
        <v>8316</v>
      </c>
      <c r="S3840" s="14">
        <f t="shared" si="302"/>
        <v>42116.710752314815</v>
      </c>
      <c r="T3840" s="14">
        <f t="shared" si="303"/>
        <v>42146.710752314815</v>
      </c>
      <c r="U3840">
        <f t="shared" si="304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ref="O3841:O3842" si="305">ROUND(E3841/D3841*100,0)</f>
        <v>101</v>
      </c>
      <c r="P3841" s="7">
        <f t="shared" ref="P3841:P3842" si="306">IFERROR(ROUND(E3841/L3841,2),0)</f>
        <v>63.28</v>
      </c>
      <c r="Q3841" t="s">
        <v>8315</v>
      </c>
      <c r="R3841" t="s">
        <v>8316</v>
      </c>
      <c r="S3841" s="14">
        <f t="shared" ref="S3841:S3842" si="307">(((J3841/60)/60)/24)+DATE(1970,1,1)</f>
        <v>42155.142638888887</v>
      </c>
      <c r="T3841" s="14">
        <f t="shared" ref="T3841:T3842" si="308">(((I3841/60)/60)/24)+DATE(1970,1,1)</f>
        <v>42215.142638888887</v>
      </c>
      <c r="U3841">
        <f t="shared" ref="U3841:U3842" si="309">YEAR(S3841)</f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305"/>
        <v>6500</v>
      </c>
      <c r="P3842" s="7">
        <f t="shared" si="306"/>
        <v>21.67</v>
      </c>
      <c r="Q3842" t="s">
        <v>8315</v>
      </c>
      <c r="R3842" t="s">
        <v>8316</v>
      </c>
      <c r="S3842" s="14">
        <f t="shared" si="307"/>
        <v>42432.701724537037</v>
      </c>
      <c r="T3842" s="14">
        <f t="shared" si="308"/>
        <v>42457.660057870366</v>
      </c>
      <c r="U3842">
        <f t="shared" si="30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10">ROUND(E3843/D3843*100,0)</f>
        <v>9</v>
      </c>
      <c r="P3843" s="7">
        <f t="shared" ref="P3843:P3906" si="311">IFERROR(ROUND(E3843/L3843,2),0)</f>
        <v>25.65</v>
      </c>
      <c r="Q3843" t="s">
        <v>8315</v>
      </c>
      <c r="R3843" t="s">
        <v>8316</v>
      </c>
      <c r="S3843" s="14">
        <f t="shared" ref="S3843:S3906" si="312">(((J3843/60)/60)/24)+DATE(1970,1,1)</f>
        <v>41780.785729166666</v>
      </c>
      <c r="T3843" s="14">
        <f t="shared" ref="T3843:T3906" si="313">(((I3843/60)/60)/24)+DATE(1970,1,1)</f>
        <v>41840.785729166666</v>
      </c>
      <c r="U3843">
        <f t="shared" ref="U3843:U3906" si="31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10"/>
        <v>22</v>
      </c>
      <c r="P3844" s="7">
        <f t="shared" si="311"/>
        <v>47.7</v>
      </c>
      <c r="Q3844" t="s">
        <v>8315</v>
      </c>
      <c r="R3844" t="s">
        <v>8316</v>
      </c>
      <c r="S3844" s="14">
        <f t="shared" si="312"/>
        <v>41740.493657407409</v>
      </c>
      <c r="T3844" s="14">
        <f t="shared" si="313"/>
        <v>41770.493657407409</v>
      </c>
      <c r="U3844">
        <f t="shared" si="31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10"/>
        <v>21</v>
      </c>
      <c r="P3845" s="7">
        <f t="shared" si="311"/>
        <v>56.05</v>
      </c>
      <c r="Q3845" t="s">
        <v>8315</v>
      </c>
      <c r="R3845" t="s">
        <v>8316</v>
      </c>
      <c r="S3845" s="14">
        <f t="shared" si="312"/>
        <v>41766.072500000002</v>
      </c>
      <c r="T3845" s="14">
        <f t="shared" si="313"/>
        <v>41791.072500000002</v>
      </c>
      <c r="U3845">
        <f t="shared" si="31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10"/>
        <v>41</v>
      </c>
      <c r="P3846" s="7">
        <f t="shared" si="311"/>
        <v>81.319999999999993</v>
      </c>
      <c r="Q3846" t="s">
        <v>8315</v>
      </c>
      <c r="R3846" t="s">
        <v>8316</v>
      </c>
      <c r="S3846" s="14">
        <f t="shared" si="312"/>
        <v>41766.617291666669</v>
      </c>
      <c r="T3846" s="14">
        <f t="shared" si="313"/>
        <v>41793.290972222225</v>
      </c>
      <c r="U3846">
        <f t="shared" si="31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10"/>
        <v>2</v>
      </c>
      <c r="P3847" s="7">
        <f t="shared" si="311"/>
        <v>70.17</v>
      </c>
      <c r="Q3847" t="s">
        <v>8315</v>
      </c>
      <c r="R3847" t="s">
        <v>8316</v>
      </c>
      <c r="S3847" s="14">
        <f t="shared" si="312"/>
        <v>42248.627013888887</v>
      </c>
      <c r="T3847" s="14">
        <f t="shared" si="313"/>
        <v>42278.627013888887</v>
      </c>
      <c r="U3847">
        <f t="shared" si="31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10"/>
        <v>3</v>
      </c>
      <c r="P3848" s="7">
        <f t="shared" si="311"/>
        <v>23.63</v>
      </c>
      <c r="Q3848" t="s">
        <v>8315</v>
      </c>
      <c r="R3848" t="s">
        <v>8316</v>
      </c>
      <c r="S3848" s="14">
        <f t="shared" si="312"/>
        <v>41885.221550925926</v>
      </c>
      <c r="T3848" s="14">
        <f t="shared" si="313"/>
        <v>41916.290972222225</v>
      </c>
      <c r="U3848">
        <f t="shared" si="31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10"/>
        <v>16</v>
      </c>
      <c r="P3849" s="7">
        <f t="shared" si="311"/>
        <v>188.56</v>
      </c>
      <c r="Q3849" t="s">
        <v>8315</v>
      </c>
      <c r="R3849" t="s">
        <v>8316</v>
      </c>
      <c r="S3849" s="14">
        <f t="shared" si="312"/>
        <v>42159.224432870367</v>
      </c>
      <c r="T3849" s="14">
        <f t="shared" si="313"/>
        <v>42204.224432870367</v>
      </c>
      <c r="U3849">
        <f t="shared" si="31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10"/>
        <v>16</v>
      </c>
      <c r="P3850" s="7">
        <f t="shared" si="311"/>
        <v>49.51</v>
      </c>
      <c r="Q3850" t="s">
        <v>8315</v>
      </c>
      <c r="R3850" t="s">
        <v>8316</v>
      </c>
      <c r="S3850" s="14">
        <f t="shared" si="312"/>
        <v>42265.817002314812</v>
      </c>
      <c r="T3850" s="14">
        <f t="shared" si="313"/>
        <v>42295.817002314812</v>
      </c>
      <c r="U3850">
        <f t="shared" si="31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10"/>
        <v>7</v>
      </c>
      <c r="P3851" s="7">
        <f t="shared" si="311"/>
        <v>75.459999999999994</v>
      </c>
      <c r="Q3851" t="s">
        <v>8315</v>
      </c>
      <c r="R3851" t="s">
        <v>8316</v>
      </c>
      <c r="S3851" s="14">
        <f t="shared" si="312"/>
        <v>42136.767175925925</v>
      </c>
      <c r="T3851" s="14">
        <f t="shared" si="313"/>
        <v>42166.767175925925</v>
      </c>
      <c r="U3851">
        <f t="shared" si="31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10"/>
        <v>4</v>
      </c>
      <c r="P3852" s="7">
        <f t="shared" si="311"/>
        <v>9.5</v>
      </c>
      <c r="Q3852" t="s">
        <v>8315</v>
      </c>
      <c r="R3852" t="s">
        <v>8316</v>
      </c>
      <c r="S3852" s="14">
        <f t="shared" si="312"/>
        <v>41975.124340277776</v>
      </c>
      <c r="T3852" s="14">
        <f t="shared" si="313"/>
        <v>42005.124340277776</v>
      </c>
      <c r="U3852">
        <f t="shared" si="31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10"/>
        <v>34</v>
      </c>
      <c r="P3853" s="7">
        <f t="shared" si="311"/>
        <v>35.5</v>
      </c>
      <c r="Q3853" t="s">
        <v>8315</v>
      </c>
      <c r="R3853" t="s">
        <v>8316</v>
      </c>
      <c r="S3853" s="14">
        <f t="shared" si="312"/>
        <v>42172.439571759256</v>
      </c>
      <c r="T3853" s="14">
        <f t="shared" si="313"/>
        <v>42202.439571759256</v>
      </c>
      <c r="U3853">
        <f t="shared" si="31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10"/>
        <v>0</v>
      </c>
      <c r="P3854" s="7">
        <f t="shared" si="311"/>
        <v>10</v>
      </c>
      <c r="Q3854" t="s">
        <v>8315</v>
      </c>
      <c r="R3854" t="s">
        <v>8316</v>
      </c>
      <c r="S3854" s="14">
        <f t="shared" si="312"/>
        <v>42065.190694444449</v>
      </c>
      <c r="T3854" s="14">
        <f t="shared" si="313"/>
        <v>42090.149027777778</v>
      </c>
      <c r="U3854">
        <f t="shared" si="31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10"/>
        <v>0</v>
      </c>
      <c r="P3855" s="7">
        <f t="shared" si="311"/>
        <v>13</v>
      </c>
      <c r="Q3855" t="s">
        <v>8315</v>
      </c>
      <c r="R3855" t="s">
        <v>8316</v>
      </c>
      <c r="S3855" s="14">
        <f t="shared" si="312"/>
        <v>41848.84002314815</v>
      </c>
      <c r="T3855" s="14">
        <f t="shared" si="313"/>
        <v>41883.84002314815</v>
      </c>
      <c r="U3855">
        <f t="shared" si="31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10"/>
        <v>16</v>
      </c>
      <c r="P3856" s="7">
        <f t="shared" si="311"/>
        <v>89.4</v>
      </c>
      <c r="Q3856" t="s">
        <v>8315</v>
      </c>
      <c r="R3856" t="s">
        <v>8316</v>
      </c>
      <c r="S3856" s="14">
        <f t="shared" si="312"/>
        <v>42103.884930555556</v>
      </c>
      <c r="T3856" s="14">
        <f t="shared" si="313"/>
        <v>42133.884930555556</v>
      </c>
      <c r="U3856">
        <f t="shared" si="31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10"/>
        <v>3</v>
      </c>
      <c r="P3857" s="7">
        <f t="shared" si="311"/>
        <v>25</v>
      </c>
      <c r="Q3857" t="s">
        <v>8315</v>
      </c>
      <c r="R3857" t="s">
        <v>8316</v>
      </c>
      <c r="S3857" s="14">
        <f t="shared" si="312"/>
        <v>42059.970729166671</v>
      </c>
      <c r="T3857" s="14">
        <f t="shared" si="313"/>
        <v>42089.929062499999</v>
      </c>
      <c r="U3857">
        <f t="shared" si="31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10"/>
        <v>0</v>
      </c>
      <c r="P3858" s="7">
        <f t="shared" si="311"/>
        <v>1</v>
      </c>
      <c r="Q3858" t="s">
        <v>8315</v>
      </c>
      <c r="R3858" t="s">
        <v>8316</v>
      </c>
      <c r="S3858" s="14">
        <f t="shared" si="312"/>
        <v>42041.743090277778</v>
      </c>
      <c r="T3858" s="14">
        <f t="shared" si="313"/>
        <v>42071.701423611114</v>
      </c>
      <c r="U3858">
        <f t="shared" si="31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10"/>
        <v>5</v>
      </c>
      <c r="P3859" s="7">
        <f t="shared" si="311"/>
        <v>65</v>
      </c>
      <c r="Q3859" t="s">
        <v>8315</v>
      </c>
      <c r="R3859" t="s">
        <v>8316</v>
      </c>
      <c r="S3859" s="14">
        <f t="shared" si="312"/>
        <v>41829.73715277778</v>
      </c>
      <c r="T3859" s="14">
        <f t="shared" si="313"/>
        <v>41852.716666666667</v>
      </c>
      <c r="U3859">
        <f t="shared" si="31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10"/>
        <v>2</v>
      </c>
      <c r="P3860" s="7">
        <f t="shared" si="311"/>
        <v>10</v>
      </c>
      <c r="Q3860" t="s">
        <v>8315</v>
      </c>
      <c r="R3860" t="s">
        <v>8316</v>
      </c>
      <c r="S3860" s="14">
        <f t="shared" si="312"/>
        <v>42128.431064814817</v>
      </c>
      <c r="T3860" s="14">
        <f t="shared" si="313"/>
        <v>42146.875</v>
      </c>
      <c r="U3860">
        <f t="shared" si="31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10"/>
        <v>0</v>
      </c>
      <c r="P3861" s="7">
        <f t="shared" si="311"/>
        <v>1</v>
      </c>
      <c r="Q3861" t="s">
        <v>8315</v>
      </c>
      <c r="R3861" t="s">
        <v>8316</v>
      </c>
      <c r="S3861" s="14">
        <f t="shared" si="312"/>
        <v>41789.893599537041</v>
      </c>
      <c r="T3861" s="14">
        <f t="shared" si="313"/>
        <v>41815.875</v>
      </c>
      <c r="U3861">
        <f t="shared" si="31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10"/>
        <v>18</v>
      </c>
      <c r="P3862" s="7">
        <f t="shared" si="311"/>
        <v>81.540000000000006</v>
      </c>
      <c r="Q3862" t="s">
        <v>8315</v>
      </c>
      <c r="R3862" t="s">
        <v>8316</v>
      </c>
      <c r="S3862" s="14">
        <f t="shared" si="312"/>
        <v>41833.660995370366</v>
      </c>
      <c r="T3862" s="14">
        <f t="shared" si="313"/>
        <v>41863.660995370366</v>
      </c>
      <c r="U3862">
        <f t="shared" si="31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10"/>
        <v>5</v>
      </c>
      <c r="P3863" s="7">
        <f t="shared" si="311"/>
        <v>100</v>
      </c>
      <c r="Q3863" t="s">
        <v>8315</v>
      </c>
      <c r="R3863" t="s">
        <v>8316</v>
      </c>
      <c r="S3863" s="14">
        <f t="shared" si="312"/>
        <v>41914.590011574073</v>
      </c>
      <c r="T3863" s="14">
        <f t="shared" si="313"/>
        <v>41955.907638888893</v>
      </c>
      <c r="U3863">
        <f t="shared" si="31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10"/>
        <v>0</v>
      </c>
      <c r="P3864" s="7">
        <f t="shared" si="311"/>
        <v>1</v>
      </c>
      <c r="Q3864" t="s">
        <v>8315</v>
      </c>
      <c r="R3864" t="s">
        <v>8316</v>
      </c>
      <c r="S3864" s="14">
        <f t="shared" si="312"/>
        <v>42611.261064814811</v>
      </c>
      <c r="T3864" s="14">
        <f t="shared" si="313"/>
        <v>42625.707638888889</v>
      </c>
      <c r="U3864">
        <f t="shared" si="31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10"/>
        <v>0</v>
      </c>
      <c r="P3865" s="7">
        <f t="shared" si="311"/>
        <v>0</v>
      </c>
      <c r="Q3865" t="s">
        <v>8315</v>
      </c>
      <c r="R3865" t="s">
        <v>8316</v>
      </c>
      <c r="S3865" s="14">
        <f t="shared" si="312"/>
        <v>42253.633159722223</v>
      </c>
      <c r="T3865" s="14">
        <f t="shared" si="313"/>
        <v>42313.674826388888</v>
      </c>
      <c r="U3865">
        <f t="shared" si="31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10"/>
        <v>1</v>
      </c>
      <c r="P3866" s="7">
        <f t="shared" si="311"/>
        <v>20</v>
      </c>
      <c r="Q3866" t="s">
        <v>8315</v>
      </c>
      <c r="R3866" t="s">
        <v>8316</v>
      </c>
      <c r="S3866" s="14">
        <f t="shared" si="312"/>
        <v>42295.891828703709</v>
      </c>
      <c r="T3866" s="14">
        <f t="shared" si="313"/>
        <v>42325.933495370366</v>
      </c>
      <c r="U3866">
        <f t="shared" si="31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10"/>
        <v>27</v>
      </c>
      <c r="P3867" s="7">
        <f t="shared" si="311"/>
        <v>46.43</v>
      </c>
      <c r="Q3867" t="s">
        <v>8315</v>
      </c>
      <c r="R3867" t="s">
        <v>8316</v>
      </c>
      <c r="S3867" s="14">
        <f t="shared" si="312"/>
        <v>41841.651597222226</v>
      </c>
      <c r="T3867" s="14">
        <f t="shared" si="313"/>
        <v>41881.229166666664</v>
      </c>
      <c r="U3867">
        <f t="shared" si="31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10"/>
        <v>1</v>
      </c>
      <c r="P3868" s="7">
        <f t="shared" si="311"/>
        <v>5.5</v>
      </c>
      <c r="Q3868" t="s">
        <v>8315</v>
      </c>
      <c r="R3868" t="s">
        <v>8316</v>
      </c>
      <c r="S3868" s="14">
        <f t="shared" si="312"/>
        <v>42402.947002314817</v>
      </c>
      <c r="T3868" s="14">
        <f t="shared" si="313"/>
        <v>42452.145138888889</v>
      </c>
      <c r="U3868">
        <f t="shared" si="31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10"/>
        <v>13</v>
      </c>
      <c r="P3869" s="7">
        <f t="shared" si="311"/>
        <v>50.2</v>
      </c>
      <c r="Q3869" t="s">
        <v>8315</v>
      </c>
      <c r="R3869" t="s">
        <v>8316</v>
      </c>
      <c r="S3869" s="14">
        <f t="shared" si="312"/>
        <v>42509.814108796301</v>
      </c>
      <c r="T3869" s="14">
        <f t="shared" si="313"/>
        <v>42539.814108796301</v>
      </c>
      <c r="U3869">
        <f t="shared" si="31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10"/>
        <v>0</v>
      </c>
      <c r="P3870" s="7">
        <f t="shared" si="311"/>
        <v>10</v>
      </c>
      <c r="Q3870" t="s">
        <v>8315</v>
      </c>
      <c r="R3870" t="s">
        <v>8357</v>
      </c>
      <c r="S3870" s="14">
        <f t="shared" si="312"/>
        <v>41865.659780092588</v>
      </c>
      <c r="T3870" s="14">
        <f t="shared" si="313"/>
        <v>41890.659780092588</v>
      </c>
      <c r="U3870">
        <f t="shared" si="31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10"/>
        <v>3</v>
      </c>
      <c r="P3871" s="7">
        <f t="shared" si="311"/>
        <v>30.13</v>
      </c>
      <c r="Q3871" t="s">
        <v>8315</v>
      </c>
      <c r="R3871" t="s">
        <v>8357</v>
      </c>
      <c r="S3871" s="14">
        <f t="shared" si="312"/>
        <v>42047.724444444444</v>
      </c>
      <c r="T3871" s="14">
        <f t="shared" si="313"/>
        <v>42077.132638888885</v>
      </c>
      <c r="U3871">
        <f t="shared" si="31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10"/>
        <v>15</v>
      </c>
      <c r="P3872" s="7">
        <f t="shared" si="311"/>
        <v>150</v>
      </c>
      <c r="Q3872" t="s">
        <v>8315</v>
      </c>
      <c r="R3872" t="s">
        <v>8357</v>
      </c>
      <c r="S3872" s="14">
        <f t="shared" si="312"/>
        <v>41793.17219907407</v>
      </c>
      <c r="T3872" s="14">
        <f t="shared" si="313"/>
        <v>41823.17219907407</v>
      </c>
      <c r="U3872">
        <f t="shared" si="31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10"/>
        <v>3</v>
      </c>
      <c r="P3873" s="7">
        <f t="shared" si="311"/>
        <v>13.33</v>
      </c>
      <c r="Q3873" t="s">
        <v>8315</v>
      </c>
      <c r="R3873" t="s">
        <v>8357</v>
      </c>
      <c r="S3873" s="14">
        <f t="shared" si="312"/>
        <v>42763.780671296292</v>
      </c>
      <c r="T3873" s="14">
        <f t="shared" si="313"/>
        <v>42823.739004629635</v>
      </c>
      <c r="U3873">
        <f t="shared" si="31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10"/>
        <v>0</v>
      </c>
      <c r="P3874" s="7">
        <f t="shared" si="311"/>
        <v>0</v>
      </c>
      <c r="Q3874" t="s">
        <v>8315</v>
      </c>
      <c r="R3874" t="s">
        <v>8357</v>
      </c>
      <c r="S3874" s="14">
        <f t="shared" si="312"/>
        <v>42180.145787037036</v>
      </c>
      <c r="T3874" s="14">
        <f t="shared" si="313"/>
        <v>42230.145787037036</v>
      </c>
      <c r="U3874">
        <f t="shared" si="31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10"/>
        <v>0</v>
      </c>
      <c r="P3875" s="7">
        <f t="shared" si="311"/>
        <v>0</v>
      </c>
      <c r="Q3875" t="s">
        <v>8315</v>
      </c>
      <c r="R3875" t="s">
        <v>8357</v>
      </c>
      <c r="S3875" s="14">
        <f t="shared" si="312"/>
        <v>42255.696006944447</v>
      </c>
      <c r="T3875" s="14">
        <f t="shared" si="313"/>
        <v>42285.696006944447</v>
      </c>
      <c r="U3875">
        <f t="shared" si="31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10"/>
        <v>0</v>
      </c>
      <c r="P3876" s="7">
        <f t="shared" si="311"/>
        <v>0</v>
      </c>
      <c r="Q3876" t="s">
        <v>8315</v>
      </c>
      <c r="R3876" t="s">
        <v>8357</v>
      </c>
      <c r="S3876" s="14">
        <f t="shared" si="312"/>
        <v>42007.016458333332</v>
      </c>
      <c r="T3876" s="14">
        <f t="shared" si="313"/>
        <v>42028.041666666672</v>
      </c>
      <c r="U3876">
        <f t="shared" si="31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10"/>
        <v>0</v>
      </c>
      <c r="P3877" s="7">
        <f t="shared" si="311"/>
        <v>0</v>
      </c>
      <c r="Q3877" t="s">
        <v>8315</v>
      </c>
      <c r="R3877" t="s">
        <v>8357</v>
      </c>
      <c r="S3877" s="14">
        <f t="shared" si="312"/>
        <v>42615.346817129626</v>
      </c>
      <c r="T3877" s="14">
        <f t="shared" si="313"/>
        <v>42616.416666666672</v>
      </c>
      <c r="U3877">
        <f t="shared" si="31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10"/>
        <v>53</v>
      </c>
      <c r="P3878" s="7">
        <f t="shared" si="311"/>
        <v>44.76</v>
      </c>
      <c r="Q3878" t="s">
        <v>8315</v>
      </c>
      <c r="R3878" t="s">
        <v>8357</v>
      </c>
      <c r="S3878" s="14">
        <f t="shared" si="312"/>
        <v>42372.624166666668</v>
      </c>
      <c r="T3878" s="14">
        <f t="shared" si="313"/>
        <v>42402.624166666668</v>
      </c>
      <c r="U3878">
        <f t="shared" si="31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10"/>
        <v>5</v>
      </c>
      <c r="P3879" s="7">
        <f t="shared" si="311"/>
        <v>88.64</v>
      </c>
      <c r="Q3879" t="s">
        <v>8315</v>
      </c>
      <c r="R3879" t="s">
        <v>8357</v>
      </c>
      <c r="S3879" s="14">
        <f t="shared" si="312"/>
        <v>42682.67768518519</v>
      </c>
      <c r="T3879" s="14">
        <f t="shared" si="313"/>
        <v>42712.67768518519</v>
      </c>
      <c r="U3879">
        <f t="shared" si="31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10"/>
        <v>0</v>
      </c>
      <c r="P3880" s="7">
        <f t="shared" si="311"/>
        <v>10</v>
      </c>
      <c r="Q3880" t="s">
        <v>8315</v>
      </c>
      <c r="R3880" t="s">
        <v>8357</v>
      </c>
      <c r="S3880" s="14">
        <f t="shared" si="312"/>
        <v>42154.818819444445</v>
      </c>
      <c r="T3880" s="14">
        <f t="shared" si="313"/>
        <v>42185.165972222225</v>
      </c>
      <c r="U3880">
        <f t="shared" si="31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10"/>
        <v>0</v>
      </c>
      <c r="P3881" s="7">
        <f t="shared" si="311"/>
        <v>0</v>
      </c>
      <c r="Q3881" t="s">
        <v>8315</v>
      </c>
      <c r="R3881" t="s">
        <v>8357</v>
      </c>
      <c r="S3881" s="14">
        <f t="shared" si="312"/>
        <v>41999.861064814817</v>
      </c>
      <c r="T3881" s="14">
        <f t="shared" si="313"/>
        <v>42029.861064814817</v>
      </c>
      <c r="U3881">
        <f t="shared" si="31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10"/>
        <v>13</v>
      </c>
      <c r="P3882" s="7">
        <f t="shared" si="311"/>
        <v>57.65</v>
      </c>
      <c r="Q3882" t="s">
        <v>8315</v>
      </c>
      <c r="R3882" t="s">
        <v>8357</v>
      </c>
      <c r="S3882" s="14">
        <f t="shared" si="312"/>
        <v>41815.815046296295</v>
      </c>
      <c r="T3882" s="14">
        <f t="shared" si="313"/>
        <v>41850.958333333336</v>
      </c>
      <c r="U3882">
        <f t="shared" si="31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10"/>
        <v>5</v>
      </c>
      <c r="P3883" s="7">
        <f t="shared" si="311"/>
        <v>25</v>
      </c>
      <c r="Q3883" t="s">
        <v>8315</v>
      </c>
      <c r="R3883" t="s">
        <v>8357</v>
      </c>
      <c r="S3883" s="14">
        <f t="shared" si="312"/>
        <v>42756.018506944441</v>
      </c>
      <c r="T3883" s="14">
        <f t="shared" si="313"/>
        <v>42786.018506944441</v>
      </c>
      <c r="U3883">
        <f t="shared" si="31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10"/>
        <v>0</v>
      </c>
      <c r="P3884" s="7">
        <f t="shared" si="311"/>
        <v>0</v>
      </c>
      <c r="Q3884" t="s">
        <v>8315</v>
      </c>
      <c r="R3884" t="s">
        <v>8357</v>
      </c>
      <c r="S3884" s="14">
        <f t="shared" si="312"/>
        <v>42373.983449074076</v>
      </c>
      <c r="T3884" s="14">
        <f t="shared" si="313"/>
        <v>42400.960416666669</v>
      </c>
      <c r="U3884">
        <f t="shared" si="31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10"/>
        <v>0</v>
      </c>
      <c r="P3885" s="7">
        <f t="shared" si="311"/>
        <v>0</v>
      </c>
      <c r="Q3885" t="s">
        <v>8315</v>
      </c>
      <c r="R3885" t="s">
        <v>8357</v>
      </c>
      <c r="S3885" s="14">
        <f t="shared" si="312"/>
        <v>41854.602650462963</v>
      </c>
      <c r="T3885" s="14">
        <f t="shared" si="313"/>
        <v>41884.602650462963</v>
      </c>
      <c r="U3885">
        <f t="shared" si="31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10"/>
        <v>0</v>
      </c>
      <c r="P3886" s="7">
        <f t="shared" si="311"/>
        <v>0</v>
      </c>
      <c r="Q3886" t="s">
        <v>8315</v>
      </c>
      <c r="R3886" t="s">
        <v>8357</v>
      </c>
      <c r="S3886" s="14">
        <f t="shared" si="312"/>
        <v>42065.791574074072</v>
      </c>
      <c r="T3886" s="14">
        <f t="shared" si="313"/>
        <v>42090.749907407408</v>
      </c>
      <c r="U3886">
        <f t="shared" si="31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10"/>
        <v>0</v>
      </c>
      <c r="P3887" s="7">
        <f t="shared" si="311"/>
        <v>0</v>
      </c>
      <c r="Q3887" t="s">
        <v>8315</v>
      </c>
      <c r="R3887" t="s">
        <v>8357</v>
      </c>
      <c r="S3887" s="14">
        <f t="shared" si="312"/>
        <v>42469.951284722221</v>
      </c>
      <c r="T3887" s="14">
        <f t="shared" si="313"/>
        <v>42499.951284722221</v>
      </c>
      <c r="U3887">
        <f t="shared" si="31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10"/>
        <v>0</v>
      </c>
      <c r="P3888" s="7">
        <f t="shared" si="311"/>
        <v>0</v>
      </c>
      <c r="Q3888" t="s">
        <v>8315</v>
      </c>
      <c r="R3888" t="s">
        <v>8357</v>
      </c>
      <c r="S3888" s="14">
        <f t="shared" si="312"/>
        <v>41954.228032407409</v>
      </c>
      <c r="T3888" s="14">
        <f t="shared" si="313"/>
        <v>41984.228032407409</v>
      </c>
      <c r="U3888">
        <f t="shared" si="31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10"/>
        <v>2</v>
      </c>
      <c r="P3889" s="7">
        <f t="shared" si="311"/>
        <v>17.5</v>
      </c>
      <c r="Q3889" t="s">
        <v>8315</v>
      </c>
      <c r="R3889" t="s">
        <v>8357</v>
      </c>
      <c r="S3889" s="14">
        <f t="shared" si="312"/>
        <v>42079.857974537037</v>
      </c>
      <c r="T3889" s="14">
        <f t="shared" si="313"/>
        <v>42125.916666666672</v>
      </c>
      <c r="U3889">
        <f t="shared" si="31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10"/>
        <v>27</v>
      </c>
      <c r="P3890" s="7">
        <f t="shared" si="311"/>
        <v>38.71</v>
      </c>
      <c r="Q3890" t="s">
        <v>8315</v>
      </c>
      <c r="R3890" t="s">
        <v>8316</v>
      </c>
      <c r="S3890" s="14">
        <f t="shared" si="312"/>
        <v>42762.545810185184</v>
      </c>
      <c r="T3890" s="14">
        <f t="shared" si="313"/>
        <v>42792.545810185184</v>
      </c>
      <c r="U3890">
        <f t="shared" si="31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10"/>
        <v>1</v>
      </c>
      <c r="P3891" s="7">
        <f t="shared" si="311"/>
        <v>13.11</v>
      </c>
      <c r="Q3891" t="s">
        <v>8315</v>
      </c>
      <c r="R3891" t="s">
        <v>8316</v>
      </c>
      <c r="S3891" s="14">
        <f t="shared" si="312"/>
        <v>41977.004976851851</v>
      </c>
      <c r="T3891" s="14">
        <f t="shared" si="313"/>
        <v>42008.976388888885</v>
      </c>
      <c r="U3891">
        <f t="shared" si="31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10"/>
        <v>17</v>
      </c>
      <c r="P3892" s="7">
        <f t="shared" si="311"/>
        <v>315.5</v>
      </c>
      <c r="Q3892" t="s">
        <v>8315</v>
      </c>
      <c r="R3892" t="s">
        <v>8316</v>
      </c>
      <c r="S3892" s="14">
        <f t="shared" si="312"/>
        <v>42171.758611111116</v>
      </c>
      <c r="T3892" s="14">
        <f t="shared" si="313"/>
        <v>42231.758611111116</v>
      </c>
      <c r="U3892">
        <f t="shared" si="31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10"/>
        <v>33</v>
      </c>
      <c r="P3893" s="7">
        <f t="shared" si="311"/>
        <v>37.14</v>
      </c>
      <c r="Q3893" t="s">
        <v>8315</v>
      </c>
      <c r="R3893" t="s">
        <v>8316</v>
      </c>
      <c r="S3893" s="14">
        <f t="shared" si="312"/>
        <v>42056.1324537037</v>
      </c>
      <c r="T3893" s="14">
        <f t="shared" si="313"/>
        <v>42086.207638888889</v>
      </c>
      <c r="U3893">
        <f t="shared" si="31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10"/>
        <v>0</v>
      </c>
      <c r="P3894" s="7">
        <f t="shared" si="311"/>
        <v>0</v>
      </c>
      <c r="Q3894" t="s">
        <v>8315</v>
      </c>
      <c r="R3894" t="s">
        <v>8316</v>
      </c>
      <c r="S3894" s="14">
        <f t="shared" si="312"/>
        <v>41867.652280092596</v>
      </c>
      <c r="T3894" s="14">
        <f t="shared" si="313"/>
        <v>41875.291666666664</v>
      </c>
      <c r="U3894">
        <f t="shared" si="31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10"/>
        <v>22</v>
      </c>
      <c r="P3895" s="7">
        <f t="shared" si="311"/>
        <v>128.27000000000001</v>
      </c>
      <c r="Q3895" t="s">
        <v>8315</v>
      </c>
      <c r="R3895" t="s">
        <v>8316</v>
      </c>
      <c r="S3895" s="14">
        <f t="shared" si="312"/>
        <v>41779.657870370371</v>
      </c>
      <c r="T3895" s="14">
        <f t="shared" si="313"/>
        <v>41821.25</v>
      </c>
      <c r="U3895">
        <f t="shared" si="31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10"/>
        <v>3</v>
      </c>
      <c r="P3896" s="7">
        <f t="shared" si="311"/>
        <v>47.27</v>
      </c>
      <c r="Q3896" t="s">
        <v>8315</v>
      </c>
      <c r="R3896" t="s">
        <v>8316</v>
      </c>
      <c r="S3896" s="14">
        <f t="shared" si="312"/>
        <v>42679.958472222221</v>
      </c>
      <c r="T3896" s="14">
        <f t="shared" si="313"/>
        <v>42710.207638888889</v>
      </c>
      <c r="U3896">
        <f t="shared" si="31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10"/>
        <v>5</v>
      </c>
      <c r="P3897" s="7">
        <f t="shared" si="311"/>
        <v>50</v>
      </c>
      <c r="Q3897" t="s">
        <v>8315</v>
      </c>
      <c r="R3897" t="s">
        <v>8316</v>
      </c>
      <c r="S3897" s="14">
        <f t="shared" si="312"/>
        <v>42032.250208333338</v>
      </c>
      <c r="T3897" s="14">
        <f t="shared" si="313"/>
        <v>42063.250208333338</v>
      </c>
      <c r="U3897">
        <f t="shared" si="31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10"/>
        <v>11</v>
      </c>
      <c r="P3898" s="7">
        <f t="shared" si="311"/>
        <v>42.5</v>
      </c>
      <c r="Q3898" t="s">
        <v>8315</v>
      </c>
      <c r="R3898" t="s">
        <v>8316</v>
      </c>
      <c r="S3898" s="14">
        <f t="shared" si="312"/>
        <v>41793.191875000004</v>
      </c>
      <c r="T3898" s="14">
        <f t="shared" si="313"/>
        <v>41807.191875000004</v>
      </c>
      <c r="U3898">
        <f t="shared" si="31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10"/>
        <v>18</v>
      </c>
      <c r="P3899" s="7">
        <f t="shared" si="311"/>
        <v>44</v>
      </c>
      <c r="Q3899" t="s">
        <v>8315</v>
      </c>
      <c r="R3899" t="s">
        <v>8316</v>
      </c>
      <c r="S3899" s="14">
        <f t="shared" si="312"/>
        <v>41982.87364583333</v>
      </c>
      <c r="T3899" s="14">
        <f t="shared" si="313"/>
        <v>42012.87364583333</v>
      </c>
      <c r="U3899">
        <f t="shared" si="31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10"/>
        <v>33</v>
      </c>
      <c r="P3900" s="7">
        <f t="shared" si="311"/>
        <v>50.88</v>
      </c>
      <c r="Q3900" t="s">
        <v>8315</v>
      </c>
      <c r="R3900" t="s">
        <v>8316</v>
      </c>
      <c r="S3900" s="14">
        <f t="shared" si="312"/>
        <v>42193.482291666667</v>
      </c>
      <c r="T3900" s="14">
        <f t="shared" si="313"/>
        <v>42233.666666666672</v>
      </c>
      <c r="U3900">
        <f t="shared" si="31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10"/>
        <v>1</v>
      </c>
      <c r="P3901" s="7">
        <f t="shared" si="311"/>
        <v>62.5</v>
      </c>
      <c r="Q3901" t="s">
        <v>8315</v>
      </c>
      <c r="R3901" t="s">
        <v>8316</v>
      </c>
      <c r="S3901" s="14">
        <f t="shared" si="312"/>
        <v>41843.775011574071</v>
      </c>
      <c r="T3901" s="14">
        <f t="shared" si="313"/>
        <v>41863.775011574071</v>
      </c>
      <c r="U3901">
        <f t="shared" si="31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10"/>
        <v>5</v>
      </c>
      <c r="P3902" s="7">
        <f t="shared" si="311"/>
        <v>27</v>
      </c>
      <c r="Q3902" t="s">
        <v>8315</v>
      </c>
      <c r="R3902" t="s">
        <v>8316</v>
      </c>
      <c r="S3902" s="14">
        <f t="shared" si="312"/>
        <v>42136.092488425929</v>
      </c>
      <c r="T3902" s="14">
        <f t="shared" si="313"/>
        <v>42166.092488425929</v>
      </c>
      <c r="U3902">
        <f t="shared" si="31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10"/>
        <v>1</v>
      </c>
      <c r="P3903" s="7">
        <f t="shared" si="311"/>
        <v>25</v>
      </c>
      <c r="Q3903" t="s">
        <v>8315</v>
      </c>
      <c r="R3903" t="s">
        <v>8316</v>
      </c>
      <c r="S3903" s="14">
        <f t="shared" si="312"/>
        <v>42317.826377314821</v>
      </c>
      <c r="T3903" s="14">
        <f t="shared" si="313"/>
        <v>42357.826377314821</v>
      </c>
      <c r="U3903">
        <f t="shared" si="31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10"/>
        <v>49</v>
      </c>
      <c r="P3904" s="7">
        <f t="shared" si="311"/>
        <v>47.26</v>
      </c>
      <c r="Q3904" t="s">
        <v>8315</v>
      </c>
      <c r="R3904" t="s">
        <v>8316</v>
      </c>
      <c r="S3904" s="14">
        <f t="shared" si="312"/>
        <v>42663.468078703707</v>
      </c>
      <c r="T3904" s="14">
        <f t="shared" si="313"/>
        <v>42688.509745370371</v>
      </c>
      <c r="U3904">
        <f t="shared" si="31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10"/>
        <v>0</v>
      </c>
      <c r="P3905" s="7">
        <f t="shared" si="311"/>
        <v>0</v>
      </c>
      <c r="Q3905" t="s">
        <v>8315</v>
      </c>
      <c r="R3905" t="s">
        <v>8316</v>
      </c>
      <c r="S3905" s="14">
        <f t="shared" si="312"/>
        <v>42186.01116898148</v>
      </c>
      <c r="T3905" s="14">
        <f t="shared" si="313"/>
        <v>42230.818055555559</v>
      </c>
      <c r="U3905">
        <f t="shared" si="31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10"/>
        <v>0</v>
      </c>
      <c r="P3906" s="7">
        <f t="shared" si="311"/>
        <v>1.5</v>
      </c>
      <c r="Q3906" t="s">
        <v>8315</v>
      </c>
      <c r="R3906" t="s">
        <v>8316</v>
      </c>
      <c r="S3906" s="14">
        <f t="shared" si="312"/>
        <v>42095.229166666672</v>
      </c>
      <c r="T3906" s="14">
        <f t="shared" si="313"/>
        <v>42109.211111111115</v>
      </c>
      <c r="U3906">
        <f t="shared" si="31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15">ROUND(E3907/D3907*100,0)</f>
        <v>12</v>
      </c>
      <c r="P3907" s="7">
        <f t="shared" ref="P3907:P3970" si="316">IFERROR(ROUND(E3907/L3907,2),0)</f>
        <v>24.71</v>
      </c>
      <c r="Q3907" t="s">
        <v>8315</v>
      </c>
      <c r="R3907" t="s">
        <v>8316</v>
      </c>
      <c r="S3907" s="14">
        <f t="shared" ref="S3907:S3970" si="317">(((J3907/60)/60)/24)+DATE(1970,1,1)</f>
        <v>42124.623877314814</v>
      </c>
      <c r="T3907" s="14">
        <f t="shared" ref="T3907:T3970" si="318">(((I3907/60)/60)/24)+DATE(1970,1,1)</f>
        <v>42166.958333333328</v>
      </c>
      <c r="U3907">
        <f t="shared" ref="U3907:U3970" si="31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15"/>
        <v>67</v>
      </c>
      <c r="P3908" s="7">
        <f t="shared" si="316"/>
        <v>63.13</v>
      </c>
      <c r="Q3908" t="s">
        <v>8315</v>
      </c>
      <c r="R3908" t="s">
        <v>8316</v>
      </c>
      <c r="S3908" s="14">
        <f t="shared" si="317"/>
        <v>42143.917743055557</v>
      </c>
      <c r="T3908" s="14">
        <f t="shared" si="318"/>
        <v>42181.559027777781</v>
      </c>
      <c r="U3908">
        <f t="shared" si="31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15"/>
        <v>15</v>
      </c>
      <c r="P3909" s="7">
        <f t="shared" si="316"/>
        <v>38.25</v>
      </c>
      <c r="Q3909" t="s">
        <v>8315</v>
      </c>
      <c r="R3909" t="s">
        <v>8316</v>
      </c>
      <c r="S3909" s="14">
        <f t="shared" si="317"/>
        <v>41906.819513888891</v>
      </c>
      <c r="T3909" s="14">
        <f t="shared" si="318"/>
        <v>41938.838888888888</v>
      </c>
      <c r="U3909">
        <f t="shared" si="31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15"/>
        <v>9</v>
      </c>
      <c r="P3910" s="7">
        <f t="shared" si="316"/>
        <v>16.25</v>
      </c>
      <c r="Q3910" t="s">
        <v>8315</v>
      </c>
      <c r="R3910" t="s">
        <v>8316</v>
      </c>
      <c r="S3910" s="14">
        <f t="shared" si="317"/>
        <v>41834.135370370372</v>
      </c>
      <c r="T3910" s="14">
        <f t="shared" si="318"/>
        <v>41849.135370370372</v>
      </c>
      <c r="U3910">
        <f t="shared" si="31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15"/>
        <v>0</v>
      </c>
      <c r="P3911" s="7">
        <f t="shared" si="316"/>
        <v>33.75</v>
      </c>
      <c r="Q3911" t="s">
        <v>8315</v>
      </c>
      <c r="R3911" t="s">
        <v>8316</v>
      </c>
      <c r="S3911" s="14">
        <f t="shared" si="317"/>
        <v>41863.359282407408</v>
      </c>
      <c r="T3911" s="14">
        <f t="shared" si="318"/>
        <v>41893.359282407408</v>
      </c>
      <c r="U3911">
        <f t="shared" si="31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15"/>
        <v>3</v>
      </c>
      <c r="P3912" s="7">
        <f t="shared" si="316"/>
        <v>61.67</v>
      </c>
      <c r="Q3912" t="s">
        <v>8315</v>
      </c>
      <c r="R3912" t="s">
        <v>8316</v>
      </c>
      <c r="S3912" s="14">
        <f t="shared" si="317"/>
        <v>42224.756909722222</v>
      </c>
      <c r="T3912" s="14">
        <f t="shared" si="318"/>
        <v>42254.756909722222</v>
      </c>
      <c r="U3912">
        <f t="shared" si="31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15"/>
        <v>37</v>
      </c>
      <c r="P3913" s="7">
        <f t="shared" si="316"/>
        <v>83.14</v>
      </c>
      <c r="Q3913" t="s">
        <v>8315</v>
      </c>
      <c r="R3913" t="s">
        <v>8316</v>
      </c>
      <c r="S3913" s="14">
        <f t="shared" si="317"/>
        <v>41939.8122337963</v>
      </c>
      <c r="T3913" s="14">
        <f t="shared" si="318"/>
        <v>41969.853900462964</v>
      </c>
      <c r="U3913">
        <f t="shared" si="31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15"/>
        <v>0</v>
      </c>
      <c r="P3914" s="7">
        <f t="shared" si="316"/>
        <v>1</v>
      </c>
      <c r="Q3914" t="s">
        <v>8315</v>
      </c>
      <c r="R3914" t="s">
        <v>8316</v>
      </c>
      <c r="S3914" s="14">
        <f t="shared" si="317"/>
        <v>42059.270023148143</v>
      </c>
      <c r="T3914" s="14">
        <f t="shared" si="318"/>
        <v>42119.190972222219</v>
      </c>
      <c r="U3914">
        <f t="shared" si="31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15"/>
        <v>10</v>
      </c>
      <c r="P3915" s="7">
        <f t="shared" si="316"/>
        <v>142.86000000000001</v>
      </c>
      <c r="Q3915" t="s">
        <v>8315</v>
      </c>
      <c r="R3915" t="s">
        <v>8316</v>
      </c>
      <c r="S3915" s="14">
        <f t="shared" si="317"/>
        <v>42308.211215277777</v>
      </c>
      <c r="T3915" s="14">
        <f t="shared" si="318"/>
        <v>42338.252881944441</v>
      </c>
      <c r="U3915">
        <f t="shared" si="31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15"/>
        <v>36</v>
      </c>
      <c r="P3916" s="7">
        <f t="shared" si="316"/>
        <v>33.67</v>
      </c>
      <c r="Q3916" t="s">
        <v>8315</v>
      </c>
      <c r="R3916" t="s">
        <v>8316</v>
      </c>
      <c r="S3916" s="14">
        <f t="shared" si="317"/>
        <v>42114.818935185183</v>
      </c>
      <c r="T3916" s="14">
        <f t="shared" si="318"/>
        <v>42134.957638888889</v>
      </c>
      <c r="U3916">
        <f t="shared" si="31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15"/>
        <v>0</v>
      </c>
      <c r="P3917" s="7">
        <f t="shared" si="316"/>
        <v>5</v>
      </c>
      <c r="Q3917" t="s">
        <v>8315</v>
      </c>
      <c r="R3917" t="s">
        <v>8316</v>
      </c>
      <c r="S3917" s="14">
        <f t="shared" si="317"/>
        <v>42492.98505787037</v>
      </c>
      <c r="T3917" s="14">
        <f t="shared" si="318"/>
        <v>42522.98505787037</v>
      </c>
      <c r="U3917">
        <f t="shared" si="31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15"/>
        <v>0</v>
      </c>
      <c r="P3918" s="7">
        <f t="shared" si="316"/>
        <v>0</v>
      </c>
      <c r="Q3918" t="s">
        <v>8315</v>
      </c>
      <c r="R3918" t="s">
        <v>8316</v>
      </c>
      <c r="S3918" s="14">
        <f t="shared" si="317"/>
        <v>42494.471666666665</v>
      </c>
      <c r="T3918" s="14">
        <f t="shared" si="318"/>
        <v>42524.471666666665</v>
      </c>
      <c r="U3918">
        <f t="shared" si="31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15"/>
        <v>0</v>
      </c>
      <c r="P3919" s="7">
        <f t="shared" si="316"/>
        <v>10</v>
      </c>
      <c r="Q3919" t="s">
        <v>8315</v>
      </c>
      <c r="R3919" t="s">
        <v>8316</v>
      </c>
      <c r="S3919" s="14">
        <f t="shared" si="317"/>
        <v>41863.527326388888</v>
      </c>
      <c r="T3919" s="14">
        <f t="shared" si="318"/>
        <v>41893.527326388888</v>
      </c>
      <c r="U3919">
        <f t="shared" si="31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15"/>
        <v>0</v>
      </c>
      <c r="P3920" s="7">
        <f t="shared" si="316"/>
        <v>40</v>
      </c>
      <c r="Q3920" t="s">
        <v>8315</v>
      </c>
      <c r="R3920" t="s">
        <v>8316</v>
      </c>
      <c r="S3920" s="14">
        <f t="shared" si="317"/>
        <v>41843.664618055554</v>
      </c>
      <c r="T3920" s="14">
        <f t="shared" si="318"/>
        <v>41855.666666666664</v>
      </c>
      <c r="U3920">
        <f t="shared" si="31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15"/>
        <v>2</v>
      </c>
      <c r="P3921" s="7">
        <f t="shared" si="316"/>
        <v>30</v>
      </c>
      <c r="Q3921" t="s">
        <v>8315</v>
      </c>
      <c r="R3921" t="s">
        <v>8316</v>
      </c>
      <c r="S3921" s="14">
        <f t="shared" si="317"/>
        <v>42358.684872685189</v>
      </c>
      <c r="T3921" s="14">
        <f t="shared" si="318"/>
        <v>42387</v>
      </c>
      <c r="U3921">
        <f t="shared" si="31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15"/>
        <v>5</v>
      </c>
      <c r="P3922" s="7">
        <f t="shared" si="316"/>
        <v>45</v>
      </c>
      <c r="Q3922" t="s">
        <v>8315</v>
      </c>
      <c r="R3922" t="s">
        <v>8316</v>
      </c>
      <c r="S3922" s="14">
        <f t="shared" si="317"/>
        <v>42657.38726851852</v>
      </c>
      <c r="T3922" s="14">
        <f t="shared" si="318"/>
        <v>42687.428935185191</v>
      </c>
      <c r="U3922">
        <f t="shared" si="31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15"/>
        <v>0</v>
      </c>
      <c r="P3923" s="7">
        <f t="shared" si="316"/>
        <v>0</v>
      </c>
      <c r="Q3923" t="s">
        <v>8315</v>
      </c>
      <c r="R3923" t="s">
        <v>8316</v>
      </c>
      <c r="S3923" s="14">
        <f t="shared" si="317"/>
        <v>41926.542303240742</v>
      </c>
      <c r="T3923" s="14">
        <f t="shared" si="318"/>
        <v>41938.75</v>
      </c>
      <c r="U3923">
        <f t="shared" si="31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15"/>
        <v>8</v>
      </c>
      <c r="P3924" s="7">
        <f t="shared" si="316"/>
        <v>10.17</v>
      </c>
      <c r="Q3924" t="s">
        <v>8315</v>
      </c>
      <c r="R3924" t="s">
        <v>8316</v>
      </c>
      <c r="S3924" s="14">
        <f t="shared" si="317"/>
        <v>42020.768634259264</v>
      </c>
      <c r="T3924" s="14">
        <f t="shared" si="318"/>
        <v>42065.958333333328</v>
      </c>
      <c r="U3924">
        <f t="shared" si="31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15"/>
        <v>12</v>
      </c>
      <c r="P3925" s="7">
        <f t="shared" si="316"/>
        <v>81.41</v>
      </c>
      <c r="Q3925" t="s">
        <v>8315</v>
      </c>
      <c r="R3925" t="s">
        <v>8316</v>
      </c>
      <c r="S3925" s="14">
        <f t="shared" si="317"/>
        <v>42075.979988425926</v>
      </c>
      <c r="T3925" s="14">
        <f t="shared" si="318"/>
        <v>42103.979988425926</v>
      </c>
      <c r="U3925">
        <f t="shared" si="31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15"/>
        <v>15</v>
      </c>
      <c r="P3926" s="7">
        <f t="shared" si="316"/>
        <v>57.25</v>
      </c>
      <c r="Q3926" t="s">
        <v>8315</v>
      </c>
      <c r="R3926" t="s">
        <v>8316</v>
      </c>
      <c r="S3926" s="14">
        <f t="shared" si="317"/>
        <v>41786.959745370368</v>
      </c>
      <c r="T3926" s="14">
        <f t="shared" si="318"/>
        <v>41816.959745370368</v>
      </c>
      <c r="U3926">
        <f t="shared" si="31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15"/>
        <v>10</v>
      </c>
      <c r="P3927" s="7">
        <f t="shared" si="316"/>
        <v>5</v>
      </c>
      <c r="Q3927" t="s">
        <v>8315</v>
      </c>
      <c r="R3927" t="s">
        <v>8316</v>
      </c>
      <c r="S3927" s="14">
        <f t="shared" si="317"/>
        <v>41820.870821759258</v>
      </c>
      <c r="T3927" s="14">
        <f t="shared" si="318"/>
        <v>41850.870821759258</v>
      </c>
      <c r="U3927">
        <f t="shared" si="31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15"/>
        <v>0</v>
      </c>
      <c r="P3928" s="7">
        <f t="shared" si="316"/>
        <v>15</v>
      </c>
      <c r="Q3928" t="s">
        <v>8315</v>
      </c>
      <c r="R3928" t="s">
        <v>8316</v>
      </c>
      <c r="S3928" s="14">
        <f t="shared" si="317"/>
        <v>41970.085046296299</v>
      </c>
      <c r="T3928" s="14">
        <f t="shared" si="318"/>
        <v>42000.085046296299</v>
      </c>
      <c r="U3928">
        <f t="shared" si="31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15"/>
        <v>1</v>
      </c>
      <c r="P3929" s="7">
        <f t="shared" si="316"/>
        <v>12.5</v>
      </c>
      <c r="Q3929" t="s">
        <v>8315</v>
      </c>
      <c r="R3929" t="s">
        <v>8316</v>
      </c>
      <c r="S3929" s="14">
        <f t="shared" si="317"/>
        <v>41830.267407407409</v>
      </c>
      <c r="T3929" s="14">
        <f t="shared" si="318"/>
        <v>41860.267407407409</v>
      </c>
      <c r="U3929">
        <f t="shared" si="31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15"/>
        <v>13</v>
      </c>
      <c r="P3930" s="7">
        <f t="shared" si="316"/>
        <v>93</v>
      </c>
      <c r="Q3930" t="s">
        <v>8315</v>
      </c>
      <c r="R3930" t="s">
        <v>8316</v>
      </c>
      <c r="S3930" s="14">
        <f t="shared" si="317"/>
        <v>42265.683182870373</v>
      </c>
      <c r="T3930" s="14">
        <f t="shared" si="318"/>
        <v>42293.207638888889</v>
      </c>
      <c r="U3930">
        <f t="shared" si="31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15"/>
        <v>2</v>
      </c>
      <c r="P3931" s="7">
        <f t="shared" si="316"/>
        <v>32.36</v>
      </c>
      <c r="Q3931" t="s">
        <v>8315</v>
      </c>
      <c r="R3931" t="s">
        <v>8316</v>
      </c>
      <c r="S3931" s="14">
        <f t="shared" si="317"/>
        <v>42601.827141203699</v>
      </c>
      <c r="T3931" s="14">
        <f t="shared" si="318"/>
        <v>42631.827141203699</v>
      </c>
      <c r="U3931">
        <f t="shared" si="31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15"/>
        <v>0</v>
      </c>
      <c r="P3932" s="7">
        <f t="shared" si="316"/>
        <v>0</v>
      </c>
      <c r="Q3932" t="s">
        <v>8315</v>
      </c>
      <c r="R3932" t="s">
        <v>8316</v>
      </c>
      <c r="S3932" s="14">
        <f t="shared" si="317"/>
        <v>42433.338749999995</v>
      </c>
      <c r="T3932" s="14">
        <f t="shared" si="318"/>
        <v>42461.25</v>
      </c>
      <c r="U3932">
        <f t="shared" si="31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15"/>
        <v>0</v>
      </c>
      <c r="P3933" s="7">
        <f t="shared" si="316"/>
        <v>0</v>
      </c>
      <c r="Q3933" t="s">
        <v>8315</v>
      </c>
      <c r="R3933" t="s">
        <v>8316</v>
      </c>
      <c r="S3933" s="14">
        <f t="shared" si="317"/>
        <v>42228.151701388888</v>
      </c>
      <c r="T3933" s="14">
        <f t="shared" si="318"/>
        <v>42253.151701388888</v>
      </c>
      <c r="U3933">
        <f t="shared" si="31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15"/>
        <v>0</v>
      </c>
      <c r="P3934" s="7">
        <f t="shared" si="316"/>
        <v>1</v>
      </c>
      <c r="Q3934" t="s">
        <v>8315</v>
      </c>
      <c r="R3934" t="s">
        <v>8316</v>
      </c>
      <c r="S3934" s="14">
        <f t="shared" si="317"/>
        <v>42415.168564814812</v>
      </c>
      <c r="T3934" s="14">
        <f t="shared" si="318"/>
        <v>42445.126898148148</v>
      </c>
      <c r="U3934">
        <f t="shared" si="31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15"/>
        <v>16</v>
      </c>
      <c r="P3935" s="7">
        <f t="shared" si="316"/>
        <v>91.83</v>
      </c>
      <c r="Q3935" t="s">
        <v>8315</v>
      </c>
      <c r="R3935" t="s">
        <v>8316</v>
      </c>
      <c r="S3935" s="14">
        <f t="shared" si="317"/>
        <v>42538.968310185184</v>
      </c>
      <c r="T3935" s="14">
        <f t="shared" si="318"/>
        <v>42568.029861111107</v>
      </c>
      <c r="U3935">
        <f t="shared" si="31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15"/>
        <v>11</v>
      </c>
      <c r="P3936" s="7">
        <f t="shared" si="316"/>
        <v>45.83</v>
      </c>
      <c r="Q3936" t="s">
        <v>8315</v>
      </c>
      <c r="R3936" t="s">
        <v>8316</v>
      </c>
      <c r="S3936" s="14">
        <f t="shared" si="317"/>
        <v>42233.671747685185</v>
      </c>
      <c r="T3936" s="14">
        <f t="shared" si="318"/>
        <v>42278.541666666672</v>
      </c>
      <c r="U3936">
        <f t="shared" si="31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15"/>
        <v>44</v>
      </c>
      <c r="P3937" s="7">
        <f t="shared" si="316"/>
        <v>57.17</v>
      </c>
      <c r="Q3937" t="s">
        <v>8315</v>
      </c>
      <c r="R3937" t="s">
        <v>8316</v>
      </c>
      <c r="S3937" s="14">
        <f t="shared" si="317"/>
        <v>42221.656782407401</v>
      </c>
      <c r="T3937" s="14">
        <f t="shared" si="318"/>
        <v>42281.656782407401</v>
      </c>
      <c r="U3937">
        <f t="shared" si="31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15"/>
        <v>0</v>
      </c>
      <c r="P3938" s="7">
        <f t="shared" si="316"/>
        <v>0</v>
      </c>
      <c r="Q3938" t="s">
        <v>8315</v>
      </c>
      <c r="R3938" t="s">
        <v>8316</v>
      </c>
      <c r="S3938" s="14">
        <f t="shared" si="317"/>
        <v>42675.262962962966</v>
      </c>
      <c r="T3938" s="14">
        <f t="shared" si="318"/>
        <v>42705.304629629631</v>
      </c>
      <c r="U3938">
        <f t="shared" si="31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15"/>
        <v>86</v>
      </c>
      <c r="P3939" s="7">
        <f t="shared" si="316"/>
        <v>248.5</v>
      </c>
      <c r="Q3939" t="s">
        <v>8315</v>
      </c>
      <c r="R3939" t="s">
        <v>8316</v>
      </c>
      <c r="S3939" s="14">
        <f t="shared" si="317"/>
        <v>42534.631481481483</v>
      </c>
      <c r="T3939" s="14">
        <f t="shared" si="318"/>
        <v>42562.631481481483</v>
      </c>
      <c r="U3939">
        <f t="shared" si="31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15"/>
        <v>12</v>
      </c>
      <c r="P3940" s="7">
        <f t="shared" si="316"/>
        <v>79.400000000000006</v>
      </c>
      <c r="Q3940" t="s">
        <v>8315</v>
      </c>
      <c r="R3940" t="s">
        <v>8316</v>
      </c>
      <c r="S3940" s="14">
        <f t="shared" si="317"/>
        <v>42151.905717592599</v>
      </c>
      <c r="T3940" s="14">
        <f t="shared" si="318"/>
        <v>42182.905717592599</v>
      </c>
      <c r="U3940">
        <f t="shared" si="31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15"/>
        <v>0</v>
      </c>
      <c r="P3941" s="7">
        <f t="shared" si="316"/>
        <v>5</v>
      </c>
      <c r="Q3941" t="s">
        <v>8315</v>
      </c>
      <c r="R3941" t="s">
        <v>8316</v>
      </c>
      <c r="S3941" s="14">
        <f t="shared" si="317"/>
        <v>41915.400219907409</v>
      </c>
      <c r="T3941" s="14">
        <f t="shared" si="318"/>
        <v>41919.1875</v>
      </c>
      <c r="U3941">
        <f t="shared" si="31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15"/>
        <v>0</v>
      </c>
      <c r="P3942" s="7">
        <f t="shared" si="316"/>
        <v>5.5</v>
      </c>
      <c r="Q3942" t="s">
        <v>8315</v>
      </c>
      <c r="R3942" t="s">
        <v>8316</v>
      </c>
      <c r="S3942" s="14">
        <f t="shared" si="317"/>
        <v>41961.492488425924</v>
      </c>
      <c r="T3942" s="14">
        <f t="shared" si="318"/>
        <v>42006.492488425924</v>
      </c>
      <c r="U3942">
        <f t="shared" si="31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15"/>
        <v>1</v>
      </c>
      <c r="P3943" s="7">
        <f t="shared" si="316"/>
        <v>25</v>
      </c>
      <c r="Q3943" t="s">
        <v>8315</v>
      </c>
      <c r="R3943" t="s">
        <v>8316</v>
      </c>
      <c r="S3943" s="14">
        <f t="shared" si="317"/>
        <v>41940.587233796294</v>
      </c>
      <c r="T3943" s="14">
        <f t="shared" si="318"/>
        <v>41968.041666666672</v>
      </c>
      <c r="U3943">
        <f t="shared" si="31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15"/>
        <v>0</v>
      </c>
      <c r="P3944" s="7">
        <f t="shared" si="316"/>
        <v>0</v>
      </c>
      <c r="Q3944" t="s">
        <v>8315</v>
      </c>
      <c r="R3944" t="s">
        <v>8316</v>
      </c>
      <c r="S3944" s="14">
        <f t="shared" si="317"/>
        <v>42111.904097222221</v>
      </c>
      <c r="T3944" s="14">
        <f t="shared" si="318"/>
        <v>42171.904097222221</v>
      </c>
      <c r="U3944">
        <f t="shared" si="31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15"/>
        <v>36</v>
      </c>
      <c r="P3945" s="7">
        <f t="shared" si="316"/>
        <v>137.08000000000001</v>
      </c>
      <c r="Q3945" t="s">
        <v>8315</v>
      </c>
      <c r="R3945" t="s">
        <v>8316</v>
      </c>
      <c r="S3945" s="14">
        <f t="shared" si="317"/>
        <v>42279.778564814813</v>
      </c>
      <c r="T3945" s="14">
        <f t="shared" si="318"/>
        <v>42310.701388888891</v>
      </c>
      <c r="U3945">
        <f t="shared" si="31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15"/>
        <v>0</v>
      </c>
      <c r="P3946" s="7">
        <f t="shared" si="316"/>
        <v>0</v>
      </c>
      <c r="Q3946" t="s">
        <v>8315</v>
      </c>
      <c r="R3946" t="s">
        <v>8316</v>
      </c>
      <c r="S3946" s="14">
        <f t="shared" si="317"/>
        <v>42213.662905092591</v>
      </c>
      <c r="T3946" s="14">
        <f t="shared" si="318"/>
        <v>42243.662905092591</v>
      </c>
      <c r="U3946">
        <f t="shared" si="31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15"/>
        <v>0</v>
      </c>
      <c r="P3947" s="7">
        <f t="shared" si="316"/>
        <v>5</v>
      </c>
      <c r="Q3947" t="s">
        <v>8315</v>
      </c>
      <c r="R3947" t="s">
        <v>8316</v>
      </c>
      <c r="S3947" s="14">
        <f t="shared" si="317"/>
        <v>42109.801712962959</v>
      </c>
      <c r="T3947" s="14">
        <f t="shared" si="318"/>
        <v>42139.801712962959</v>
      </c>
      <c r="U3947">
        <f t="shared" si="31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15"/>
        <v>3</v>
      </c>
      <c r="P3948" s="7">
        <f t="shared" si="316"/>
        <v>39</v>
      </c>
      <c r="Q3948" t="s">
        <v>8315</v>
      </c>
      <c r="R3948" t="s">
        <v>8316</v>
      </c>
      <c r="S3948" s="14">
        <f t="shared" si="317"/>
        <v>42031.833587962959</v>
      </c>
      <c r="T3948" s="14">
        <f t="shared" si="318"/>
        <v>42063.333333333328</v>
      </c>
      <c r="U3948">
        <f t="shared" si="31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15"/>
        <v>3</v>
      </c>
      <c r="P3949" s="7">
        <f t="shared" si="316"/>
        <v>50.5</v>
      </c>
      <c r="Q3949" t="s">
        <v>8315</v>
      </c>
      <c r="R3949" t="s">
        <v>8316</v>
      </c>
      <c r="S3949" s="14">
        <f t="shared" si="317"/>
        <v>42615.142870370371</v>
      </c>
      <c r="T3949" s="14">
        <f t="shared" si="318"/>
        <v>42645.142870370371</v>
      </c>
      <c r="U3949">
        <f t="shared" si="31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15"/>
        <v>0</v>
      </c>
      <c r="P3950" s="7">
        <f t="shared" si="316"/>
        <v>0</v>
      </c>
      <c r="Q3950" t="s">
        <v>8315</v>
      </c>
      <c r="R3950" t="s">
        <v>8316</v>
      </c>
      <c r="S3950" s="14">
        <f t="shared" si="317"/>
        <v>41829.325497685182</v>
      </c>
      <c r="T3950" s="14">
        <f t="shared" si="318"/>
        <v>41889.325497685182</v>
      </c>
      <c r="U3950">
        <f t="shared" si="31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15"/>
        <v>16</v>
      </c>
      <c r="P3951" s="7">
        <f t="shared" si="316"/>
        <v>49.28</v>
      </c>
      <c r="Q3951" t="s">
        <v>8315</v>
      </c>
      <c r="R3951" t="s">
        <v>8316</v>
      </c>
      <c r="S3951" s="14">
        <f t="shared" si="317"/>
        <v>42016.120613425926</v>
      </c>
      <c r="T3951" s="14">
        <f t="shared" si="318"/>
        <v>42046.120613425926</v>
      </c>
      <c r="U3951">
        <f t="shared" si="31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15"/>
        <v>1</v>
      </c>
      <c r="P3952" s="7">
        <f t="shared" si="316"/>
        <v>25</v>
      </c>
      <c r="Q3952" t="s">
        <v>8315</v>
      </c>
      <c r="R3952" t="s">
        <v>8316</v>
      </c>
      <c r="S3952" s="14">
        <f t="shared" si="317"/>
        <v>42439.702314814815</v>
      </c>
      <c r="T3952" s="14">
        <f t="shared" si="318"/>
        <v>42468.774305555555</v>
      </c>
      <c r="U3952">
        <f t="shared" si="31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15"/>
        <v>0</v>
      </c>
      <c r="P3953" s="7">
        <f t="shared" si="316"/>
        <v>1</v>
      </c>
      <c r="Q3953" t="s">
        <v>8315</v>
      </c>
      <c r="R3953" t="s">
        <v>8316</v>
      </c>
      <c r="S3953" s="14">
        <f t="shared" si="317"/>
        <v>42433.825717592597</v>
      </c>
      <c r="T3953" s="14">
        <f t="shared" si="318"/>
        <v>42493.784050925926</v>
      </c>
      <c r="U3953">
        <f t="shared" si="31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15"/>
        <v>0</v>
      </c>
      <c r="P3954" s="7">
        <f t="shared" si="316"/>
        <v>25</v>
      </c>
      <c r="Q3954" t="s">
        <v>8315</v>
      </c>
      <c r="R3954" t="s">
        <v>8316</v>
      </c>
      <c r="S3954" s="14">
        <f t="shared" si="317"/>
        <v>42243.790393518517</v>
      </c>
      <c r="T3954" s="14">
        <f t="shared" si="318"/>
        <v>42303.790393518517</v>
      </c>
      <c r="U3954">
        <f t="shared" si="31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15"/>
        <v>0</v>
      </c>
      <c r="P3955" s="7">
        <f t="shared" si="316"/>
        <v>0</v>
      </c>
      <c r="Q3955" t="s">
        <v>8315</v>
      </c>
      <c r="R3955" t="s">
        <v>8316</v>
      </c>
      <c r="S3955" s="14">
        <f t="shared" si="317"/>
        <v>42550.048449074078</v>
      </c>
      <c r="T3955" s="14">
        <f t="shared" si="318"/>
        <v>42580.978472222225</v>
      </c>
      <c r="U3955">
        <f t="shared" si="31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15"/>
        <v>0</v>
      </c>
      <c r="P3956" s="7">
        <f t="shared" si="316"/>
        <v>0</v>
      </c>
      <c r="Q3956" t="s">
        <v>8315</v>
      </c>
      <c r="R3956" t="s">
        <v>8316</v>
      </c>
      <c r="S3956" s="14">
        <f t="shared" si="317"/>
        <v>41774.651203703703</v>
      </c>
      <c r="T3956" s="14">
        <f t="shared" si="318"/>
        <v>41834.651203703703</v>
      </c>
      <c r="U3956">
        <f t="shared" si="31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15"/>
        <v>24</v>
      </c>
      <c r="P3957" s="7">
        <f t="shared" si="316"/>
        <v>53.13</v>
      </c>
      <c r="Q3957" t="s">
        <v>8315</v>
      </c>
      <c r="R3957" t="s">
        <v>8316</v>
      </c>
      <c r="S3957" s="14">
        <f t="shared" si="317"/>
        <v>42306.848854166667</v>
      </c>
      <c r="T3957" s="14">
        <f t="shared" si="318"/>
        <v>42336.890520833331</v>
      </c>
      <c r="U3957">
        <f t="shared" si="31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15"/>
        <v>0</v>
      </c>
      <c r="P3958" s="7">
        <f t="shared" si="316"/>
        <v>0</v>
      </c>
      <c r="Q3958" t="s">
        <v>8315</v>
      </c>
      <c r="R3958" t="s">
        <v>8316</v>
      </c>
      <c r="S3958" s="14">
        <f t="shared" si="317"/>
        <v>42457.932025462964</v>
      </c>
      <c r="T3958" s="14">
        <f t="shared" si="318"/>
        <v>42485.013888888891</v>
      </c>
      <c r="U3958">
        <f t="shared" si="31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15"/>
        <v>0</v>
      </c>
      <c r="P3959" s="7">
        <f t="shared" si="316"/>
        <v>7</v>
      </c>
      <c r="Q3959" t="s">
        <v>8315</v>
      </c>
      <c r="R3959" t="s">
        <v>8316</v>
      </c>
      <c r="S3959" s="14">
        <f t="shared" si="317"/>
        <v>42513.976319444439</v>
      </c>
      <c r="T3959" s="14">
        <f t="shared" si="318"/>
        <v>42559.976319444439</v>
      </c>
      <c r="U3959">
        <f t="shared" si="31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15"/>
        <v>32</v>
      </c>
      <c r="P3960" s="7">
        <f t="shared" si="316"/>
        <v>40.06</v>
      </c>
      <c r="Q3960" t="s">
        <v>8315</v>
      </c>
      <c r="R3960" t="s">
        <v>8316</v>
      </c>
      <c r="S3960" s="14">
        <f t="shared" si="317"/>
        <v>41816.950370370374</v>
      </c>
      <c r="T3960" s="14">
        <f t="shared" si="318"/>
        <v>41853.583333333336</v>
      </c>
      <c r="U3960">
        <f t="shared" si="31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15"/>
        <v>24</v>
      </c>
      <c r="P3961" s="7">
        <f t="shared" si="316"/>
        <v>24.33</v>
      </c>
      <c r="Q3961" t="s">
        <v>8315</v>
      </c>
      <c r="R3961" t="s">
        <v>8316</v>
      </c>
      <c r="S3961" s="14">
        <f t="shared" si="317"/>
        <v>41880.788842592592</v>
      </c>
      <c r="T3961" s="14">
        <f t="shared" si="318"/>
        <v>41910.788842592592</v>
      </c>
      <c r="U3961">
        <f t="shared" si="31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15"/>
        <v>2</v>
      </c>
      <c r="P3962" s="7">
        <f t="shared" si="316"/>
        <v>11.25</v>
      </c>
      <c r="Q3962" t="s">
        <v>8315</v>
      </c>
      <c r="R3962" t="s">
        <v>8316</v>
      </c>
      <c r="S3962" s="14">
        <f t="shared" si="317"/>
        <v>42342.845555555556</v>
      </c>
      <c r="T3962" s="14">
        <f t="shared" si="318"/>
        <v>42372.845555555556</v>
      </c>
      <c r="U3962">
        <f t="shared" si="31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15"/>
        <v>0</v>
      </c>
      <c r="P3963" s="7">
        <f t="shared" si="316"/>
        <v>10.5</v>
      </c>
      <c r="Q3963" t="s">
        <v>8315</v>
      </c>
      <c r="R3963" t="s">
        <v>8316</v>
      </c>
      <c r="S3963" s="14">
        <f t="shared" si="317"/>
        <v>41745.891319444447</v>
      </c>
      <c r="T3963" s="14">
        <f t="shared" si="318"/>
        <v>41767.891319444447</v>
      </c>
      <c r="U3963">
        <f t="shared" si="31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15"/>
        <v>3</v>
      </c>
      <c r="P3964" s="7">
        <f t="shared" si="316"/>
        <v>15</v>
      </c>
      <c r="Q3964" t="s">
        <v>8315</v>
      </c>
      <c r="R3964" t="s">
        <v>8316</v>
      </c>
      <c r="S3964" s="14">
        <f t="shared" si="317"/>
        <v>42311.621458333335</v>
      </c>
      <c r="T3964" s="14">
        <f t="shared" si="318"/>
        <v>42336.621458333335</v>
      </c>
      <c r="U3964">
        <f t="shared" si="31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15"/>
        <v>0</v>
      </c>
      <c r="P3965" s="7">
        <f t="shared" si="316"/>
        <v>0</v>
      </c>
      <c r="Q3965" t="s">
        <v>8315</v>
      </c>
      <c r="R3965" t="s">
        <v>8316</v>
      </c>
      <c r="S3965" s="14">
        <f t="shared" si="317"/>
        <v>42296.154131944444</v>
      </c>
      <c r="T3965" s="14">
        <f t="shared" si="318"/>
        <v>42326.195798611108</v>
      </c>
      <c r="U3965">
        <f t="shared" si="31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15"/>
        <v>6</v>
      </c>
      <c r="P3966" s="7">
        <f t="shared" si="316"/>
        <v>42</v>
      </c>
      <c r="Q3966" t="s">
        <v>8315</v>
      </c>
      <c r="R3966" t="s">
        <v>8316</v>
      </c>
      <c r="S3966" s="14">
        <f t="shared" si="317"/>
        <v>42053.722060185188</v>
      </c>
      <c r="T3966" s="14">
        <f t="shared" si="318"/>
        <v>42113.680393518516</v>
      </c>
      <c r="U3966">
        <f t="shared" si="31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15"/>
        <v>14</v>
      </c>
      <c r="P3967" s="7">
        <f t="shared" si="316"/>
        <v>71.25</v>
      </c>
      <c r="Q3967" t="s">
        <v>8315</v>
      </c>
      <c r="R3967" t="s">
        <v>8316</v>
      </c>
      <c r="S3967" s="14">
        <f t="shared" si="317"/>
        <v>42414.235879629632</v>
      </c>
      <c r="T3967" s="14">
        <f t="shared" si="318"/>
        <v>42474.194212962961</v>
      </c>
      <c r="U3967">
        <f t="shared" si="31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15"/>
        <v>1</v>
      </c>
      <c r="P3968" s="7">
        <f t="shared" si="316"/>
        <v>22.5</v>
      </c>
      <c r="Q3968" t="s">
        <v>8315</v>
      </c>
      <c r="R3968" t="s">
        <v>8316</v>
      </c>
      <c r="S3968" s="14">
        <f t="shared" si="317"/>
        <v>41801.711550925924</v>
      </c>
      <c r="T3968" s="14">
        <f t="shared" si="318"/>
        <v>41844.124305555553</v>
      </c>
      <c r="U3968">
        <f t="shared" si="31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15"/>
        <v>24</v>
      </c>
      <c r="P3969" s="7">
        <f t="shared" si="316"/>
        <v>41</v>
      </c>
      <c r="Q3969" t="s">
        <v>8315</v>
      </c>
      <c r="R3969" t="s">
        <v>8316</v>
      </c>
      <c r="S3969" s="14">
        <f t="shared" si="317"/>
        <v>42770.290590277778</v>
      </c>
      <c r="T3969" s="14">
        <f t="shared" si="318"/>
        <v>42800.290590277778</v>
      </c>
      <c r="U3969">
        <f t="shared" si="31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15"/>
        <v>11</v>
      </c>
      <c r="P3970" s="7">
        <f t="shared" si="316"/>
        <v>47.91</v>
      </c>
      <c r="Q3970" t="s">
        <v>8315</v>
      </c>
      <c r="R3970" t="s">
        <v>8316</v>
      </c>
      <c r="S3970" s="14">
        <f t="shared" si="317"/>
        <v>42452.815659722226</v>
      </c>
      <c r="T3970" s="14">
        <f t="shared" si="318"/>
        <v>42512.815659722226</v>
      </c>
      <c r="U3970">
        <f t="shared" si="31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20">ROUND(E3971/D3971*100,0)</f>
        <v>7</v>
      </c>
      <c r="P3971" s="7">
        <f t="shared" ref="P3971:P4034" si="321">IFERROR(ROUND(E3971/L3971,2),0)</f>
        <v>35.17</v>
      </c>
      <c r="Q3971" t="s">
        <v>8315</v>
      </c>
      <c r="R3971" t="s">
        <v>8316</v>
      </c>
      <c r="S3971" s="14">
        <f t="shared" ref="S3971:S4034" si="322">(((J3971/60)/60)/24)+DATE(1970,1,1)</f>
        <v>42601.854699074072</v>
      </c>
      <c r="T3971" s="14">
        <f t="shared" ref="T3971:T4034" si="323">(((I3971/60)/60)/24)+DATE(1970,1,1)</f>
        <v>42611.163194444445</v>
      </c>
      <c r="U3971">
        <f t="shared" ref="U3971:U4034" si="32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20"/>
        <v>0</v>
      </c>
      <c r="P3972" s="7">
        <f t="shared" si="321"/>
        <v>5.5</v>
      </c>
      <c r="Q3972" t="s">
        <v>8315</v>
      </c>
      <c r="R3972" t="s">
        <v>8316</v>
      </c>
      <c r="S3972" s="14">
        <f t="shared" si="322"/>
        <v>42447.863553240735</v>
      </c>
      <c r="T3972" s="14">
        <f t="shared" si="323"/>
        <v>42477.863553240735</v>
      </c>
      <c r="U3972">
        <f t="shared" si="32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20"/>
        <v>1</v>
      </c>
      <c r="P3973" s="7">
        <f t="shared" si="321"/>
        <v>22.67</v>
      </c>
      <c r="Q3973" t="s">
        <v>8315</v>
      </c>
      <c r="R3973" t="s">
        <v>8316</v>
      </c>
      <c r="S3973" s="14">
        <f t="shared" si="322"/>
        <v>41811.536180555559</v>
      </c>
      <c r="T3973" s="14">
        <f t="shared" si="323"/>
        <v>41841.536180555559</v>
      </c>
      <c r="U3973">
        <f t="shared" si="32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20"/>
        <v>21</v>
      </c>
      <c r="P3974" s="7">
        <f t="shared" si="321"/>
        <v>26.38</v>
      </c>
      <c r="Q3974" t="s">
        <v>8315</v>
      </c>
      <c r="R3974" t="s">
        <v>8316</v>
      </c>
      <c r="S3974" s="14">
        <f t="shared" si="322"/>
        <v>41981.067523148144</v>
      </c>
      <c r="T3974" s="14">
        <f t="shared" si="323"/>
        <v>42041.067523148144</v>
      </c>
      <c r="U3974">
        <f t="shared" si="32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20"/>
        <v>78</v>
      </c>
      <c r="P3975" s="7">
        <f t="shared" si="321"/>
        <v>105.54</v>
      </c>
      <c r="Q3975" t="s">
        <v>8315</v>
      </c>
      <c r="R3975" t="s">
        <v>8316</v>
      </c>
      <c r="S3975" s="14">
        <f t="shared" si="322"/>
        <v>42469.68414351852</v>
      </c>
      <c r="T3975" s="14">
        <f t="shared" si="323"/>
        <v>42499.166666666672</v>
      </c>
      <c r="U3975">
        <f t="shared" si="32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20"/>
        <v>32</v>
      </c>
      <c r="P3976" s="7">
        <f t="shared" si="321"/>
        <v>29.09</v>
      </c>
      <c r="Q3976" t="s">
        <v>8315</v>
      </c>
      <c r="R3976" t="s">
        <v>8316</v>
      </c>
      <c r="S3976" s="14">
        <f t="shared" si="322"/>
        <v>42493.546851851846</v>
      </c>
      <c r="T3976" s="14">
        <f t="shared" si="323"/>
        <v>42523.546851851846</v>
      </c>
      <c r="U3976">
        <f t="shared" si="32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20"/>
        <v>0</v>
      </c>
      <c r="P3977" s="7">
        <f t="shared" si="321"/>
        <v>0</v>
      </c>
      <c r="Q3977" t="s">
        <v>8315</v>
      </c>
      <c r="R3977" t="s">
        <v>8316</v>
      </c>
      <c r="S3977" s="14">
        <f t="shared" si="322"/>
        <v>42534.866875</v>
      </c>
      <c r="T3977" s="14">
        <f t="shared" si="323"/>
        <v>42564.866875</v>
      </c>
      <c r="U3977">
        <f t="shared" si="32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20"/>
        <v>48</v>
      </c>
      <c r="P3978" s="7">
        <f t="shared" si="321"/>
        <v>62</v>
      </c>
      <c r="Q3978" t="s">
        <v>8315</v>
      </c>
      <c r="R3978" t="s">
        <v>8316</v>
      </c>
      <c r="S3978" s="14">
        <f t="shared" si="322"/>
        <v>41830.858344907407</v>
      </c>
      <c r="T3978" s="14">
        <f t="shared" si="323"/>
        <v>41852.291666666664</v>
      </c>
      <c r="U3978">
        <f t="shared" si="32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20"/>
        <v>1</v>
      </c>
      <c r="P3979" s="7">
        <f t="shared" si="321"/>
        <v>217.5</v>
      </c>
      <c r="Q3979" t="s">
        <v>8315</v>
      </c>
      <c r="R3979" t="s">
        <v>8316</v>
      </c>
      <c r="S3979" s="14">
        <f t="shared" si="322"/>
        <v>42543.788564814815</v>
      </c>
      <c r="T3979" s="14">
        <f t="shared" si="323"/>
        <v>42573.788564814815</v>
      </c>
      <c r="U3979">
        <f t="shared" si="32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20"/>
        <v>11</v>
      </c>
      <c r="P3980" s="7">
        <f t="shared" si="321"/>
        <v>26.75</v>
      </c>
      <c r="Q3980" t="s">
        <v>8315</v>
      </c>
      <c r="R3980" t="s">
        <v>8316</v>
      </c>
      <c r="S3980" s="14">
        <f t="shared" si="322"/>
        <v>41975.642974537041</v>
      </c>
      <c r="T3980" s="14">
        <f t="shared" si="323"/>
        <v>42035.642974537041</v>
      </c>
      <c r="U3980">
        <f t="shared" si="32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20"/>
        <v>2</v>
      </c>
      <c r="P3981" s="7">
        <f t="shared" si="321"/>
        <v>18.329999999999998</v>
      </c>
      <c r="Q3981" t="s">
        <v>8315</v>
      </c>
      <c r="R3981" t="s">
        <v>8316</v>
      </c>
      <c r="S3981" s="14">
        <f t="shared" si="322"/>
        <v>42069.903437500005</v>
      </c>
      <c r="T3981" s="14">
        <f t="shared" si="323"/>
        <v>42092.833333333328</v>
      </c>
      <c r="U3981">
        <f t="shared" si="32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20"/>
        <v>18</v>
      </c>
      <c r="P3982" s="7">
        <f t="shared" si="321"/>
        <v>64.290000000000006</v>
      </c>
      <c r="Q3982" t="s">
        <v>8315</v>
      </c>
      <c r="R3982" t="s">
        <v>8316</v>
      </c>
      <c r="S3982" s="14">
        <f t="shared" si="322"/>
        <v>41795.598923611113</v>
      </c>
      <c r="T3982" s="14">
        <f t="shared" si="323"/>
        <v>41825.598923611113</v>
      </c>
      <c r="U3982">
        <f t="shared" si="32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20"/>
        <v>4</v>
      </c>
      <c r="P3983" s="7">
        <f t="shared" si="321"/>
        <v>175</v>
      </c>
      <c r="Q3983" t="s">
        <v>8315</v>
      </c>
      <c r="R3983" t="s">
        <v>8316</v>
      </c>
      <c r="S3983" s="14">
        <f t="shared" si="322"/>
        <v>42508.179965277777</v>
      </c>
      <c r="T3983" s="14">
        <f t="shared" si="323"/>
        <v>42568.179965277777</v>
      </c>
      <c r="U3983">
        <f t="shared" si="32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20"/>
        <v>20</v>
      </c>
      <c r="P3984" s="7">
        <f t="shared" si="321"/>
        <v>34</v>
      </c>
      <c r="Q3984" t="s">
        <v>8315</v>
      </c>
      <c r="R3984" t="s">
        <v>8316</v>
      </c>
      <c r="S3984" s="14">
        <f t="shared" si="322"/>
        <v>42132.809953703705</v>
      </c>
      <c r="T3984" s="14">
        <f t="shared" si="323"/>
        <v>42192.809953703705</v>
      </c>
      <c r="U3984">
        <f t="shared" si="32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20"/>
        <v>35</v>
      </c>
      <c r="P3985" s="7">
        <f t="shared" si="321"/>
        <v>84.28</v>
      </c>
      <c r="Q3985" t="s">
        <v>8315</v>
      </c>
      <c r="R3985" t="s">
        <v>8316</v>
      </c>
      <c r="S3985" s="14">
        <f t="shared" si="322"/>
        <v>41747.86986111111</v>
      </c>
      <c r="T3985" s="14">
        <f t="shared" si="323"/>
        <v>41779.290972222225</v>
      </c>
      <c r="U3985">
        <f t="shared" si="32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20"/>
        <v>6</v>
      </c>
      <c r="P3986" s="7">
        <f t="shared" si="321"/>
        <v>9.5</v>
      </c>
      <c r="Q3986" t="s">
        <v>8315</v>
      </c>
      <c r="R3986" t="s">
        <v>8316</v>
      </c>
      <c r="S3986" s="14">
        <f t="shared" si="322"/>
        <v>41920.963472222218</v>
      </c>
      <c r="T3986" s="14">
        <f t="shared" si="323"/>
        <v>41951</v>
      </c>
      <c r="U3986">
        <f t="shared" si="32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20"/>
        <v>32</v>
      </c>
      <c r="P3987" s="7">
        <f t="shared" si="321"/>
        <v>33.74</v>
      </c>
      <c r="Q3987" t="s">
        <v>8315</v>
      </c>
      <c r="R3987" t="s">
        <v>8316</v>
      </c>
      <c r="S3987" s="14">
        <f t="shared" si="322"/>
        <v>42399.707407407404</v>
      </c>
      <c r="T3987" s="14">
        <f t="shared" si="323"/>
        <v>42420.878472222219</v>
      </c>
      <c r="U3987">
        <f t="shared" si="32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20"/>
        <v>10</v>
      </c>
      <c r="P3988" s="7">
        <f t="shared" si="321"/>
        <v>37.54</v>
      </c>
      <c r="Q3988" t="s">
        <v>8315</v>
      </c>
      <c r="R3988" t="s">
        <v>8316</v>
      </c>
      <c r="S3988" s="14">
        <f t="shared" si="322"/>
        <v>42467.548541666663</v>
      </c>
      <c r="T3988" s="14">
        <f t="shared" si="323"/>
        <v>42496.544444444444</v>
      </c>
      <c r="U3988">
        <f t="shared" si="32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20"/>
        <v>38</v>
      </c>
      <c r="P3989" s="7">
        <f t="shared" si="321"/>
        <v>11.62</v>
      </c>
      <c r="Q3989" t="s">
        <v>8315</v>
      </c>
      <c r="R3989" t="s">
        <v>8316</v>
      </c>
      <c r="S3989" s="14">
        <f t="shared" si="322"/>
        <v>41765.92465277778</v>
      </c>
      <c r="T3989" s="14">
        <f t="shared" si="323"/>
        <v>41775.92465277778</v>
      </c>
      <c r="U3989">
        <f t="shared" si="32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20"/>
        <v>2</v>
      </c>
      <c r="P3990" s="7">
        <f t="shared" si="321"/>
        <v>8</v>
      </c>
      <c r="Q3990" t="s">
        <v>8315</v>
      </c>
      <c r="R3990" t="s">
        <v>8316</v>
      </c>
      <c r="S3990" s="14">
        <f t="shared" si="322"/>
        <v>42230.08116898148</v>
      </c>
      <c r="T3990" s="14">
        <f t="shared" si="323"/>
        <v>42245.08116898148</v>
      </c>
      <c r="U3990">
        <f t="shared" si="32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20"/>
        <v>0</v>
      </c>
      <c r="P3991" s="7">
        <f t="shared" si="321"/>
        <v>0</v>
      </c>
      <c r="Q3991" t="s">
        <v>8315</v>
      </c>
      <c r="R3991" t="s">
        <v>8316</v>
      </c>
      <c r="S3991" s="14">
        <f t="shared" si="322"/>
        <v>42286.749780092592</v>
      </c>
      <c r="T3991" s="14">
        <f t="shared" si="323"/>
        <v>42316.791446759264</v>
      </c>
      <c r="U3991">
        <f t="shared" si="32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20"/>
        <v>4</v>
      </c>
      <c r="P3992" s="7">
        <f t="shared" si="321"/>
        <v>23</v>
      </c>
      <c r="Q3992" t="s">
        <v>8315</v>
      </c>
      <c r="R3992" t="s">
        <v>8316</v>
      </c>
      <c r="S3992" s="14">
        <f t="shared" si="322"/>
        <v>42401.672372685185</v>
      </c>
      <c r="T3992" s="14">
        <f t="shared" si="323"/>
        <v>42431.672372685185</v>
      </c>
      <c r="U3992">
        <f t="shared" si="32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20"/>
        <v>20</v>
      </c>
      <c r="P3993" s="7">
        <f t="shared" si="321"/>
        <v>100</v>
      </c>
      <c r="Q3993" t="s">
        <v>8315</v>
      </c>
      <c r="R3993" t="s">
        <v>8316</v>
      </c>
      <c r="S3993" s="14">
        <f t="shared" si="322"/>
        <v>42125.644467592589</v>
      </c>
      <c r="T3993" s="14">
        <f t="shared" si="323"/>
        <v>42155.644467592589</v>
      </c>
      <c r="U3993">
        <f t="shared" si="32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20"/>
        <v>5</v>
      </c>
      <c r="P3994" s="7">
        <f t="shared" si="321"/>
        <v>60.11</v>
      </c>
      <c r="Q3994" t="s">
        <v>8315</v>
      </c>
      <c r="R3994" t="s">
        <v>8316</v>
      </c>
      <c r="S3994" s="14">
        <f t="shared" si="322"/>
        <v>42289.94049768518</v>
      </c>
      <c r="T3994" s="14">
        <f t="shared" si="323"/>
        <v>42349.982164351852</v>
      </c>
      <c r="U3994">
        <f t="shared" si="32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20"/>
        <v>0</v>
      </c>
      <c r="P3995" s="7">
        <f t="shared" si="321"/>
        <v>3</v>
      </c>
      <c r="Q3995" t="s">
        <v>8315</v>
      </c>
      <c r="R3995" t="s">
        <v>8316</v>
      </c>
      <c r="S3995" s="14">
        <f t="shared" si="322"/>
        <v>42107.864722222221</v>
      </c>
      <c r="T3995" s="14">
        <f t="shared" si="323"/>
        <v>42137.864722222221</v>
      </c>
      <c r="U3995">
        <f t="shared" si="32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20"/>
        <v>0</v>
      </c>
      <c r="P3996" s="7">
        <f t="shared" si="321"/>
        <v>5</v>
      </c>
      <c r="Q3996" t="s">
        <v>8315</v>
      </c>
      <c r="R3996" t="s">
        <v>8316</v>
      </c>
      <c r="S3996" s="14">
        <f t="shared" si="322"/>
        <v>41809.389930555553</v>
      </c>
      <c r="T3996" s="14">
        <f t="shared" si="323"/>
        <v>41839.389930555553</v>
      </c>
      <c r="U3996">
        <f t="shared" si="32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20"/>
        <v>35</v>
      </c>
      <c r="P3997" s="7">
        <f t="shared" si="321"/>
        <v>17.5</v>
      </c>
      <c r="Q3997" t="s">
        <v>8315</v>
      </c>
      <c r="R3997" t="s">
        <v>8316</v>
      </c>
      <c r="S3997" s="14">
        <f t="shared" si="322"/>
        <v>42019.683761574073</v>
      </c>
      <c r="T3997" s="14">
        <f t="shared" si="323"/>
        <v>42049.477083333331</v>
      </c>
      <c r="U3997">
        <f t="shared" si="32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20"/>
        <v>17</v>
      </c>
      <c r="P3998" s="7">
        <f t="shared" si="321"/>
        <v>29.24</v>
      </c>
      <c r="Q3998" t="s">
        <v>8315</v>
      </c>
      <c r="R3998" t="s">
        <v>8316</v>
      </c>
      <c r="S3998" s="14">
        <f t="shared" si="322"/>
        <v>41950.26694444444</v>
      </c>
      <c r="T3998" s="14">
        <f t="shared" si="323"/>
        <v>41963.669444444444</v>
      </c>
      <c r="U3998">
        <f t="shared" si="32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20"/>
        <v>0</v>
      </c>
      <c r="P3999" s="7">
        <f t="shared" si="321"/>
        <v>0</v>
      </c>
      <c r="Q3999" t="s">
        <v>8315</v>
      </c>
      <c r="R3999" t="s">
        <v>8316</v>
      </c>
      <c r="S3999" s="14">
        <f t="shared" si="322"/>
        <v>42069.391446759255</v>
      </c>
      <c r="T3999" s="14">
        <f t="shared" si="323"/>
        <v>42099.349780092598</v>
      </c>
      <c r="U3999">
        <f t="shared" si="32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20"/>
        <v>57</v>
      </c>
      <c r="P4000" s="7">
        <f t="shared" si="321"/>
        <v>59.58</v>
      </c>
      <c r="Q4000" t="s">
        <v>8315</v>
      </c>
      <c r="R4000" t="s">
        <v>8316</v>
      </c>
      <c r="S4000" s="14">
        <f t="shared" si="322"/>
        <v>42061.963263888887</v>
      </c>
      <c r="T4000" s="14">
        <f t="shared" si="323"/>
        <v>42091.921597222223</v>
      </c>
      <c r="U4000">
        <f t="shared" si="32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20"/>
        <v>17</v>
      </c>
      <c r="P4001" s="7">
        <f t="shared" si="321"/>
        <v>82.57</v>
      </c>
      <c r="Q4001" t="s">
        <v>8315</v>
      </c>
      <c r="R4001" t="s">
        <v>8316</v>
      </c>
      <c r="S4001" s="14">
        <f t="shared" si="322"/>
        <v>41842.828680555554</v>
      </c>
      <c r="T4001" s="14">
        <f t="shared" si="323"/>
        <v>41882.827650462961</v>
      </c>
      <c r="U4001">
        <f t="shared" si="32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20"/>
        <v>0</v>
      </c>
      <c r="P4002" s="7">
        <f t="shared" si="321"/>
        <v>10</v>
      </c>
      <c r="Q4002" t="s">
        <v>8315</v>
      </c>
      <c r="R4002" t="s">
        <v>8316</v>
      </c>
      <c r="S4002" s="14">
        <f t="shared" si="322"/>
        <v>42437.64534722222</v>
      </c>
      <c r="T4002" s="14">
        <f t="shared" si="323"/>
        <v>42497.603680555556</v>
      </c>
      <c r="U4002">
        <f t="shared" si="32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20"/>
        <v>38</v>
      </c>
      <c r="P4003" s="7">
        <f t="shared" si="321"/>
        <v>32.36</v>
      </c>
      <c r="Q4003" t="s">
        <v>8315</v>
      </c>
      <c r="R4003" t="s">
        <v>8316</v>
      </c>
      <c r="S4003" s="14">
        <f t="shared" si="322"/>
        <v>42775.964212962965</v>
      </c>
      <c r="T4003" s="14">
        <f t="shared" si="323"/>
        <v>42795.791666666672</v>
      </c>
      <c r="U4003">
        <f t="shared" si="32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20"/>
        <v>2</v>
      </c>
      <c r="P4004" s="7">
        <f t="shared" si="321"/>
        <v>5.75</v>
      </c>
      <c r="Q4004" t="s">
        <v>8315</v>
      </c>
      <c r="R4004" t="s">
        <v>8316</v>
      </c>
      <c r="S4004" s="14">
        <f t="shared" si="322"/>
        <v>41879.043530092589</v>
      </c>
      <c r="T4004" s="14">
        <f t="shared" si="323"/>
        <v>41909.043530092589</v>
      </c>
      <c r="U4004">
        <f t="shared" si="32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20"/>
        <v>10</v>
      </c>
      <c r="P4005" s="7">
        <f t="shared" si="321"/>
        <v>100.5</v>
      </c>
      <c r="Q4005" t="s">
        <v>8315</v>
      </c>
      <c r="R4005" t="s">
        <v>8316</v>
      </c>
      <c r="S4005" s="14">
        <f t="shared" si="322"/>
        <v>42020.587349537032</v>
      </c>
      <c r="T4005" s="14">
        <f t="shared" si="323"/>
        <v>42050.587349537032</v>
      </c>
      <c r="U4005">
        <f t="shared" si="32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20"/>
        <v>0</v>
      </c>
      <c r="P4006" s="7">
        <f t="shared" si="321"/>
        <v>1</v>
      </c>
      <c r="Q4006" t="s">
        <v>8315</v>
      </c>
      <c r="R4006" t="s">
        <v>8316</v>
      </c>
      <c r="S4006" s="14">
        <f t="shared" si="322"/>
        <v>41890.16269675926</v>
      </c>
      <c r="T4006" s="14">
        <f t="shared" si="323"/>
        <v>41920.16269675926</v>
      </c>
      <c r="U4006">
        <f t="shared" si="32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20"/>
        <v>1</v>
      </c>
      <c r="P4007" s="7">
        <f t="shared" si="321"/>
        <v>20</v>
      </c>
      <c r="Q4007" t="s">
        <v>8315</v>
      </c>
      <c r="R4007" t="s">
        <v>8316</v>
      </c>
      <c r="S4007" s="14">
        <f t="shared" si="322"/>
        <v>41872.807696759257</v>
      </c>
      <c r="T4007" s="14">
        <f t="shared" si="323"/>
        <v>41932.807696759257</v>
      </c>
      <c r="U4007">
        <f t="shared" si="32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20"/>
        <v>0</v>
      </c>
      <c r="P4008" s="7">
        <f t="shared" si="321"/>
        <v>2</v>
      </c>
      <c r="Q4008" t="s">
        <v>8315</v>
      </c>
      <c r="R4008" t="s">
        <v>8316</v>
      </c>
      <c r="S4008" s="14">
        <f t="shared" si="322"/>
        <v>42391.772997685184</v>
      </c>
      <c r="T4008" s="14">
        <f t="shared" si="323"/>
        <v>42416.772997685184</v>
      </c>
      <c r="U4008">
        <f t="shared" si="32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20"/>
        <v>0</v>
      </c>
      <c r="P4009" s="7">
        <f t="shared" si="321"/>
        <v>5</v>
      </c>
      <c r="Q4009" t="s">
        <v>8315</v>
      </c>
      <c r="R4009" t="s">
        <v>8316</v>
      </c>
      <c r="S4009" s="14">
        <f t="shared" si="322"/>
        <v>41848.772928240738</v>
      </c>
      <c r="T4009" s="14">
        <f t="shared" si="323"/>
        <v>41877.686111111114</v>
      </c>
      <c r="U4009">
        <f t="shared" si="32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20"/>
        <v>6</v>
      </c>
      <c r="P4010" s="7">
        <f t="shared" si="321"/>
        <v>15</v>
      </c>
      <c r="Q4010" t="s">
        <v>8315</v>
      </c>
      <c r="R4010" t="s">
        <v>8316</v>
      </c>
      <c r="S4010" s="14">
        <f t="shared" si="322"/>
        <v>42177.964201388888</v>
      </c>
      <c r="T4010" s="14">
        <f t="shared" si="323"/>
        <v>42207.964201388888</v>
      </c>
      <c r="U4010">
        <f t="shared" si="32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20"/>
        <v>4</v>
      </c>
      <c r="P4011" s="7">
        <f t="shared" si="321"/>
        <v>25</v>
      </c>
      <c r="Q4011" t="s">
        <v>8315</v>
      </c>
      <c r="R4011" t="s">
        <v>8316</v>
      </c>
      <c r="S4011" s="14">
        <f t="shared" si="322"/>
        <v>41851.700925925928</v>
      </c>
      <c r="T4011" s="14">
        <f t="shared" si="323"/>
        <v>41891.700925925928</v>
      </c>
      <c r="U4011">
        <f t="shared" si="32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20"/>
        <v>24</v>
      </c>
      <c r="P4012" s="7">
        <f t="shared" si="321"/>
        <v>45.84</v>
      </c>
      <c r="Q4012" t="s">
        <v>8315</v>
      </c>
      <c r="R4012" t="s">
        <v>8316</v>
      </c>
      <c r="S4012" s="14">
        <f t="shared" si="322"/>
        <v>41921.770439814813</v>
      </c>
      <c r="T4012" s="14">
        <f t="shared" si="323"/>
        <v>41938.770439814813</v>
      </c>
      <c r="U4012">
        <f t="shared" si="32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20"/>
        <v>8</v>
      </c>
      <c r="P4013" s="7">
        <f t="shared" si="321"/>
        <v>4.75</v>
      </c>
      <c r="Q4013" t="s">
        <v>8315</v>
      </c>
      <c r="R4013" t="s">
        <v>8316</v>
      </c>
      <c r="S4013" s="14">
        <f t="shared" si="322"/>
        <v>42002.54488425926</v>
      </c>
      <c r="T4013" s="14">
        <f t="shared" si="323"/>
        <v>42032.54488425926</v>
      </c>
      <c r="U4013">
        <f t="shared" si="32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20"/>
        <v>0</v>
      </c>
      <c r="P4014" s="7">
        <f t="shared" si="321"/>
        <v>0</v>
      </c>
      <c r="Q4014" t="s">
        <v>8315</v>
      </c>
      <c r="R4014" t="s">
        <v>8316</v>
      </c>
      <c r="S4014" s="14">
        <f t="shared" si="322"/>
        <v>42096.544548611113</v>
      </c>
      <c r="T4014" s="14">
        <f t="shared" si="323"/>
        <v>42126.544548611113</v>
      </c>
      <c r="U4014">
        <f t="shared" si="32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20"/>
        <v>1</v>
      </c>
      <c r="P4015" s="7">
        <f t="shared" si="321"/>
        <v>13</v>
      </c>
      <c r="Q4015" t="s">
        <v>8315</v>
      </c>
      <c r="R4015" t="s">
        <v>8316</v>
      </c>
      <c r="S4015" s="14">
        <f t="shared" si="322"/>
        <v>42021.301192129627</v>
      </c>
      <c r="T4015" s="14">
        <f t="shared" si="323"/>
        <v>42051.301192129627</v>
      </c>
      <c r="U4015">
        <f t="shared" si="32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20"/>
        <v>0</v>
      </c>
      <c r="P4016" s="7">
        <f t="shared" si="321"/>
        <v>0</v>
      </c>
      <c r="Q4016" t="s">
        <v>8315</v>
      </c>
      <c r="R4016" t="s">
        <v>8316</v>
      </c>
      <c r="S4016" s="14">
        <f t="shared" si="322"/>
        <v>42419.246168981481</v>
      </c>
      <c r="T4016" s="14">
        <f t="shared" si="323"/>
        <v>42434.246168981481</v>
      </c>
      <c r="U4016">
        <f t="shared" si="32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20"/>
        <v>0</v>
      </c>
      <c r="P4017" s="7">
        <f t="shared" si="321"/>
        <v>1</v>
      </c>
      <c r="Q4017" t="s">
        <v>8315</v>
      </c>
      <c r="R4017" t="s">
        <v>8316</v>
      </c>
      <c r="S4017" s="14">
        <f t="shared" si="322"/>
        <v>42174.780821759254</v>
      </c>
      <c r="T4017" s="14">
        <f t="shared" si="323"/>
        <v>42204.780821759254</v>
      </c>
      <c r="U4017">
        <f t="shared" si="32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20"/>
        <v>14</v>
      </c>
      <c r="P4018" s="7">
        <f t="shared" si="321"/>
        <v>10</v>
      </c>
      <c r="Q4018" t="s">
        <v>8315</v>
      </c>
      <c r="R4018" t="s">
        <v>8316</v>
      </c>
      <c r="S4018" s="14">
        <f t="shared" si="322"/>
        <v>41869.872685185182</v>
      </c>
      <c r="T4018" s="14">
        <f t="shared" si="323"/>
        <v>41899.872685185182</v>
      </c>
      <c r="U4018">
        <f t="shared" si="32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20"/>
        <v>1</v>
      </c>
      <c r="P4019" s="7">
        <f t="shared" si="321"/>
        <v>52.5</v>
      </c>
      <c r="Q4019" t="s">
        <v>8315</v>
      </c>
      <c r="R4019" t="s">
        <v>8316</v>
      </c>
      <c r="S4019" s="14">
        <f t="shared" si="322"/>
        <v>41856.672152777777</v>
      </c>
      <c r="T4019" s="14">
        <f t="shared" si="323"/>
        <v>41886.672152777777</v>
      </c>
      <c r="U4019">
        <f t="shared" si="32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20"/>
        <v>9</v>
      </c>
      <c r="P4020" s="7">
        <f t="shared" si="321"/>
        <v>32.5</v>
      </c>
      <c r="Q4020" t="s">
        <v>8315</v>
      </c>
      <c r="R4020" t="s">
        <v>8316</v>
      </c>
      <c r="S4020" s="14">
        <f t="shared" si="322"/>
        <v>42620.91097222222</v>
      </c>
      <c r="T4020" s="14">
        <f t="shared" si="323"/>
        <v>42650.91097222222</v>
      </c>
      <c r="U4020">
        <f t="shared" si="32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20"/>
        <v>1</v>
      </c>
      <c r="P4021" s="7">
        <f t="shared" si="321"/>
        <v>7.25</v>
      </c>
      <c r="Q4021" t="s">
        <v>8315</v>
      </c>
      <c r="R4021" t="s">
        <v>8316</v>
      </c>
      <c r="S4021" s="14">
        <f t="shared" si="322"/>
        <v>42417.675879629634</v>
      </c>
      <c r="T4021" s="14">
        <f t="shared" si="323"/>
        <v>42475.686111111107</v>
      </c>
      <c r="U4021">
        <f t="shared" si="32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20"/>
        <v>17</v>
      </c>
      <c r="P4022" s="7">
        <f t="shared" si="321"/>
        <v>33.33</v>
      </c>
      <c r="Q4022" t="s">
        <v>8315</v>
      </c>
      <c r="R4022" t="s">
        <v>8316</v>
      </c>
      <c r="S4022" s="14">
        <f t="shared" si="322"/>
        <v>42057.190960648149</v>
      </c>
      <c r="T4022" s="14">
        <f t="shared" si="323"/>
        <v>42087.149293981478</v>
      </c>
      <c r="U4022">
        <f t="shared" si="32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20"/>
        <v>1</v>
      </c>
      <c r="P4023" s="7">
        <f t="shared" si="321"/>
        <v>62.5</v>
      </c>
      <c r="Q4023" t="s">
        <v>8315</v>
      </c>
      <c r="R4023" t="s">
        <v>8316</v>
      </c>
      <c r="S4023" s="14">
        <f t="shared" si="322"/>
        <v>41878.911550925928</v>
      </c>
      <c r="T4023" s="14">
        <f t="shared" si="323"/>
        <v>41938.911550925928</v>
      </c>
      <c r="U4023">
        <f t="shared" si="32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20"/>
        <v>70</v>
      </c>
      <c r="P4024" s="7">
        <f t="shared" si="321"/>
        <v>63.56</v>
      </c>
      <c r="Q4024" t="s">
        <v>8315</v>
      </c>
      <c r="R4024" t="s">
        <v>8316</v>
      </c>
      <c r="S4024" s="14">
        <f t="shared" si="322"/>
        <v>41990.584108796291</v>
      </c>
      <c r="T4024" s="14">
        <f t="shared" si="323"/>
        <v>42036.120833333334</v>
      </c>
      <c r="U4024">
        <f t="shared" si="32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20"/>
        <v>0</v>
      </c>
      <c r="P4025" s="7">
        <f t="shared" si="321"/>
        <v>0</v>
      </c>
      <c r="Q4025" t="s">
        <v>8315</v>
      </c>
      <c r="R4025" t="s">
        <v>8316</v>
      </c>
      <c r="S4025" s="14">
        <f t="shared" si="322"/>
        <v>42408.999571759254</v>
      </c>
      <c r="T4025" s="14">
        <f t="shared" si="323"/>
        <v>42453.957905092597</v>
      </c>
      <c r="U4025">
        <f t="shared" si="32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20"/>
        <v>1</v>
      </c>
      <c r="P4026" s="7">
        <f t="shared" si="321"/>
        <v>10</v>
      </c>
      <c r="Q4026" t="s">
        <v>8315</v>
      </c>
      <c r="R4026" t="s">
        <v>8316</v>
      </c>
      <c r="S4026" s="14">
        <f t="shared" si="322"/>
        <v>42217.670104166667</v>
      </c>
      <c r="T4026" s="14">
        <f t="shared" si="323"/>
        <v>42247.670104166667</v>
      </c>
      <c r="U4026">
        <f t="shared" si="32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20"/>
        <v>5</v>
      </c>
      <c r="P4027" s="7">
        <f t="shared" si="321"/>
        <v>62.5</v>
      </c>
      <c r="Q4027" t="s">
        <v>8315</v>
      </c>
      <c r="R4027" t="s">
        <v>8316</v>
      </c>
      <c r="S4027" s="14">
        <f t="shared" si="322"/>
        <v>42151.237685185188</v>
      </c>
      <c r="T4027" s="14">
        <f t="shared" si="323"/>
        <v>42211.237685185188</v>
      </c>
      <c r="U4027">
        <f t="shared" si="32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20"/>
        <v>0</v>
      </c>
      <c r="P4028" s="7">
        <f t="shared" si="321"/>
        <v>0</v>
      </c>
      <c r="Q4028" t="s">
        <v>8315</v>
      </c>
      <c r="R4028" t="s">
        <v>8316</v>
      </c>
      <c r="S4028" s="14">
        <f t="shared" si="322"/>
        <v>42282.655543981484</v>
      </c>
      <c r="T4028" s="14">
        <f t="shared" si="323"/>
        <v>42342.697210648148</v>
      </c>
      <c r="U4028">
        <f t="shared" si="32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20"/>
        <v>7</v>
      </c>
      <c r="P4029" s="7">
        <f t="shared" si="321"/>
        <v>30.71</v>
      </c>
      <c r="Q4029" t="s">
        <v>8315</v>
      </c>
      <c r="R4029" t="s">
        <v>8316</v>
      </c>
      <c r="S4029" s="14">
        <f t="shared" si="322"/>
        <v>42768.97084490741</v>
      </c>
      <c r="T4029" s="14">
        <f t="shared" si="323"/>
        <v>42789.041666666672</v>
      </c>
      <c r="U4029">
        <f t="shared" si="32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20"/>
        <v>28</v>
      </c>
      <c r="P4030" s="7">
        <f t="shared" si="321"/>
        <v>51</v>
      </c>
      <c r="Q4030" t="s">
        <v>8315</v>
      </c>
      <c r="R4030" t="s">
        <v>8316</v>
      </c>
      <c r="S4030" s="14">
        <f t="shared" si="322"/>
        <v>41765.938657407409</v>
      </c>
      <c r="T4030" s="14">
        <f t="shared" si="323"/>
        <v>41795.938657407409</v>
      </c>
      <c r="U4030">
        <f t="shared" si="32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20"/>
        <v>0</v>
      </c>
      <c r="P4031" s="7">
        <f t="shared" si="321"/>
        <v>0</v>
      </c>
      <c r="Q4031" t="s">
        <v>8315</v>
      </c>
      <c r="R4031" t="s">
        <v>8316</v>
      </c>
      <c r="S4031" s="14">
        <f t="shared" si="322"/>
        <v>42322.025115740747</v>
      </c>
      <c r="T4031" s="14">
        <f t="shared" si="323"/>
        <v>42352.025115740747</v>
      </c>
      <c r="U4031">
        <f t="shared" si="32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20"/>
        <v>16</v>
      </c>
      <c r="P4032" s="7">
        <f t="shared" si="321"/>
        <v>66.67</v>
      </c>
      <c r="Q4032" t="s">
        <v>8315</v>
      </c>
      <c r="R4032" t="s">
        <v>8316</v>
      </c>
      <c r="S4032" s="14">
        <f t="shared" si="322"/>
        <v>42374.655081018514</v>
      </c>
      <c r="T4032" s="14">
        <f t="shared" si="323"/>
        <v>42403.784027777772</v>
      </c>
      <c r="U4032">
        <f t="shared" si="32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20"/>
        <v>0</v>
      </c>
      <c r="P4033" s="7">
        <f t="shared" si="321"/>
        <v>0</v>
      </c>
      <c r="Q4033" t="s">
        <v>8315</v>
      </c>
      <c r="R4033" t="s">
        <v>8316</v>
      </c>
      <c r="S4033" s="14">
        <f t="shared" si="322"/>
        <v>41941.585231481484</v>
      </c>
      <c r="T4033" s="14">
        <f t="shared" si="323"/>
        <v>41991.626898148148</v>
      </c>
      <c r="U4033">
        <f t="shared" si="32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20"/>
        <v>7</v>
      </c>
      <c r="P4034" s="7">
        <f t="shared" si="321"/>
        <v>59</v>
      </c>
      <c r="Q4034" t="s">
        <v>8315</v>
      </c>
      <c r="R4034" t="s">
        <v>8316</v>
      </c>
      <c r="S4034" s="14">
        <f t="shared" si="322"/>
        <v>42293.809212962966</v>
      </c>
      <c r="T4034" s="14">
        <f t="shared" si="323"/>
        <v>42353.85087962963</v>
      </c>
      <c r="U4034">
        <f t="shared" si="32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25">ROUND(E4035/D4035*100,0)</f>
        <v>26</v>
      </c>
      <c r="P4035" s="7">
        <f t="shared" ref="P4035:P4098" si="326">IFERROR(ROUND(E4035/L4035,2),0)</f>
        <v>65.34</v>
      </c>
      <c r="Q4035" t="s">
        <v>8315</v>
      </c>
      <c r="R4035" t="s">
        <v>8316</v>
      </c>
      <c r="S4035" s="14">
        <f t="shared" ref="S4035:S4098" si="327">(((J4035/60)/60)/24)+DATE(1970,1,1)</f>
        <v>42614.268796296295</v>
      </c>
      <c r="T4035" s="14">
        <f t="shared" ref="T4035:T4098" si="328">(((I4035/60)/60)/24)+DATE(1970,1,1)</f>
        <v>42645.375</v>
      </c>
      <c r="U4035">
        <f t="shared" ref="U4035:U4098" si="32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25"/>
        <v>1</v>
      </c>
      <c r="P4036" s="7">
        <f t="shared" si="326"/>
        <v>100</v>
      </c>
      <c r="Q4036" t="s">
        <v>8315</v>
      </c>
      <c r="R4036" t="s">
        <v>8316</v>
      </c>
      <c r="S4036" s="14">
        <f t="shared" si="327"/>
        <v>42067.947337962964</v>
      </c>
      <c r="T4036" s="14">
        <f t="shared" si="328"/>
        <v>42097.905671296292</v>
      </c>
      <c r="U4036">
        <f t="shared" si="32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25"/>
        <v>37</v>
      </c>
      <c r="P4037" s="7">
        <f t="shared" si="326"/>
        <v>147.4</v>
      </c>
      <c r="Q4037" t="s">
        <v>8315</v>
      </c>
      <c r="R4037" t="s">
        <v>8316</v>
      </c>
      <c r="S4037" s="14">
        <f t="shared" si="327"/>
        <v>41903.882951388885</v>
      </c>
      <c r="T4037" s="14">
        <f t="shared" si="328"/>
        <v>41933.882951388885</v>
      </c>
      <c r="U4037">
        <f t="shared" si="32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25"/>
        <v>47</v>
      </c>
      <c r="P4038" s="7">
        <f t="shared" si="326"/>
        <v>166.06</v>
      </c>
      <c r="Q4038" t="s">
        <v>8315</v>
      </c>
      <c r="R4038" t="s">
        <v>8316</v>
      </c>
      <c r="S4038" s="14">
        <f t="shared" si="327"/>
        <v>41804.937083333331</v>
      </c>
      <c r="T4038" s="14">
        <f t="shared" si="328"/>
        <v>41821.9375</v>
      </c>
      <c r="U4038">
        <f t="shared" si="32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25"/>
        <v>11</v>
      </c>
      <c r="P4039" s="7">
        <f t="shared" si="326"/>
        <v>40</v>
      </c>
      <c r="Q4039" t="s">
        <v>8315</v>
      </c>
      <c r="R4039" t="s">
        <v>8316</v>
      </c>
      <c r="S4039" s="14">
        <f t="shared" si="327"/>
        <v>42497.070775462969</v>
      </c>
      <c r="T4039" s="14">
        <f t="shared" si="328"/>
        <v>42514.600694444445</v>
      </c>
      <c r="U4039">
        <f t="shared" si="32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25"/>
        <v>12</v>
      </c>
      <c r="P4040" s="7">
        <f t="shared" si="326"/>
        <v>75.25</v>
      </c>
      <c r="Q4040" t="s">
        <v>8315</v>
      </c>
      <c r="R4040" t="s">
        <v>8316</v>
      </c>
      <c r="S4040" s="14">
        <f t="shared" si="327"/>
        <v>41869.798726851855</v>
      </c>
      <c r="T4040" s="14">
        <f t="shared" si="328"/>
        <v>41929.798726851855</v>
      </c>
      <c r="U4040">
        <f t="shared" si="32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25"/>
        <v>60</v>
      </c>
      <c r="P4041" s="7">
        <f t="shared" si="326"/>
        <v>60</v>
      </c>
      <c r="Q4041" t="s">
        <v>8315</v>
      </c>
      <c r="R4041" t="s">
        <v>8316</v>
      </c>
      <c r="S4041" s="14">
        <f t="shared" si="327"/>
        <v>42305.670914351853</v>
      </c>
      <c r="T4041" s="14">
        <f t="shared" si="328"/>
        <v>42339.249305555553</v>
      </c>
      <c r="U4041">
        <f t="shared" si="32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25"/>
        <v>31</v>
      </c>
      <c r="P4042" s="7">
        <f t="shared" si="326"/>
        <v>1250</v>
      </c>
      <c r="Q4042" t="s">
        <v>8315</v>
      </c>
      <c r="R4042" t="s">
        <v>8316</v>
      </c>
      <c r="S4042" s="14">
        <f t="shared" si="327"/>
        <v>42144.231527777782</v>
      </c>
      <c r="T4042" s="14">
        <f t="shared" si="328"/>
        <v>42203.125</v>
      </c>
      <c r="U4042">
        <f t="shared" si="32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25"/>
        <v>0</v>
      </c>
      <c r="P4043" s="7">
        <f t="shared" si="326"/>
        <v>10.5</v>
      </c>
      <c r="Q4043" t="s">
        <v>8315</v>
      </c>
      <c r="R4043" t="s">
        <v>8316</v>
      </c>
      <c r="S4043" s="14">
        <f t="shared" si="327"/>
        <v>42559.474004629628</v>
      </c>
      <c r="T4043" s="14">
        <f t="shared" si="328"/>
        <v>42619.474004629628</v>
      </c>
      <c r="U4043">
        <f t="shared" si="32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25"/>
        <v>0</v>
      </c>
      <c r="P4044" s="7">
        <f t="shared" si="326"/>
        <v>7</v>
      </c>
      <c r="Q4044" t="s">
        <v>8315</v>
      </c>
      <c r="R4044" t="s">
        <v>8316</v>
      </c>
      <c r="S4044" s="14">
        <f t="shared" si="327"/>
        <v>41995.084074074075</v>
      </c>
      <c r="T4044" s="14">
        <f t="shared" si="328"/>
        <v>42024.802777777775</v>
      </c>
      <c r="U4044">
        <f t="shared" si="32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25"/>
        <v>0</v>
      </c>
      <c r="P4045" s="7">
        <f t="shared" si="326"/>
        <v>0</v>
      </c>
      <c r="Q4045" t="s">
        <v>8315</v>
      </c>
      <c r="R4045" t="s">
        <v>8316</v>
      </c>
      <c r="S4045" s="14">
        <f t="shared" si="327"/>
        <v>41948.957465277781</v>
      </c>
      <c r="T4045" s="14">
        <f t="shared" si="328"/>
        <v>41963.957465277781</v>
      </c>
      <c r="U4045">
        <f t="shared" si="32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25"/>
        <v>38</v>
      </c>
      <c r="P4046" s="7">
        <f t="shared" si="326"/>
        <v>56.25</v>
      </c>
      <c r="Q4046" t="s">
        <v>8315</v>
      </c>
      <c r="R4046" t="s">
        <v>8316</v>
      </c>
      <c r="S4046" s="14">
        <f t="shared" si="327"/>
        <v>42074.219699074078</v>
      </c>
      <c r="T4046" s="14">
        <f t="shared" si="328"/>
        <v>42104.208333333328</v>
      </c>
      <c r="U4046">
        <f t="shared" si="32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25"/>
        <v>0</v>
      </c>
      <c r="P4047" s="7">
        <f t="shared" si="326"/>
        <v>1</v>
      </c>
      <c r="Q4047" t="s">
        <v>8315</v>
      </c>
      <c r="R4047" t="s">
        <v>8316</v>
      </c>
      <c r="S4047" s="14">
        <f t="shared" si="327"/>
        <v>41842.201261574075</v>
      </c>
      <c r="T4047" s="14">
        <f t="shared" si="328"/>
        <v>41872.201261574075</v>
      </c>
      <c r="U4047">
        <f t="shared" si="32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25"/>
        <v>8</v>
      </c>
      <c r="P4048" s="7">
        <f t="shared" si="326"/>
        <v>38.33</v>
      </c>
      <c r="Q4048" t="s">
        <v>8315</v>
      </c>
      <c r="R4048" t="s">
        <v>8316</v>
      </c>
      <c r="S4048" s="14">
        <f t="shared" si="327"/>
        <v>41904.650578703702</v>
      </c>
      <c r="T4048" s="14">
        <f t="shared" si="328"/>
        <v>41934.650578703702</v>
      </c>
      <c r="U4048">
        <f t="shared" si="32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25"/>
        <v>2</v>
      </c>
      <c r="P4049" s="7">
        <f t="shared" si="326"/>
        <v>27.5</v>
      </c>
      <c r="Q4049" t="s">
        <v>8315</v>
      </c>
      <c r="R4049" t="s">
        <v>8316</v>
      </c>
      <c r="S4049" s="14">
        <f t="shared" si="327"/>
        <v>41991.022488425922</v>
      </c>
      <c r="T4049" s="14">
        <f t="shared" si="328"/>
        <v>42015.041666666672</v>
      </c>
      <c r="U4049">
        <f t="shared" si="32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25"/>
        <v>18</v>
      </c>
      <c r="P4050" s="7">
        <f t="shared" si="326"/>
        <v>32.979999999999997</v>
      </c>
      <c r="Q4050" t="s">
        <v>8315</v>
      </c>
      <c r="R4050" t="s">
        <v>8316</v>
      </c>
      <c r="S4050" s="14">
        <f t="shared" si="327"/>
        <v>42436.509108796294</v>
      </c>
      <c r="T4050" s="14">
        <f t="shared" si="328"/>
        <v>42471.467442129629</v>
      </c>
      <c r="U4050">
        <f t="shared" si="32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25"/>
        <v>0</v>
      </c>
      <c r="P4051" s="7">
        <f t="shared" si="326"/>
        <v>16</v>
      </c>
      <c r="Q4051" t="s">
        <v>8315</v>
      </c>
      <c r="R4051" t="s">
        <v>8316</v>
      </c>
      <c r="S4051" s="14">
        <f t="shared" si="327"/>
        <v>42169.958506944444</v>
      </c>
      <c r="T4051" s="14">
        <f t="shared" si="328"/>
        <v>42199.958506944444</v>
      </c>
      <c r="U4051">
        <f t="shared" si="32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25"/>
        <v>0</v>
      </c>
      <c r="P4052" s="7">
        <f t="shared" si="326"/>
        <v>1</v>
      </c>
      <c r="Q4052" t="s">
        <v>8315</v>
      </c>
      <c r="R4052" t="s">
        <v>8316</v>
      </c>
      <c r="S4052" s="14">
        <f t="shared" si="327"/>
        <v>41905.636469907404</v>
      </c>
      <c r="T4052" s="14">
        <f t="shared" si="328"/>
        <v>41935.636469907404</v>
      </c>
      <c r="U4052">
        <f t="shared" si="32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25"/>
        <v>0</v>
      </c>
      <c r="P4053" s="7">
        <f t="shared" si="326"/>
        <v>0</v>
      </c>
      <c r="Q4053" t="s">
        <v>8315</v>
      </c>
      <c r="R4053" t="s">
        <v>8316</v>
      </c>
      <c r="S4053" s="14">
        <f t="shared" si="327"/>
        <v>41761.810150462967</v>
      </c>
      <c r="T4053" s="14">
        <f t="shared" si="328"/>
        <v>41768.286805555559</v>
      </c>
      <c r="U4053">
        <f t="shared" si="32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25"/>
        <v>38</v>
      </c>
      <c r="P4054" s="7">
        <f t="shared" si="326"/>
        <v>86.62</v>
      </c>
      <c r="Q4054" t="s">
        <v>8315</v>
      </c>
      <c r="R4054" t="s">
        <v>8316</v>
      </c>
      <c r="S4054" s="14">
        <f t="shared" si="327"/>
        <v>41865.878657407404</v>
      </c>
      <c r="T4054" s="14">
        <f t="shared" si="328"/>
        <v>41925.878657407404</v>
      </c>
      <c r="U4054">
        <f t="shared" si="32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25"/>
        <v>22</v>
      </c>
      <c r="P4055" s="7">
        <f t="shared" si="326"/>
        <v>55</v>
      </c>
      <c r="Q4055" t="s">
        <v>8315</v>
      </c>
      <c r="R4055" t="s">
        <v>8316</v>
      </c>
      <c r="S4055" s="14">
        <f t="shared" si="327"/>
        <v>41928.690138888887</v>
      </c>
      <c r="T4055" s="14">
        <f t="shared" si="328"/>
        <v>41958.833333333328</v>
      </c>
      <c r="U4055">
        <f t="shared" si="32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25"/>
        <v>0</v>
      </c>
      <c r="P4056" s="7">
        <f t="shared" si="326"/>
        <v>0</v>
      </c>
      <c r="Q4056" t="s">
        <v>8315</v>
      </c>
      <c r="R4056" t="s">
        <v>8316</v>
      </c>
      <c r="S4056" s="14">
        <f t="shared" si="327"/>
        <v>42613.841261574074</v>
      </c>
      <c r="T4056" s="14">
        <f t="shared" si="328"/>
        <v>42644.166666666672</v>
      </c>
      <c r="U4056">
        <f t="shared" si="32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25"/>
        <v>18</v>
      </c>
      <c r="P4057" s="7">
        <f t="shared" si="326"/>
        <v>41.95</v>
      </c>
      <c r="Q4057" t="s">
        <v>8315</v>
      </c>
      <c r="R4057" t="s">
        <v>8316</v>
      </c>
      <c r="S4057" s="14">
        <f t="shared" si="327"/>
        <v>41779.648506944446</v>
      </c>
      <c r="T4057" s="14">
        <f t="shared" si="328"/>
        <v>41809.648506944446</v>
      </c>
      <c r="U4057">
        <f t="shared" si="32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25"/>
        <v>53</v>
      </c>
      <c r="P4058" s="7">
        <f t="shared" si="326"/>
        <v>88.33</v>
      </c>
      <c r="Q4058" t="s">
        <v>8315</v>
      </c>
      <c r="R4058" t="s">
        <v>8316</v>
      </c>
      <c r="S4058" s="14">
        <f t="shared" si="327"/>
        <v>42534.933321759265</v>
      </c>
      <c r="T4058" s="14">
        <f t="shared" si="328"/>
        <v>42554.832638888889</v>
      </c>
      <c r="U4058">
        <f t="shared" si="32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25"/>
        <v>22</v>
      </c>
      <c r="P4059" s="7">
        <f t="shared" si="326"/>
        <v>129.16999999999999</v>
      </c>
      <c r="Q4059" t="s">
        <v>8315</v>
      </c>
      <c r="R4059" t="s">
        <v>8316</v>
      </c>
      <c r="S4059" s="14">
        <f t="shared" si="327"/>
        <v>42310.968518518523</v>
      </c>
      <c r="T4059" s="14">
        <f t="shared" si="328"/>
        <v>42333.958333333328</v>
      </c>
      <c r="U4059">
        <f t="shared" si="32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25"/>
        <v>3</v>
      </c>
      <c r="P4060" s="7">
        <f t="shared" si="326"/>
        <v>23.75</v>
      </c>
      <c r="Q4060" t="s">
        <v>8315</v>
      </c>
      <c r="R4060" t="s">
        <v>8316</v>
      </c>
      <c r="S4060" s="14">
        <f t="shared" si="327"/>
        <v>42446.060694444444</v>
      </c>
      <c r="T4060" s="14">
        <f t="shared" si="328"/>
        <v>42461.165972222225</v>
      </c>
      <c r="U4060">
        <f t="shared" si="32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25"/>
        <v>3</v>
      </c>
      <c r="P4061" s="7">
        <f t="shared" si="326"/>
        <v>35.71</v>
      </c>
      <c r="Q4061" t="s">
        <v>8315</v>
      </c>
      <c r="R4061" t="s">
        <v>8316</v>
      </c>
      <c r="S4061" s="14">
        <f t="shared" si="327"/>
        <v>41866.640648148146</v>
      </c>
      <c r="T4061" s="14">
        <f t="shared" si="328"/>
        <v>41898.125</v>
      </c>
      <c r="U4061">
        <f t="shared" si="32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25"/>
        <v>3</v>
      </c>
      <c r="P4062" s="7">
        <f t="shared" si="326"/>
        <v>57</v>
      </c>
      <c r="Q4062" t="s">
        <v>8315</v>
      </c>
      <c r="R4062" t="s">
        <v>8316</v>
      </c>
      <c r="S4062" s="14">
        <f t="shared" si="327"/>
        <v>41779.695092592592</v>
      </c>
      <c r="T4062" s="14">
        <f t="shared" si="328"/>
        <v>41813.666666666664</v>
      </c>
      <c r="U4062">
        <f t="shared" si="32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25"/>
        <v>0</v>
      </c>
      <c r="P4063" s="7">
        <f t="shared" si="326"/>
        <v>0</v>
      </c>
      <c r="Q4063" t="s">
        <v>8315</v>
      </c>
      <c r="R4063" t="s">
        <v>8316</v>
      </c>
      <c r="S4063" s="14">
        <f t="shared" si="327"/>
        <v>42421.141469907408</v>
      </c>
      <c r="T4063" s="14">
        <f t="shared" si="328"/>
        <v>42481.099803240737</v>
      </c>
      <c r="U4063">
        <f t="shared" si="32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25"/>
        <v>2</v>
      </c>
      <c r="P4064" s="7">
        <f t="shared" si="326"/>
        <v>163.33000000000001</v>
      </c>
      <c r="Q4064" t="s">
        <v>8315</v>
      </c>
      <c r="R4064" t="s">
        <v>8316</v>
      </c>
      <c r="S4064" s="14">
        <f t="shared" si="327"/>
        <v>42523.739212962959</v>
      </c>
      <c r="T4064" s="14">
        <f t="shared" si="328"/>
        <v>42553.739212962959</v>
      </c>
      <c r="U4064">
        <f t="shared" si="32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25"/>
        <v>1</v>
      </c>
      <c r="P4065" s="7">
        <f t="shared" si="326"/>
        <v>15</v>
      </c>
      <c r="Q4065" t="s">
        <v>8315</v>
      </c>
      <c r="R4065" t="s">
        <v>8316</v>
      </c>
      <c r="S4065" s="14">
        <f t="shared" si="327"/>
        <v>41787.681527777779</v>
      </c>
      <c r="T4065" s="14">
        <f t="shared" si="328"/>
        <v>41817.681527777779</v>
      </c>
      <c r="U4065">
        <f t="shared" si="32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25"/>
        <v>19</v>
      </c>
      <c r="P4066" s="7">
        <f t="shared" si="326"/>
        <v>64.17</v>
      </c>
      <c r="Q4066" t="s">
        <v>8315</v>
      </c>
      <c r="R4066" t="s">
        <v>8316</v>
      </c>
      <c r="S4066" s="14">
        <f t="shared" si="327"/>
        <v>42093.588263888887</v>
      </c>
      <c r="T4066" s="14">
        <f t="shared" si="328"/>
        <v>42123.588263888887</v>
      </c>
      <c r="U4066">
        <f t="shared" si="32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25"/>
        <v>1</v>
      </c>
      <c r="P4067" s="7">
        <f t="shared" si="326"/>
        <v>6.75</v>
      </c>
      <c r="Q4067" t="s">
        <v>8315</v>
      </c>
      <c r="R4067" t="s">
        <v>8316</v>
      </c>
      <c r="S4067" s="14">
        <f t="shared" si="327"/>
        <v>41833.951516203706</v>
      </c>
      <c r="T4067" s="14">
        <f t="shared" si="328"/>
        <v>41863.951516203706</v>
      </c>
      <c r="U4067">
        <f t="shared" si="32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25"/>
        <v>0</v>
      </c>
      <c r="P4068" s="7">
        <f t="shared" si="326"/>
        <v>25</v>
      </c>
      <c r="Q4068" t="s">
        <v>8315</v>
      </c>
      <c r="R4068" t="s">
        <v>8316</v>
      </c>
      <c r="S4068" s="14">
        <f t="shared" si="327"/>
        <v>42479.039212962962</v>
      </c>
      <c r="T4068" s="14">
        <f t="shared" si="328"/>
        <v>42509.039212962962</v>
      </c>
      <c r="U4068">
        <f t="shared" si="32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25"/>
        <v>61</v>
      </c>
      <c r="P4069" s="7">
        <f t="shared" si="326"/>
        <v>179.12</v>
      </c>
      <c r="Q4069" t="s">
        <v>8315</v>
      </c>
      <c r="R4069" t="s">
        <v>8316</v>
      </c>
      <c r="S4069" s="14">
        <f t="shared" si="327"/>
        <v>42235.117476851854</v>
      </c>
      <c r="T4069" s="14">
        <f t="shared" si="328"/>
        <v>42275.117476851854</v>
      </c>
      <c r="U4069">
        <f t="shared" si="32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25"/>
        <v>1</v>
      </c>
      <c r="P4070" s="7">
        <f t="shared" si="326"/>
        <v>34.950000000000003</v>
      </c>
      <c r="Q4070" t="s">
        <v>8315</v>
      </c>
      <c r="R4070" t="s">
        <v>8316</v>
      </c>
      <c r="S4070" s="14">
        <f t="shared" si="327"/>
        <v>42718.963599537034</v>
      </c>
      <c r="T4070" s="14">
        <f t="shared" si="328"/>
        <v>42748.961805555555</v>
      </c>
      <c r="U4070">
        <f t="shared" si="32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25"/>
        <v>34</v>
      </c>
      <c r="P4071" s="7">
        <f t="shared" si="326"/>
        <v>33.08</v>
      </c>
      <c r="Q4071" t="s">
        <v>8315</v>
      </c>
      <c r="R4071" t="s">
        <v>8316</v>
      </c>
      <c r="S4071" s="14">
        <f t="shared" si="327"/>
        <v>42022.661527777775</v>
      </c>
      <c r="T4071" s="14">
        <f t="shared" si="328"/>
        <v>42063.5</v>
      </c>
      <c r="U4071">
        <f t="shared" si="32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25"/>
        <v>17</v>
      </c>
      <c r="P4072" s="7">
        <f t="shared" si="326"/>
        <v>27.5</v>
      </c>
      <c r="Q4072" t="s">
        <v>8315</v>
      </c>
      <c r="R4072" t="s">
        <v>8316</v>
      </c>
      <c r="S4072" s="14">
        <f t="shared" si="327"/>
        <v>42031.666898148149</v>
      </c>
      <c r="T4072" s="14">
        <f t="shared" si="328"/>
        <v>42064.125</v>
      </c>
      <c r="U4072">
        <f t="shared" si="32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25"/>
        <v>0</v>
      </c>
      <c r="P4073" s="7">
        <f t="shared" si="326"/>
        <v>0</v>
      </c>
      <c r="Q4073" t="s">
        <v>8315</v>
      </c>
      <c r="R4073" t="s">
        <v>8316</v>
      </c>
      <c r="S4073" s="14">
        <f t="shared" si="327"/>
        <v>42700.804756944446</v>
      </c>
      <c r="T4073" s="14">
        <f t="shared" si="328"/>
        <v>42730.804756944446</v>
      </c>
      <c r="U4073">
        <f t="shared" si="32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25"/>
        <v>0</v>
      </c>
      <c r="P4074" s="7">
        <f t="shared" si="326"/>
        <v>2</v>
      </c>
      <c r="Q4074" t="s">
        <v>8315</v>
      </c>
      <c r="R4074" t="s">
        <v>8316</v>
      </c>
      <c r="S4074" s="14">
        <f t="shared" si="327"/>
        <v>41812.77443287037</v>
      </c>
      <c r="T4074" s="14">
        <f t="shared" si="328"/>
        <v>41872.77443287037</v>
      </c>
      <c r="U4074">
        <f t="shared" si="32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25"/>
        <v>1</v>
      </c>
      <c r="P4075" s="7">
        <f t="shared" si="326"/>
        <v>18.5</v>
      </c>
      <c r="Q4075" t="s">
        <v>8315</v>
      </c>
      <c r="R4075" t="s">
        <v>8316</v>
      </c>
      <c r="S4075" s="14">
        <f t="shared" si="327"/>
        <v>42078.34520833334</v>
      </c>
      <c r="T4075" s="14">
        <f t="shared" si="328"/>
        <v>42133.166666666672</v>
      </c>
      <c r="U4075">
        <f t="shared" si="32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25"/>
        <v>27</v>
      </c>
      <c r="P4076" s="7">
        <f t="shared" si="326"/>
        <v>35</v>
      </c>
      <c r="Q4076" t="s">
        <v>8315</v>
      </c>
      <c r="R4076" t="s">
        <v>8316</v>
      </c>
      <c r="S4076" s="14">
        <f t="shared" si="327"/>
        <v>42283.552951388891</v>
      </c>
      <c r="T4076" s="14">
        <f t="shared" si="328"/>
        <v>42313.594618055555</v>
      </c>
      <c r="U4076">
        <f t="shared" si="32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25"/>
        <v>29</v>
      </c>
      <c r="P4077" s="7">
        <f t="shared" si="326"/>
        <v>44.31</v>
      </c>
      <c r="Q4077" t="s">
        <v>8315</v>
      </c>
      <c r="R4077" t="s">
        <v>8316</v>
      </c>
      <c r="S4077" s="14">
        <f t="shared" si="327"/>
        <v>41779.045937499999</v>
      </c>
      <c r="T4077" s="14">
        <f t="shared" si="328"/>
        <v>41820.727777777778</v>
      </c>
      <c r="U4077">
        <f t="shared" si="32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25"/>
        <v>0</v>
      </c>
      <c r="P4078" s="7">
        <f t="shared" si="326"/>
        <v>0</v>
      </c>
      <c r="Q4078" t="s">
        <v>8315</v>
      </c>
      <c r="R4078" t="s">
        <v>8316</v>
      </c>
      <c r="S4078" s="14">
        <f t="shared" si="327"/>
        <v>41905.795706018522</v>
      </c>
      <c r="T4078" s="14">
        <f t="shared" si="328"/>
        <v>41933.82708333333</v>
      </c>
      <c r="U4078">
        <f t="shared" si="32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25"/>
        <v>9</v>
      </c>
      <c r="P4079" s="7">
        <f t="shared" si="326"/>
        <v>222.5</v>
      </c>
      <c r="Q4079" t="s">
        <v>8315</v>
      </c>
      <c r="R4079" t="s">
        <v>8316</v>
      </c>
      <c r="S4079" s="14">
        <f t="shared" si="327"/>
        <v>42695.7105787037</v>
      </c>
      <c r="T4079" s="14">
        <f t="shared" si="328"/>
        <v>42725.7105787037</v>
      </c>
      <c r="U4079">
        <f t="shared" si="32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25"/>
        <v>0</v>
      </c>
      <c r="P4080" s="7">
        <f t="shared" si="326"/>
        <v>0</v>
      </c>
      <c r="Q4080" t="s">
        <v>8315</v>
      </c>
      <c r="R4080" t="s">
        <v>8316</v>
      </c>
      <c r="S4080" s="14">
        <f t="shared" si="327"/>
        <v>42732.787523148145</v>
      </c>
      <c r="T4080" s="14">
        <f t="shared" si="328"/>
        <v>42762.787523148145</v>
      </c>
      <c r="U4080">
        <f t="shared" si="32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25"/>
        <v>0</v>
      </c>
      <c r="P4081" s="7">
        <f t="shared" si="326"/>
        <v>5</v>
      </c>
      <c r="Q4081" t="s">
        <v>8315</v>
      </c>
      <c r="R4081" t="s">
        <v>8316</v>
      </c>
      <c r="S4081" s="14">
        <f t="shared" si="327"/>
        <v>42510.938900462963</v>
      </c>
      <c r="T4081" s="14">
        <f t="shared" si="328"/>
        <v>42540.938900462963</v>
      </c>
      <c r="U4081">
        <f t="shared" si="32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25"/>
        <v>0</v>
      </c>
      <c r="P4082" s="7">
        <f t="shared" si="326"/>
        <v>0</v>
      </c>
      <c r="Q4082" t="s">
        <v>8315</v>
      </c>
      <c r="R4082" t="s">
        <v>8316</v>
      </c>
      <c r="S4082" s="14">
        <f t="shared" si="327"/>
        <v>42511.698101851856</v>
      </c>
      <c r="T4082" s="14">
        <f t="shared" si="328"/>
        <v>42535.787500000006</v>
      </c>
      <c r="U4082">
        <f t="shared" si="32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25"/>
        <v>16</v>
      </c>
      <c r="P4083" s="7">
        <f t="shared" si="326"/>
        <v>29.17</v>
      </c>
      <c r="Q4083" t="s">
        <v>8315</v>
      </c>
      <c r="R4083" t="s">
        <v>8316</v>
      </c>
      <c r="S4083" s="14">
        <f t="shared" si="327"/>
        <v>42041.581307870365</v>
      </c>
      <c r="T4083" s="14">
        <f t="shared" si="328"/>
        <v>42071.539641203708</v>
      </c>
      <c r="U4083">
        <f t="shared" si="32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25"/>
        <v>2</v>
      </c>
      <c r="P4084" s="7">
        <f t="shared" si="326"/>
        <v>1.5</v>
      </c>
      <c r="Q4084" t="s">
        <v>8315</v>
      </c>
      <c r="R4084" t="s">
        <v>8316</v>
      </c>
      <c r="S4084" s="14">
        <f t="shared" si="327"/>
        <v>42307.189270833333</v>
      </c>
      <c r="T4084" s="14">
        <f t="shared" si="328"/>
        <v>42322.958333333328</v>
      </c>
      <c r="U4084">
        <f t="shared" si="32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25"/>
        <v>22</v>
      </c>
      <c r="P4085" s="7">
        <f t="shared" si="326"/>
        <v>126.5</v>
      </c>
      <c r="Q4085" t="s">
        <v>8315</v>
      </c>
      <c r="R4085" t="s">
        <v>8316</v>
      </c>
      <c r="S4085" s="14">
        <f t="shared" si="327"/>
        <v>42353.761759259258</v>
      </c>
      <c r="T4085" s="14">
        <f t="shared" si="328"/>
        <v>42383.761759259258</v>
      </c>
      <c r="U4085">
        <f t="shared" si="32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25"/>
        <v>0</v>
      </c>
      <c r="P4086" s="7">
        <f t="shared" si="326"/>
        <v>10</v>
      </c>
      <c r="Q4086" t="s">
        <v>8315</v>
      </c>
      <c r="R4086" t="s">
        <v>8316</v>
      </c>
      <c r="S4086" s="14">
        <f t="shared" si="327"/>
        <v>42622.436412037037</v>
      </c>
      <c r="T4086" s="14">
        <f t="shared" si="328"/>
        <v>42652.436412037037</v>
      </c>
      <c r="U4086">
        <f t="shared" si="32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25"/>
        <v>0</v>
      </c>
      <c r="P4087" s="7">
        <f t="shared" si="326"/>
        <v>10</v>
      </c>
      <c r="Q4087" t="s">
        <v>8315</v>
      </c>
      <c r="R4087" t="s">
        <v>8316</v>
      </c>
      <c r="S4087" s="14">
        <f t="shared" si="327"/>
        <v>42058.603877314818</v>
      </c>
      <c r="T4087" s="14">
        <f t="shared" si="328"/>
        <v>42087.165972222225</v>
      </c>
      <c r="U4087">
        <f t="shared" si="32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25"/>
        <v>5</v>
      </c>
      <c r="P4088" s="7">
        <f t="shared" si="326"/>
        <v>9.4</v>
      </c>
      <c r="Q4088" t="s">
        <v>8315</v>
      </c>
      <c r="R4088" t="s">
        <v>8316</v>
      </c>
      <c r="S4088" s="14">
        <f t="shared" si="327"/>
        <v>42304.940960648149</v>
      </c>
      <c r="T4088" s="14">
        <f t="shared" si="328"/>
        <v>42329.166666666672</v>
      </c>
      <c r="U4088">
        <f t="shared" si="32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25"/>
        <v>0</v>
      </c>
      <c r="P4089" s="7">
        <f t="shared" si="326"/>
        <v>0</v>
      </c>
      <c r="Q4089" t="s">
        <v>8315</v>
      </c>
      <c r="R4089" t="s">
        <v>8316</v>
      </c>
      <c r="S4089" s="14">
        <f t="shared" si="327"/>
        <v>42538.742893518516</v>
      </c>
      <c r="T4089" s="14">
        <f t="shared" si="328"/>
        <v>42568.742893518516</v>
      </c>
      <c r="U4089">
        <f t="shared" si="32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25"/>
        <v>11</v>
      </c>
      <c r="P4090" s="7">
        <f t="shared" si="326"/>
        <v>72</v>
      </c>
      <c r="Q4090" t="s">
        <v>8315</v>
      </c>
      <c r="R4090" t="s">
        <v>8316</v>
      </c>
      <c r="S4090" s="14">
        <f t="shared" si="327"/>
        <v>41990.612546296295</v>
      </c>
      <c r="T4090" s="14">
        <f t="shared" si="328"/>
        <v>42020.434722222228</v>
      </c>
      <c r="U4090">
        <f t="shared" si="32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25"/>
        <v>5</v>
      </c>
      <c r="P4091" s="7">
        <f t="shared" si="326"/>
        <v>30</v>
      </c>
      <c r="Q4091" t="s">
        <v>8315</v>
      </c>
      <c r="R4091" t="s">
        <v>8316</v>
      </c>
      <c r="S4091" s="14">
        <f t="shared" si="327"/>
        <v>42122.732499999998</v>
      </c>
      <c r="T4091" s="14">
        <f t="shared" si="328"/>
        <v>42155.732638888891</v>
      </c>
      <c r="U4091">
        <f t="shared" si="32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25"/>
        <v>3</v>
      </c>
      <c r="P4092" s="7">
        <f t="shared" si="326"/>
        <v>10.67</v>
      </c>
      <c r="Q4092" t="s">
        <v>8315</v>
      </c>
      <c r="R4092" t="s">
        <v>8316</v>
      </c>
      <c r="S4092" s="14">
        <f t="shared" si="327"/>
        <v>42209.67288194444</v>
      </c>
      <c r="T4092" s="14">
        <f t="shared" si="328"/>
        <v>42223.625</v>
      </c>
      <c r="U4092">
        <f t="shared" si="32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25"/>
        <v>13</v>
      </c>
      <c r="P4093" s="7">
        <f t="shared" si="326"/>
        <v>25.5</v>
      </c>
      <c r="Q4093" t="s">
        <v>8315</v>
      </c>
      <c r="R4093" t="s">
        <v>8316</v>
      </c>
      <c r="S4093" s="14">
        <f t="shared" si="327"/>
        <v>41990.506377314814</v>
      </c>
      <c r="T4093" s="14">
        <f t="shared" si="328"/>
        <v>42020.506377314814</v>
      </c>
      <c r="U4093">
        <f t="shared" si="32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25"/>
        <v>0</v>
      </c>
      <c r="P4094" s="7">
        <f t="shared" si="326"/>
        <v>20</v>
      </c>
      <c r="Q4094" t="s">
        <v>8315</v>
      </c>
      <c r="R4094" t="s">
        <v>8316</v>
      </c>
      <c r="S4094" s="14">
        <f t="shared" si="327"/>
        <v>42039.194988425923</v>
      </c>
      <c r="T4094" s="14">
        <f t="shared" si="328"/>
        <v>42099.153321759266</v>
      </c>
      <c r="U4094">
        <f t="shared" si="32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25"/>
        <v>2</v>
      </c>
      <c r="P4095" s="7">
        <f t="shared" si="326"/>
        <v>15</v>
      </c>
      <c r="Q4095" t="s">
        <v>8315</v>
      </c>
      <c r="R4095" t="s">
        <v>8316</v>
      </c>
      <c r="S4095" s="14">
        <f t="shared" si="327"/>
        <v>42178.815891203703</v>
      </c>
      <c r="T4095" s="14">
        <f t="shared" si="328"/>
        <v>42238.815891203703</v>
      </c>
      <c r="U4095">
        <f t="shared" si="32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25"/>
        <v>37</v>
      </c>
      <c r="P4096" s="7">
        <f t="shared" si="326"/>
        <v>91.25</v>
      </c>
      <c r="Q4096" t="s">
        <v>8315</v>
      </c>
      <c r="R4096" t="s">
        <v>8316</v>
      </c>
      <c r="S4096" s="14">
        <f t="shared" si="327"/>
        <v>41890.086805555555</v>
      </c>
      <c r="T4096" s="14">
        <f t="shared" si="328"/>
        <v>41934.207638888889</v>
      </c>
      <c r="U4096">
        <f t="shared" si="32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25"/>
        <v>3</v>
      </c>
      <c r="P4097" s="7">
        <f t="shared" si="326"/>
        <v>800</v>
      </c>
      <c r="Q4097" t="s">
        <v>8315</v>
      </c>
      <c r="R4097" t="s">
        <v>8316</v>
      </c>
      <c r="S4097" s="14">
        <f t="shared" si="327"/>
        <v>42693.031828703708</v>
      </c>
      <c r="T4097" s="14">
        <f t="shared" si="328"/>
        <v>42723.031828703708</v>
      </c>
      <c r="U4097">
        <f t="shared" si="32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25"/>
        <v>11</v>
      </c>
      <c r="P4098" s="7">
        <f t="shared" si="326"/>
        <v>80</v>
      </c>
      <c r="Q4098" t="s">
        <v>8315</v>
      </c>
      <c r="R4098" t="s">
        <v>8316</v>
      </c>
      <c r="S4098" s="14">
        <f t="shared" si="327"/>
        <v>42750.530312499999</v>
      </c>
      <c r="T4098" s="14">
        <f t="shared" si="328"/>
        <v>42794.368749999994</v>
      </c>
      <c r="U4098">
        <f t="shared" si="32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30">ROUND(E4099/D4099*100,0)</f>
        <v>0</v>
      </c>
      <c r="P4099" s="7">
        <f t="shared" ref="P4099:P4115" si="331">IFERROR(ROUND(E4099/L4099,2),0)</f>
        <v>0</v>
      </c>
      <c r="Q4099" t="s">
        <v>8315</v>
      </c>
      <c r="R4099" t="s">
        <v>8316</v>
      </c>
      <c r="S4099" s="14">
        <f t="shared" ref="S4099:S4115" si="332">(((J4099/60)/60)/24)+DATE(1970,1,1)</f>
        <v>42344.824502314819</v>
      </c>
      <c r="T4099" s="14">
        <f t="shared" ref="T4099:T4115" si="333">(((I4099/60)/60)/24)+DATE(1970,1,1)</f>
        <v>42400.996527777781</v>
      </c>
      <c r="U4099">
        <f t="shared" ref="U4099:U4115" si="33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30"/>
        <v>0</v>
      </c>
      <c r="P4100" s="7">
        <f t="shared" si="331"/>
        <v>0</v>
      </c>
      <c r="Q4100" t="s">
        <v>8315</v>
      </c>
      <c r="R4100" t="s">
        <v>8316</v>
      </c>
      <c r="S4100" s="14">
        <f t="shared" si="332"/>
        <v>42495.722187499996</v>
      </c>
      <c r="T4100" s="14">
        <f t="shared" si="333"/>
        <v>42525.722187499996</v>
      </c>
      <c r="U4100">
        <f t="shared" si="33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30"/>
        <v>1</v>
      </c>
      <c r="P4101" s="7">
        <f t="shared" si="331"/>
        <v>50</v>
      </c>
      <c r="Q4101" t="s">
        <v>8315</v>
      </c>
      <c r="R4101" t="s">
        <v>8316</v>
      </c>
      <c r="S4101" s="14">
        <f t="shared" si="332"/>
        <v>42570.850381944445</v>
      </c>
      <c r="T4101" s="14">
        <f t="shared" si="333"/>
        <v>42615.850381944445</v>
      </c>
      <c r="U4101">
        <f t="shared" si="33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30"/>
        <v>0</v>
      </c>
      <c r="P4102" s="7">
        <f t="shared" si="331"/>
        <v>0</v>
      </c>
      <c r="Q4102" t="s">
        <v>8315</v>
      </c>
      <c r="R4102" t="s">
        <v>8316</v>
      </c>
      <c r="S4102" s="14">
        <f t="shared" si="332"/>
        <v>41927.124884259261</v>
      </c>
      <c r="T4102" s="14">
        <f t="shared" si="333"/>
        <v>41937.124884259261</v>
      </c>
      <c r="U4102">
        <f t="shared" si="33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30"/>
        <v>0</v>
      </c>
      <c r="P4103" s="7">
        <f t="shared" si="331"/>
        <v>0</v>
      </c>
      <c r="Q4103" t="s">
        <v>8315</v>
      </c>
      <c r="R4103" t="s">
        <v>8316</v>
      </c>
      <c r="S4103" s="14">
        <f t="shared" si="332"/>
        <v>42730.903726851851</v>
      </c>
      <c r="T4103" s="14">
        <f t="shared" si="333"/>
        <v>42760.903726851851</v>
      </c>
      <c r="U4103">
        <f t="shared" si="33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30"/>
        <v>27</v>
      </c>
      <c r="P4104" s="7">
        <f t="shared" si="331"/>
        <v>22.83</v>
      </c>
      <c r="Q4104" t="s">
        <v>8315</v>
      </c>
      <c r="R4104" t="s">
        <v>8316</v>
      </c>
      <c r="S4104" s="14">
        <f t="shared" si="332"/>
        <v>42475.848067129627</v>
      </c>
      <c r="T4104" s="14">
        <f t="shared" si="333"/>
        <v>42505.848067129627</v>
      </c>
      <c r="U4104">
        <f t="shared" si="33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30"/>
        <v>10</v>
      </c>
      <c r="P4105" s="7">
        <f t="shared" si="331"/>
        <v>16.670000000000002</v>
      </c>
      <c r="Q4105" t="s">
        <v>8315</v>
      </c>
      <c r="R4105" t="s">
        <v>8316</v>
      </c>
      <c r="S4105" s="14">
        <f t="shared" si="332"/>
        <v>42188.83293981482</v>
      </c>
      <c r="T4105" s="14">
        <f t="shared" si="333"/>
        <v>42242.772222222222</v>
      </c>
      <c r="U4105">
        <f t="shared" si="33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30"/>
        <v>21</v>
      </c>
      <c r="P4106" s="7">
        <f t="shared" si="331"/>
        <v>45.79</v>
      </c>
      <c r="Q4106" t="s">
        <v>8315</v>
      </c>
      <c r="R4106" t="s">
        <v>8316</v>
      </c>
      <c r="S4106" s="14">
        <f t="shared" si="332"/>
        <v>42640.278171296297</v>
      </c>
      <c r="T4106" s="14">
        <f t="shared" si="333"/>
        <v>42670.278171296297</v>
      </c>
      <c r="U4106">
        <f t="shared" si="33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30"/>
        <v>7</v>
      </c>
      <c r="P4107" s="7">
        <f t="shared" si="331"/>
        <v>383.33</v>
      </c>
      <c r="Q4107" t="s">
        <v>8315</v>
      </c>
      <c r="R4107" t="s">
        <v>8316</v>
      </c>
      <c r="S4107" s="14">
        <f t="shared" si="332"/>
        <v>42697.010520833333</v>
      </c>
      <c r="T4107" s="14">
        <f t="shared" si="333"/>
        <v>42730.010520833333</v>
      </c>
      <c r="U4107">
        <f t="shared" si="33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30"/>
        <v>71</v>
      </c>
      <c r="P4108" s="7">
        <f t="shared" si="331"/>
        <v>106.97</v>
      </c>
      <c r="Q4108" t="s">
        <v>8315</v>
      </c>
      <c r="R4108" t="s">
        <v>8316</v>
      </c>
      <c r="S4108" s="14">
        <f t="shared" si="332"/>
        <v>42053.049375000002</v>
      </c>
      <c r="T4108" s="14">
        <f t="shared" si="333"/>
        <v>42096.041666666672</v>
      </c>
      <c r="U4108">
        <f t="shared" si="33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30"/>
        <v>2</v>
      </c>
      <c r="P4109" s="7">
        <f t="shared" si="331"/>
        <v>10.25</v>
      </c>
      <c r="Q4109" t="s">
        <v>8315</v>
      </c>
      <c r="R4109" t="s">
        <v>8316</v>
      </c>
      <c r="S4109" s="14">
        <f t="shared" si="332"/>
        <v>41883.916678240741</v>
      </c>
      <c r="T4109" s="14">
        <f t="shared" si="333"/>
        <v>41906.916678240741</v>
      </c>
      <c r="U4109">
        <f t="shared" si="33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30"/>
        <v>2</v>
      </c>
      <c r="P4110" s="7">
        <f t="shared" si="331"/>
        <v>59</v>
      </c>
      <c r="Q4110" t="s">
        <v>8315</v>
      </c>
      <c r="R4110" t="s">
        <v>8316</v>
      </c>
      <c r="S4110" s="14">
        <f t="shared" si="332"/>
        <v>42767.031678240746</v>
      </c>
      <c r="T4110" s="14">
        <f t="shared" si="333"/>
        <v>42797.208333333328</v>
      </c>
      <c r="U4110">
        <f t="shared" si="33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30"/>
        <v>0</v>
      </c>
      <c r="P4111" s="7">
        <f t="shared" si="331"/>
        <v>0</v>
      </c>
      <c r="Q4111" t="s">
        <v>8315</v>
      </c>
      <c r="R4111" t="s">
        <v>8316</v>
      </c>
      <c r="S4111" s="14">
        <f t="shared" si="332"/>
        <v>42307.539398148147</v>
      </c>
      <c r="T4111" s="14">
        <f t="shared" si="333"/>
        <v>42337.581064814818</v>
      </c>
      <c r="U4111">
        <f t="shared" si="33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30"/>
        <v>29</v>
      </c>
      <c r="P4112" s="7">
        <f t="shared" si="331"/>
        <v>14.33</v>
      </c>
      <c r="Q4112" t="s">
        <v>8315</v>
      </c>
      <c r="R4112" t="s">
        <v>8316</v>
      </c>
      <c r="S4112" s="14">
        <f t="shared" si="332"/>
        <v>42512.626747685179</v>
      </c>
      <c r="T4112" s="14">
        <f t="shared" si="333"/>
        <v>42572.626747685179</v>
      </c>
      <c r="U4112">
        <f t="shared" si="33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30"/>
        <v>3</v>
      </c>
      <c r="P4113" s="7">
        <f t="shared" si="331"/>
        <v>15.67</v>
      </c>
      <c r="Q4113" t="s">
        <v>8315</v>
      </c>
      <c r="R4113" t="s">
        <v>8316</v>
      </c>
      <c r="S4113" s="14">
        <f t="shared" si="332"/>
        <v>42029.135879629626</v>
      </c>
      <c r="T4113" s="14">
        <f t="shared" si="333"/>
        <v>42059.135879629626</v>
      </c>
      <c r="U4113">
        <f t="shared" si="33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30"/>
        <v>0</v>
      </c>
      <c r="P4114" s="7">
        <f t="shared" si="331"/>
        <v>1</v>
      </c>
      <c r="Q4114" t="s">
        <v>8315</v>
      </c>
      <c r="R4114" t="s">
        <v>8316</v>
      </c>
      <c r="S4114" s="14">
        <f t="shared" si="332"/>
        <v>42400.946597222224</v>
      </c>
      <c r="T4114" s="14">
        <f t="shared" si="333"/>
        <v>42428</v>
      </c>
      <c r="U4114">
        <f t="shared" si="33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30"/>
        <v>0</v>
      </c>
      <c r="P4115" s="7">
        <f t="shared" si="331"/>
        <v>1</v>
      </c>
      <c r="Q4115" t="s">
        <v>8315</v>
      </c>
      <c r="R4115" t="s">
        <v>8316</v>
      </c>
      <c r="S4115" s="14">
        <f t="shared" si="332"/>
        <v>42358.573182870372</v>
      </c>
      <c r="T4115" s="14">
        <f t="shared" si="333"/>
        <v>42377.273611111115</v>
      </c>
      <c r="U4115">
        <f t="shared" si="334"/>
        <v>2015</v>
      </c>
    </row>
  </sheetData>
  <autoFilter ref="A1:U4115" xr:uid="{C57BBBB1-E61B-4CE3-9D03-26B650678E09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22" priority="5" operator="equal">
      <formula>"canceled"</formula>
    </cfRule>
    <cfRule type="cellIs" dxfId="21" priority="6" operator="equal">
      <formula>"failed"</formula>
    </cfRule>
    <cfRule type="cellIs" dxfId="20" priority="7" operator="equal">
      <formula>"failed"</formula>
    </cfRule>
    <cfRule type="cellIs" dxfId="19" priority="8" operator="equal">
      <formula>"failed"</formula>
    </cfRule>
    <cfRule type="cellIs" dxfId="18" priority="9" operator="equal">
      <formula>"canceled"</formula>
    </cfRule>
    <cfRule type="cellIs" dxfId="17" priority="10" operator="equal">
      <formula>"successful"</formula>
    </cfRule>
    <cfRule type="cellIs" dxfId="16" priority="11" operator="equal">
      <formula>"live"</formula>
    </cfRule>
  </conditionalFormatting>
  <conditionalFormatting sqref="O4116:O1048576">
    <cfRule type="colorScale" priority="2">
      <colorScale>
        <cfvo type="min"/>
        <cfvo type="max"/>
        <color rgb="FFFF0000"/>
        <color theme="4"/>
      </colorScale>
    </cfRule>
  </conditionalFormatting>
  <conditionalFormatting sqref="O1:O4115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DED7B-51A1-42B7-A35D-89EBDED9864A}">
  <sheetPr>
    <tabColor theme="9" tint="0.59999389629810485"/>
  </sheetPr>
  <dimension ref="A1:K13"/>
  <sheetViews>
    <sheetView tabSelected="1" workbookViewId="0">
      <selection activeCell="J8" sqref="J8"/>
    </sheetView>
  </sheetViews>
  <sheetFormatPr defaultRowHeight="15" x14ac:dyDescent="0.25"/>
  <cols>
    <col min="1" max="1" width="18.42578125" bestFit="1" customWidth="1"/>
    <col min="2" max="2" width="18.14062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1" x14ac:dyDescent="0.25">
      <c r="A1" s="37" t="s">
        <v>8381</v>
      </c>
      <c r="B1" s="35" t="s">
        <v>8404</v>
      </c>
      <c r="C1" s="35" t="s">
        <v>8405</v>
      </c>
      <c r="D1" s="35" t="s">
        <v>8406</v>
      </c>
      <c r="E1" s="35" t="s">
        <v>8407</v>
      </c>
      <c r="F1" s="35" t="s">
        <v>8408</v>
      </c>
      <c r="G1" s="35" t="s">
        <v>8409</v>
      </c>
      <c r="H1" s="36" t="s">
        <v>8410</v>
      </c>
    </row>
    <row r="2" spans="1:11" x14ac:dyDescent="0.25">
      <c r="A2" s="38" t="s">
        <v>8422</v>
      </c>
      <c r="B2" s="31">
        <f>COUNTIFS(Kickstarter!$D:$D,"&lt;1000",Kickstarter!$F:$F,"=successful",Kickstarter!R:R,"=plays")</f>
        <v>141</v>
      </c>
      <c r="C2" s="31">
        <f>COUNTIFS(Kickstarter!$D:$D,"&lt;1000",Kickstarter!$F:$F,"=failed",Kickstarter!R:R,"=plays")</f>
        <v>45</v>
      </c>
      <c r="D2" s="31">
        <f>COUNTIFS(Kickstarter!$D:$D,"&lt;1000",Kickstarter!$F:$F,"=canceled",Kickstarter!R:R,"=plays")</f>
        <v>0</v>
      </c>
      <c r="E2" s="31">
        <f>SUM(B2:D2)</f>
        <v>186</v>
      </c>
      <c r="F2" s="32">
        <f>B2/E2</f>
        <v>0.75806451612903225</v>
      </c>
      <c r="G2" s="32">
        <f>C2/E2</f>
        <v>0.24193548387096775</v>
      </c>
      <c r="H2" s="40">
        <f>D2/E2</f>
        <v>0</v>
      </c>
      <c r="K2" s="28"/>
    </row>
    <row r="3" spans="1:11" x14ac:dyDescent="0.25">
      <c r="A3" s="38" t="s">
        <v>8411</v>
      </c>
      <c r="B3" s="31">
        <f>COUNTIFS(Kickstarter!$D:$D,"&gt;=1000",Kickstarter!$D:$D,"&lt;=4999",Kickstarter!$F:$F,"=successful",Kickstarter!R:R,"=plays")</f>
        <v>388</v>
      </c>
      <c r="C3" s="31">
        <f>COUNTIFS(Kickstarter!$D:$D,"&gt;=1000",Kickstarter!$D:$D,"&lt;=4999",Kickstarter!$F:$F,"=failed",Kickstarter!R:R,"=plays")</f>
        <v>146</v>
      </c>
      <c r="D3" s="31">
        <f>COUNTIFS(Kickstarter!$D:$D,"&gt;=1000",Kickstarter!$D:$D,"&lt;=4999",Kickstarter!$F:$F,"=canceled",Kickstarter!R:R,"=plays")</f>
        <v>0</v>
      </c>
      <c r="E3" s="31">
        <f t="shared" ref="E3:E13" si="0">SUM(B3:D3)</f>
        <v>534</v>
      </c>
      <c r="F3" s="32">
        <f t="shared" ref="F3:F13" si="1">B3/E3</f>
        <v>0.72659176029962547</v>
      </c>
      <c r="G3" s="32">
        <f t="shared" ref="G3:G13" si="2">C3/E3</f>
        <v>0.27340823970037453</v>
      </c>
      <c r="H3" s="40">
        <f t="shared" ref="H3:H13" si="3">D3/E3</f>
        <v>0</v>
      </c>
      <c r="K3" s="28"/>
    </row>
    <row r="4" spans="1:11" x14ac:dyDescent="0.25">
      <c r="A4" s="38" t="s">
        <v>8412</v>
      </c>
      <c r="B4" s="31">
        <f>COUNTIFS(Kickstarter!$D:$D,"&gt;=5000",Kickstarter!$D:$D,"&lt;=9999",Kickstarter!$F:$F,"=successful",Kickstarter!R:R,"=plays")</f>
        <v>93</v>
      </c>
      <c r="C4" s="31">
        <f>COUNTIFS(Kickstarter!$D:$D,"&gt;=5000",Kickstarter!$D:$D,"&lt;=9999",Kickstarter!$F:$F,"=failed",Kickstarter!R:R,"=plays")</f>
        <v>76</v>
      </c>
      <c r="D4" s="31">
        <f>COUNTIFS(Kickstarter!$D:$D,"&gt;=5000",Kickstarter!$D:$D,"&lt;=9999",Kickstarter!$F:$F,"=canceled",Kickstarter!R:R,"=plays")</f>
        <v>0</v>
      </c>
      <c r="E4" s="31">
        <f t="shared" si="0"/>
        <v>169</v>
      </c>
      <c r="F4" s="32">
        <f t="shared" si="1"/>
        <v>0.55029585798816572</v>
      </c>
      <c r="G4" s="32">
        <f t="shared" si="2"/>
        <v>0.44970414201183434</v>
      </c>
      <c r="H4" s="40">
        <f t="shared" si="3"/>
        <v>0</v>
      </c>
      <c r="K4" s="28"/>
    </row>
    <row r="5" spans="1:11" x14ac:dyDescent="0.25">
      <c r="A5" s="38" t="s">
        <v>8413</v>
      </c>
      <c r="B5" s="31">
        <f>COUNTIFS(Kickstarter!$D:$D,"&gt;=10000",Kickstarter!$D:$D,"&lt;=14999",Kickstarter!$F:$F,"=successful",Kickstarter!R:R,"=plays")</f>
        <v>39</v>
      </c>
      <c r="C5" s="31">
        <f>COUNTIFS(Kickstarter!$D:$D,"&gt;=10000",Kickstarter!$D:$D,"&lt;=14999",Kickstarter!$F:$F,"=failed",Kickstarter!R:R,"=plays")</f>
        <v>33</v>
      </c>
      <c r="D5" s="31">
        <f>COUNTIFS(Kickstarter!$D:$D,"&gt;=10000",Kickstarter!$D:$D,"&lt;=14999",Kickstarter!$F:$F,"=canceled",Kickstarter!R:R,"=plays")</f>
        <v>0</v>
      </c>
      <c r="E5" s="31">
        <f t="shared" si="0"/>
        <v>72</v>
      </c>
      <c r="F5" s="32">
        <f t="shared" si="1"/>
        <v>0.54166666666666663</v>
      </c>
      <c r="G5" s="32">
        <f t="shared" si="2"/>
        <v>0.45833333333333331</v>
      </c>
      <c r="H5" s="40">
        <f t="shared" si="3"/>
        <v>0</v>
      </c>
      <c r="K5" s="28"/>
    </row>
    <row r="6" spans="1:11" x14ac:dyDescent="0.25">
      <c r="A6" s="38" t="s">
        <v>8414</v>
      </c>
      <c r="B6" s="31">
        <f>COUNTIFS(Kickstarter!$D:$D,"&gt;=15000",Kickstarter!$D:$D,"&lt;=19999",Kickstarter!$F:$F,"=successful",Kickstarter!R:R,"=plays")</f>
        <v>12</v>
      </c>
      <c r="C6" s="31">
        <f>COUNTIFS(Kickstarter!$D:$D,"&gt;=15000",Kickstarter!$D:$D,"&lt;=19999",Kickstarter!$F:$F,"=failed",Kickstarter!R:R,"=plays")</f>
        <v>12</v>
      </c>
      <c r="D6" s="31">
        <f>COUNTIFS(Kickstarter!$D:$D,"&gt;=15000",Kickstarter!$D:$D,"&lt;=19999",Kickstarter!$F:$F,"=canceled",Kickstarter!R:R,"=plays")</f>
        <v>0</v>
      </c>
      <c r="E6" s="31">
        <f t="shared" si="0"/>
        <v>24</v>
      </c>
      <c r="F6" s="32">
        <f t="shared" si="1"/>
        <v>0.5</v>
      </c>
      <c r="G6" s="32">
        <f t="shared" si="2"/>
        <v>0.5</v>
      </c>
      <c r="H6" s="40">
        <f t="shared" si="3"/>
        <v>0</v>
      </c>
      <c r="K6" s="28"/>
    </row>
    <row r="7" spans="1:11" x14ac:dyDescent="0.25">
      <c r="A7" s="38" t="s">
        <v>8415</v>
      </c>
      <c r="B7" s="31">
        <f>COUNTIFS(Kickstarter!$D:$D,"&gt;=20000",Kickstarter!$D:$D,"&lt;=24999",Kickstarter!$F:$F,"=successful",Kickstarter!R:R,"=plays")</f>
        <v>9</v>
      </c>
      <c r="C7" s="31">
        <f>COUNTIFS(Kickstarter!$D:$D,"&gt;=20000",Kickstarter!$D:$D,"&lt;=24999",Kickstarter!$F:$F,"=failed",Kickstarter!R:R,"=plays")</f>
        <v>11</v>
      </c>
      <c r="D7" s="31">
        <f>COUNTIFS(Kickstarter!$D:$D,"&gt;=20000",Kickstarter!$D:$D,"&lt;=24999",Kickstarter!$F:$F,"=canceled",Kickstarter!R:R,"=plays")</f>
        <v>0</v>
      </c>
      <c r="E7" s="31">
        <f t="shared" si="0"/>
        <v>20</v>
      </c>
      <c r="F7" s="32">
        <f t="shared" si="1"/>
        <v>0.45</v>
      </c>
      <c r="G7" s="32">
        <f t="shared" si="2"/>
        <v>0.55000000000000004</v>
      </c>
      <c r="H7" s="40">
        <f t="shared" si="3"/>
        <v>0</v>
      </c>
      <c r="K7" s="28"/>
    </row>
    <row r="8" spans="1:11" x14ac:dyDescent="0.25">
      <c r="A8" s="38" t="s">
        <v>8416</v>
      </c>
      <c r="B8" s="31">
        <f>COUNTIFS(Kickstarter!$D:$D,"&gt;=25000",Kickstarter!$D:$D,"&lt;=29999",Kickstarter!$F:$F,"=successful",Kickstarter!R:R,"=plays")</f>
        <v>1</v>
      </c>
      <c r="C8" s="31">
        <f>COUNTIFS(Kickstarter!$D:$D,"&gt;=25000",Kickstarter!$D:$D,"&lt;=29999",Kickstarter!$F:$F,"=failed",Kickstarter!R:R,"=plays")</f>
        <v>4</v>
      </c>
      <c r="D8" s="31">
        <f>COUNTIFS(Kickstarter!$D:$D,"&gt;=25000",Kickstarter!$D:$D,"&lt;=29999",Kickstarter!$F:$F,"=canceled",Kickstarter!R:R,"=plays")</f>
        <v>0</v>
      </c>
      <c r="E8" s="31">
        <f t="shared" si="0"/>
        <v>5</v>
      </c>
      <c r="F8" s="32">
        <f t="shared" si="1"/>
        <v>0.2</v>
      </c>
      <c r="G8" s="32">
        <f t="shared" si="2"/>
        <v>0.8</v>
      </c>
      <c r="H8" s="40">
        <f t="shared" si="3"/>
        <v>0</v>
      </c>
      <c r="K8" s="28"/>
    </row>
    <row r="9" spans="1:11" x14ac:dyDescent="0.25">
      <c r="A9" s="38" t="s">
        <v>8417</v>
      </c>
      <c r="B9" s="31">
        <f>COUNTIFS(Kickstarter!$D:$D,"&gt;=30000",Kickstarter!$D:$D,"&lt;=34999",Kickstarter!$F:$F,"=successful",Kickstarter!R:R,"=plays")</f>
        <v>3</v>
      </c>
      <c r="C9" s="31">
        <f>COUNTIFS(Kickstarter!$D:$D,"&gt;=30000",Kickstarter!$D:$D,"&lt;=34999",Kickstarter!$F:$F,"=failed",Kickstarter!R:R,"=plays")</f>
        <v>8</v>
      </c>
      <c r="D9" s="31">
        <f>COUNTIFS(Kickstarter!$D:$D,"&gt;=30000",Kickstarter!$D:$D,"&lt;=34999",Kickstarter!$F:$F,"=canceled",Kickstarter!R:R,"=plays")</f>
        <v>0</v>
      </c>
      <c r="E9" s="31">
        <f t="shared" si="0"/>
        <v>11</v>
      </c>
      <c r="F9" s="32">
        <f t="shared" si="1"/>
        <v>0.27272727272727271</v>
      </c>
      <c r="G9" s="32">
        <f t="shared" si="2"/>
        <v>0.72727272727272729</v>
      </c>
      <c r="H9" s="40">
        <f t="shared" si="3"/>
        <v>0</v>
      </c>
      <c r="K9" s="28"/>
    </row>
    <row r="10" spans="1:11" x14ac:dyDescent="0.25">
      <c r="A10" s="38" t="s">
        <v>8418</v>
      </c>
      <c r="B10" s="31">
        <f>COUNTIFS(Kickstarter!$D:$D,"&gt;=35000",Kickstarter!$D:$D,"&lt;=39999",Kickstarter!$F:$F,"=successful",Kickstarter!R:R,"=plays")</f>
        <v>4</v>
      </c>
      <c r="C10" s="31">
        <f>COUNTIFS(Kickstarter!$D:$D,"&gt;=35000",Kickstarter!$D:$D,"&lt;=39999",Kickstarter!$F:$F,"=failed",Kickstarter!R:R,"=plays")</f>
        <v>2</v>
      </c>
      <c r="D10" s="31">
        <f>COUNTIFS(Kickstarter!$D:$D,"&gt;=35000",Kickstarter!$D:$D,"&lt;=39999",Kickstarter!$F:$F,"=canceled",Kickstarter!R:R,"=plays")</f>
        <v>0</v>
      </c>
      <c r="E10" s="31">
        <f t="shared" si="0"/>
        <v>6</v>
      </c>
      <c r="F10" s="32">
        <f t="shared" si="1"/>
        <v>0.66666666666666663</v>
      </c>
      <c r="G10" s="32">
        <f t="shared" si="2"/>
        <v>0.33333333333333331</v>
      </c>
      <c r="H10" s="40">
        <f t="shared" si="3"/>
        <v>0</v>
      </c>
      <c r="K10" s="28"/>
    </row>
    <row r="11" spans="1:11" x14ac:dyDescent="0.25">
      <c r="A11" s="38" t="s">
        <v>8419</v>
      </c>
      <c r="B11" s="31">
        <f>COUNTIFS(Kickstarter!$D:$D,"&gt;=40000",Kickstarter!$D:$D,"&lt;=44999",Kickstarter!$F:$F,"=successful",Kickstarter!R:R,"=plays")</f>
        <v>2</v>
      </c>
      <c r="C11" s="31">
        <f>COUNTIFS(Kickstarter!$D:$D,"&gt;=40000",Kickstarter!$D:$D,"&lt;=44999",Kickstarter!$F:$F,"=failed",Kickstarter!R:R,"=plays")</f>
        <v>1</v>
      </c>
      <c r="D11" s="31">
        <f>COUNTIFS(Kickstarter!$D:$D,"&gt;=40000",Kickstarter!$D:$D,"&lt;=44999",Kickstarter!$F:$F,"=canceled",Kickstarter!R:R,"=plays")</f>
        <v>0</v>
      </c>
      <c r="E11" s="31">
        <f t="shared" si="0"/>
        <v>3</v>
      </c>
      <c r="F11" s="32">
        <f t="shared" si="1"/>
        <v>0.66666666666666663</v>
      </c>
      <c r="G11" s="32">
        <f t="shared" si="2"/>
        <v>0.33333333333333331</v>
      </c>
      <c r="H11" s="40">
        <f t="shared" si="3"/>
        <v>0</v>
      </c>
      <c r="K11" s="28"/>
    </row>
    <row r="12" spans="1:11" x14ac:dyDescent="0.25">
      <c r="A12" s="38" t="s">
        <v>8420</v>
      </c>
      <c r="B12" s="31">
        <f>COUNTIFS(Kickstarter!$D:$D,"&gt;=45000",Kickstarter!$D:$D,"&lt;=49999",Kickstarter!$F:$F,"=successful",Kickstarter!R:R,"=plays")</f>
        <v>0</v>
      </c>
      <c r="C12" s="31">
        <f>COUNTIFS(Kickstarter!$D:$D,"&gt;=45000",Kickstarter!$D:$D,"&lt;=49999",Kickstarter!$F:$F,"=failed",Kickstarter!R:R,"=plays")</f>
        <v>1</v>
      </c>
      <c r="D12" s="31">
        <f>COUNTIFS(Kickstarter!$D:$D,"&gt;=45000",Kickstarter!$D:$D,"&lt;=49999",Kickstarter!$F:$F,"=canceled",Kickstarter!R:R,"=plays")</f>
        <v>0</v>
      </c>
      <c r="E12" s="31">
        <f t="shared" si="0"/>
        <v>1</v>
      </c>
      <c r="F12" s="32">
        <f t="shared" si="1"/>
        <v>0</v>
      </c>
      <c r="G12" s="32">
        <f t="shared" si="2"/>
        <v>1</v>
      </c>
      <c r="H12" s="40">
        <f t="shared" si="3"/>
        <v>0</v>
      </c>
      <c r="K12" s="28"/>
    </row>
    <row r="13" spans="1:11" x14ac:dyDescent="0.25">
      <c r="A13" s="39" t="s">
        <v>8421</v>
      </c>
      <c r="B13" s="33">
        <f>COUNTIFS(Kickstarter!$D:$D,"&gt;50000",Kickstarter!$F:$F,"=successful",Kickstarter!R:R,"=plays")</f>
        <v>2</v>
      </c>
      <c r="C13" s="33">
        <f>COUNTIFS(Kickstarter!$D:$D,"&gt;50000",Kickstarter!$F:$F,"=failed",Kickstarter!R:R,"=plays")</f>
        <v>10</v>
      </c>
      <c r="D13" s="33">
        <f>COUNTIFS(Kickstarter!$D:$D,"&gt;50000",Kickstarter!$F:$F,"=canceled",Kickstarter!R:R,"=plays")</f>
        <v>0</v>
      </c>
      <c r="E13" s="33">
        <f t="shared" si="0"/>
        <v>12</v>
      </c>
      <c r="F13" s="34">
        <f t="shared" si="1"/>
        <v>0.16666666666666666</v>
      </c>
      <c r="G13" s="34">
        <f t="shared" si="2"/>
        <v>0.83333333333333337</v>
      </c>
      <c r="H13" s="41">
        <f t="shared" si="3"/>
        <v>0</v>
      </c>
      <c r="K13" s="28"/>
    </row>
  </sheetData>
  <conditionalFormatting sqref="A1:H1">
    <cfRule type="duplicateValues" dxfId="15" priority="1"/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740E0-EFCD-47DF-8719-8D7063588123}">
  <dimension ref="A1:K17"/>
  <sheetViews>
    <sheetView workbookViewId="0">
      <selection activeCell="I25" sqref="I25"/>
    </sheetView>
  </sheetViews>
  <sheetFormatPr defaultRowHeight="15" x14ac:dyDescent="0.25"/>
  <cols>
    <col min="1" max="1" width="18.42578125" bestFit="1" customWidth="1"/>
    <col min="2" max="2" width="18.14062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1" x14ac:dyDescent="0.25">
      <c r="A1" s="37" t="s">
        <v>8381</v>
      </c>
      <c r="B1" s="35" t="s">
        <v>8404</v>
      </c>
      <c r="C1" s="35" t="s">
        <v>8405</v>
      </c>
      <c r="D1" s="35" t="s">
        <v>8406</v>
      </c>
      <c r="E1" s="35" t="s">
        <v>8407</v>
      </c>
      <c r="F1" s="35" t="s">
        <v>8408</v>
      </c>
      <c r="G1" s="35" t="s">
        <v>8409</v>
      </c>
      <c r="H1" s="36" t="s">
        <v>8410</v>
      </c>
    </row>
    <row r="2" spans="1:11" x14ac:dyDescent="0.25">
      <c r="A2" s="38" t="s">
        <v>8422</v>
      </c>
      <c r="B2" s="31">
        <f>COUNTIFS(Kickstarter!$D:$D,"&lt;1000",Kickstarter!$F:$F,"=successful",Kickstarter!R:R,"=plays")</f>
        <v>141</v>
      </c>
      <c r="C2" s="31">
        <f>COUNTIFS(Kickstarter!$D:$D,"&lt;1000",Kickstarter!$F:$F,"=failed",Kickstarter!R:R,"=plays")</f>
        <v>45</v>
      </c>
      <c r="D2" s="31">
        <f>COUNTIFS(Kickstarter!$D:$D,"&lt;1000",Kickstarter!$F:$F,"=canceled",Kickstarter!R:R,"=plays")</f>
        <v>0</v>
      </c>
      <c r="E2" s="31">
        <f>SUM(B2:D2)</f>
        <v>186</v>
      </c>
      <c r="F2" s="32">
        <f>B2/E2</f>
        <v>0.75806451612903225</v>
      </c>
      <c r="G2" s="32">
        <f>C2/E2</f>
        <v>0.24193548387096775</v>
      </c>
      <c r="H2" s="40">
        <f>D2/E2</f>
        <v>0</v>
      </c>
      <c r="K2" s="28"/>
    </row>
    <row r="3" spans="1:11" x14ac:dyDescent="0.25">
      <c r="A3" s="38" t="s">
        <v>8411</v>
      </c>
      <c r="B3" s="31">
        <f>COUNTIFS(Kickstarter!$D:$D,"&gt;=1000",Kickstarter!$D:$D,"&lt;=4999",Kickstarter!$F:$F,"=successful",Kickstarter!R:R,"=plays")</f>
        <v>388</v>
      </c>
      <c r="C3" s="31">
        <f>COUNTIFS(Kickstarter!$D:$D,"&gt;=1000",Kickstarter!$D:$D,"&lt;=4999",Kickstarter!$F:$F,"=failed",Kickstarter!R:R,"=plays")</f>
        <v>146</v>
      </c>
      <c r="D3" s="31">
        <f>COUNTIFS(Kickstarter!$D:$D,"&gt;=1000",Kickstarter!$D:$D,"&lt;=4999",Kickstarter!$F:$F,"=canceled",Kickstarter!R:R,"=plays")</f>
        <v>0</v>
      </c>
      <c r="E3" s="31">
        <f t="shared" ref="E3:E14" si="0">SUM(B3:D3)</f>
        <v>534</v>
      </c>
      <c r="F3" s="32">
        <f t="shared" ref="F3:F14" si="1">B3/E3</f>
        <v>0.72659176029962547</v>
      </c>
      <c r="G3" s="32">
        <f t="shared" ref="G3:G14" si="2">C3/E3</f>
        <v>0.27340823970037453</v>
      </c>
      <c r="H3" s="40">
        <f t="shared" ref="H3:H14" si="3">D3/E3</f>
        <v>0</v>
      </c>
      <c r="K3" s="28"/>
    </row>
    <row r="4" spans="1:11" x14ac:dyDescent="0.25">
      <c r="A4" s="38" t="s">
        <v>8412</v>
      </c>
      <c r="B4" s="31">
        <f>COUNTIFS(Kickstarter!$D:$D,"&gt;=5000",Kickstarter!$D:$D,"&lt;=9999",Kickstarter!$F:$F,"=successful",Kickstarter!R:R,"=plays")</f>
        <v>93</v>
      </c>
      <c r="C4" s="31">
        <f>COUNTIFS(Kickstarter!$D:$D,"&gt;=5000",Kickstarter!$D:$D,"&lt;=9999",Kickstarter!$F:$F,"=failed",Kickstarter!R:R,"=plays")</f>
        <v>76</v>
      </c>
      <c r="D4" s="31">
        <f>COUNTIFS(Kickstarter!$D:$D,"&gt;=5000",Kickstarter!$D:$D,"&lt;=9999",Kickstarter!$F:$F,"=canceled",Kickstarter!R:R,"=plays")</f>
        <v>0</v>
      </c>
      <c r="E4" s="31">
        <f t="shared" si="0"/>
        <v>169</v>
      </c>
      <c r="F4" s="32">
        <f t="shared" si="1"/>
        <v>0.55029585798816572</v>
      </c>
      <c r="G4" s="32">
        <f t="shared" si="2"/>
        <v>0.44970414201183434</v>
      </c>
      <c r="H4" s="40">
        <f t="shared" si="3"/>
        <v>0</v>
      </c>
      <c r="K4" s="28"/>
    </row>
    <row r="5" spans="1:11" x14ac:dyDescent="0.25">
      <c r="A5" s="38" t="s">
        <v>8413</v>
      </c>
      <c r="B5" s="31">
        <f>COUNTIFS(Kickstarter!$D:$D,"&gt;=10000",Kickstarter!$D:$D,"&lt;=14999",Kickstarter!$F:$F,"=successful",Kickstarter!R:R,"=plays")</f>
        <v>39</v>
      </c>
      <c r="C5" s="31">
        <f>COUNTIFS(Kickstarter!$D:$D,"&gt;=10000",Kickstarter!$D:$D,"&lt;=14999",Kickstarter!$F:$F,"=failed",Kickstarter!R:R,"=plays")</f>
        <v>33</v>
      </c>
      <c r="D5" s="31">
        <f>COUNTIFS(Kickstarter!$D:$D,"&gt;=10000",Kickstarter!$D:$D,"&lt;=14999",Kickstarter!$F:$F,"=canceled",Kickstarter!R:R,"=plays")</f>
        <v>0</v>
      </c>
      <c r="E5" s="31">
        <f t="shared" si="0"/>
        <v>72</v>
      </c>
      <c r="F5" s="32">
        <f t="shared" si="1"/>
        <v>0.54166666666666663</v>
      </c>
      <c r="G5" s="32">
        <f t="shared" si="2"/>
        <v>0.45833333333333331</v>
      </c>
      <c r="H5" s="40">
        <f t="shared" si="3"/>
        <v>0</v>
      </c>
      <c r="K5" s="28"/>
    </row>
    <row r="6" spans="1:11" x14ac:dyDescent="0.25">
      <c r="A6" s="38" t="s">
        <v>8414</v>
      </c>
      <c r="B6" s="31">
        <f>COUNTIFS(Kickstarter!$D:$D,"&gt;=15000",Kickstarter!$D:$D,"&lt;=19999",Kickstarter!$F:$F,"=successful",Kickstarter!R:R,"=plays")</f>
        <v>12</v>
      </c>
      <c r="C6" s="31">
        <f>COUNTIFS(Kickstarter!$D:$D,"&gt;=15000",Kickstarter!$D:$D,"&lt;=19999",Kickstarter!$F:$F,"=failed",Kickstarter!R:R,"=plays")</f>
        <v>12</v>
      </c>
      <c r="D6" s="31">
        <f>COUNTIFS(Kickstarter!$D:$D,"&gt;=15000",Kickstarter!$D:$D,"&lt;=19999",Kickstarter!$F:$F,"=canceled",Kickstarter!R:R,"=plays")</f>
        <v>0</v>
      </c>
      <c r="E6" s="31">
        <f t="shared" si="0"/>
        <v>24</v>
      </c>
      <c r="F6" s="32">
        <f t="shared" si="1"/>
        <v>0.5</v>
      </c>
      <c r="G6" s="32">
        <f t="shared" si="2"/>
        <v>0.5</v>
      </c>
      <c r="H6" s="40">
        <f t="shared" si="3"/>
        <v>0</v>
      </c>
      <c r="K6" s="28"/>
    </row>
    <row r="7" spans="1:11" x14ac:dyDescent="0.25">
      <c r="A7" s="38" t="s">
        <v>8415</v>
      </c>
      <c r="B7" s="31">
        <f>COUNTIFS(Kickstarter!$D:$D,"&gt;=20000",Kickstarter!$D:$D,"&lt;=24999",Kickstarter!$F:$F,"=successful",Kickstarter!R:R,"=plays")</f>
        <v>9</v>
      </c>
      <c r="C7" s="31">
        <f>COUNTIFS(Kickstarter!$D:$D,"&gt;=20000",Kickstarter!$D:$D,"&lt;=24999",Kickstarter!$F:$F,"=failed",Kickstarter!R:R,"=plays")</f>
        <v>11</v>
      </c>
      <c r="D7" s="31">
        <f>COUNTIFS(Kickstarter!$D:$D,"&gt;=20000",Kickstarter!$D:$D,"&lt;=24999",Kickstarter!$F:$F,"=canceled",Kickstarter!R:R,"=plays")</f>
        <v>0</v>
      </c>
      <c r="E7" s="31">
        <f t="shared" si="0"/>
        <v>20</v>
      </c>
      <c r="F7" s="32">
        <f t="shared" si="1"/>
        <v>0.45</v>
      </c>
      <c r="G7" s="32">
        <f t="shared" si="2"/>
        <v>0.55000000000000004</v>
      </c>
      <c r="H7" s="40">
        <f t="shared" si="3"/>
        <v>0</v>
      </c>
      <c r="K7" s="28"/>
    </row>
    <row r="8" spans="1:11" x14ac:dyDescent="0.25">
      <c r="A8" s="38" t="s">
        <v>8416</v>
      </c>
      <c r="B8" s="31">
        <f>COUNTIFS(Kickstarter!$D:$D,"&gt;=25000",Kickstarter!$D:$D,"&lt;=29999",Kickstarter!$F:$F,"=successful",Kickstarter!R:R,"=plays")</f>
        <v>1</v>
      </c>
      <c r="C8" s="31">
        <f>COUNTIFS(Kickstarter!$D:$D,"&gt;=25000",Kickstarter!$D:$D,"&lt;=29999",Kickstarter!$F:$F,"=failed",Kickstarter!R:R,"=plays")</f>
        <v>4</v>
      </c>
      <c r="D8" s="31">
        <f>COUNTIFS(Kickstarter!$D:$D,"&gt;=25000",Kickstarter!$D:$D,"&lt;=29999",Kickstarter!$F:$F,"=canceled",Kickstarter!R:R,"=plays")</f>
        <v>0</v>
      </c>
      <c r="E8" s="31">
        <f t="shared" si="0"/>
        <v>5</v>
      </c>
      <c r="F8" s="32">
        <f t="shared" si="1"/>
        <v>0.2</v>
      </c>
      <c r="G8" s="32">
        <f t="shared" si="2"/>
        <v>0.8</v>
      </c>
      <c r="H8" s="40">
        <f t="shared" si="3"/>
        <v>0</v>
      </c>
      <c r="K8" s="28"/>
    </row>
    <row r="9" spans="1:11" x14ac:dyDescent="0.25">
      <c r="A9" s="38" t="s">
        <v>8417</v>
      </c>
      <c r="B9" s="31">
        <f>COUNTIFS(Kickstarter!$D:$D,"&gt;=30000",Kickstarter!$D:$D,"&lt;=34999",Kickstarter!$F:$F,"=successful",Kickstarter!R:R,"=plays")</f>
        <v>3</v>
      </c>
      <c r="C9" s="31">
        <f>COUNTIFS(Kickstarter!$D:$D,"&gt;=30000",Kickstarter!$D:$D,"&lt;=34999",Kickstarter!$F:$F,"=failed",Kickstarter!R:R,"=plays")</f>
        <v>8</v>
      </c>
      <c r="D9" s="31">
        <f>COUNTIFS(Kickstarter!$D:$D,"&gt;=30000",Kickstarter!$D:$D,"&lt;=34999",Kickstarter!$F:$F,"=canceled",Kickstarter!R:R,"=plays")</f>
        <v>0</v>
      </c>
      <c r="E9" s="31">
        <f t="shared" si="0"/>
        <v>11</v>
      </c>
      <c r="F9" s="32">
        <f t="shared" si="1"/>
        <v>0.27272727272727271</v>
      </c>
      <c r="G9" s="32">
        <f t="shared" si="2"/>
        <v>0.72727272727272729</v>
      </c>
      <c r="H9" s="40">
        <f t="shared" si="3"/>
        <v>0</v>
      </c>
      <c r="K9" s="28"/>
    </row>
    <row r="10" spans="1:11" x14ac:dyDescent="0.25">
      <c r="A10" s="38" t="s">
        <v>8418</v>
      </c>
      <c r="B10" s="31">
        <f>COUNTIFS(Kickstarter!$D:$D,"&gt;=35000",Kickstarter!$D:$D,"&lt;=39999",Kickstarter!$F:$F,"=successful",Kickstarter!R:R,"=plays")</f>
        <v>4</v>
      </c>
      <c r="C10" s="31">
        <f>COUNTIFS(Kickstarter!$D:$D,"&gt;=35000",Kickstarter!$D:$D,"&lt;=39999",Kickstarter!$F:$F,"=failed",Kickstarter!R:R,"=plays")</f>
        <v>2</v>
      </c>
      <c r="D10" s="31">
        <f>COUNTIFS(Kickstarter!$D:$D,"&gt;=35000",Kickstarter!$D:$D,"&lt;=39999",Kickstarter!$F:$F,"=canceled",Kickstarter!R:R,"=plays")</f>
        <v>0</v>
      </c>
      <c r="E10" s="31">
        <f t="shared" si="0"/>
        <v>6</v>
      </c>
      <c r="F10" s="32">
        <f t="shared" si="1"/>
        <v>0.66666666666666663</v>
      </c>
      <c r="G10" s="32">
        <f t="shared" si="2"/>
        <v>0.33333333333333331</v>
      </c>
      <c r="H10" s="40">
        <f t="shared" si="3"/>
        <v>0</v>
      </c>
      <c r="K10" s="28"/>
    </row>
    <row r="11" spans="1:11" x14ac:dyDescent="0.25">
      <c r="A11" s="38" t="s">
        <v>8419</v>
      </c>
      <c r="B11" s="31">
        <f>COUNTIFS(Kickstarter!$D:$D,"&gt;=40000",Kickstarter!$D:$D,"&lt;=44999",Kickstarter!$F:$F,"=successful",Kickstarter!R:R,"=plays")</f>
        <v>2</v>
      </c>
      <c r="C11" s="31">
        <f>COUNTIFS(Kickstarter!$D:$D,"&gt;=40000",Kickstarter!$D:$D,"&lt;=44999",Kickstarter!$F:$F,"=failed",Kickstarter!R:R,"=plays")</f>
        <v>1</v>
      </c>
      <c r="D11" s="31">
        <f>COUNTIFS(Kickstarter!$D:$D,"&gt;=40000",Kickstarter!$D:$D,"&lt;=44999",Kickstarter!$F:$F,"=canceled",Kickstarter!R:R,"=plays")</f>
        <v>0</v>
      </c>
      <c r="E11" s="31">
        <f t="shared" si="0"/>
        <v>3</v>
      </c>
      <c r="F11" s="32">
        <f t="shared" si="1"/>
        <v>0.66666666666666663</v>
      </c>
      <c r="G11" s="32">
        <f t="shared" si="2"/>
        <v>0.33333333333333331</v>
      </c>
      <c r="H11" s="40">
        <f t="shared" si="3"/>
        <v>0</v>
      </c>
      <c r="K11" s="28"/>
    </row>
    <row r="12" spans="1:11" x14ac:dyDescent="0.25">
      <c r="A12" s="38" t="s">
        <v>8420</v>
      </c>
      <c r="B12" s="31">
        <f>COUNTIFS(Kickstarter!$D:$D,"&gt;=45000",Kickstarter!$D:$D,"&lt;=49999",Kickstarter!$F:$F,"=successful",Kickstarter!R:R,"=plays")</f>
        <v>0</v>
      </c>
      <c r="C12" s="31">
        <f>COUNTIFS(Kickstarter!$D:$D,"&gt;=45000",Kickstarter!$D:$D,"&lt;=49999",Kickstarter!$F:$F,"=failed",Kickstarter!R:R,"=plays")</f>
        <v>1</v>
      </c>
      <c r="D12" s="31">
        <f>COUNTIFS(Kickstarter!$D:$D,"&gt;=45000",Kickstarter!$D:$D,"&lt;=49999",Kickstarter!$F:$F,"=canceled",Kickstarter!R:R,"=plays")</f>
        <v>0</v>
      </c>
      <c r="E12" s="31">
        <f t="shared" si="0"/>
        <v>1</v>
      </c>
      <c r="F12" s="32">
        <f t="shared" si="1"/>
        <v>0</v>
      </c>
      <c r="G12" s="32">
        <f t="shared" si="2"/>
        <v>1</v>
      </c>
      <c r="H12" s="40">
        <f t="shared" si="3"/>
        <v>0</v>
      </c>
      <c r="K12" s="28"/>
    </row>
    <row r="13" spans="1:11" x14ac:dyDescent="0.25">
      <c r="A13" s="39" t="s">
        <v>8421</v>
      </c>
      <c r="B13" s="33">
        <f>COUNTIFS(Kickstarter!$D:$D,"&gt;50000",Kickstarter!$F:$F,"=successful",Kickstarter!R:R,"=plays")</f>
        <v>2</v>
      </c>
      <c r="C13" s="33">
        <f>COUNTIFS(Kickstarter!$D:$D,"&gt;50000",Kickstarter!$F:$F,"=failed",Kickstarter!R:R,"=plays")</f>
        <v>10</v>
      </c>
      <c r="D13" s="33">
        <f>COUNTIFS(Kickstarter!$D:$D,"&gt;50000",Kickstarter!$F:$F,"=canceled",Kickstarter!R:R,"=plays")</f>
        <v>0</v>
      </c>
      <c r="E13" s="33">
        <f t="shared" si="0"/>
        <v>12</v>
      </c>
      <c r="F13" s="34">
        <f t="shared" si="1"/>
        <v>0.16666666666666666</v>
      </c>
      <c r="G13" s="34">
        <f t="shared" si="2"/>
        <v>0.83333333333333337</v>
      </c>
      <c r="H13" s="41">
        <f t="shared" si="3"/>
        <v>0</v>
      </c>
      <c r="K13" s="28"/>
    </row>
    <row r="14" spans="1:11" s="27" customFormat="1" x14ac:dyDescent="0.25">
      <c r="A14" s="27" t="s">
        <v>8424</v>
      </c>
      <c r="B14" s="27">
        <f>COUNTIFS(Kickstarter!$D:$D,"=50000",Kickstarter!$F:$F,"=successful",Kickstarter!R:R,"=plays")</f>
        <v>0</v>
      </c>
      <c r="C14" s="27">
        <f>COUNTIFS(Kickstarter!$D:$D,"=50000",Kickstarter!$F:$F,"=failed",Kickstarter!R:R,"=plays")</f>
        <v>4</v>
      </c>
      <c r="D14" s="27">
        <f>COUNTIFS(Kickstarter!$D:$D,"=50000",Kickstarter!$F:$F,"=canceled",Kickstarter!R:R,"=plays")</f>
        <v>0</v>
      </c>
      <c r="E14" s="27">
        <f t="shared" si="0"/>
        <v>4</v>
      </c>
      <c r="F14" s="29">
        <f t="shared" si="1"/>
        <v>0</v>
      </c>
      <c r="G14" s="30">
        <f t="shared" si="2"/>
        <v>1</v>
      </c>
      <c r="H14" s="27">
        <f t="shared" si="3"/>
        <v>0</v>
      </c>
    </row>
    <row r="16" spans="1:11" x14ac:dyDescent="0.25">
      <c r="A16" t="s">
        <v>8423</v>
      </c>
      <c r="B16">
        <f>SUM(B2:B14)</f>
        <v>694</v>
      </c>
      <c r="C16">
        <f>SUM(C2:C14)</f>
        <v>353</v>
      </c>
      <c r="D16">
        <f>SUM(D2:D14)</f>
        <v>0</v>
      </c>
      <c r="E16">
        <f>SUM(E2:E14)</f>
        <v>1047</v>
      </c>
    </row>
    <row r="17" spans="1:5" x14ac:dyDescent="0.25">
      <c r="A17" t="s">
        <v>8425</v>
      </c>
      <c r="B17">
        <f>COUNTIFS(Kickstarter!F:F,"=successful",Kickstarter!R:R,"=plays")</f>
        <v>694</v>
      </c>
      <c r="C17">
        <f>COUNTIFS(Kickstarter!F:F,"=failed",Kickstarter!R:R,"=plays")</f>
        <v>353</v>
      </c>
      <c r="D17">
        <f>COUNTIFS(Kickstarter!F:F,"=canceled",Kickstarter!R:R,"=plays")</f>
        <v>0</v>
      </c>
      <c r="E17">
        <f>SUM(B17:D17)</f>
        <v>1047</v>
      </c>
    </row>
  </sheetData>
  <conditionalFormatting sqref="A1:H1">
    <cfRule type="duplicateValues" dxfId="14" priority="1"/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8E065-48AE-4FAB-A07D-2DD7BE406999}">
  <dimension ref="A1:E6"/>
  <sheetViews>
    <sheetView topLeftCell="A16" workbookViewId="0">
      <selection activeCell="C43" sqref="C4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8364</v>
      </c>
    </row>
    <row r="3" spans="1:5" x14ac:dyDescent="0.25">
      <c r="A3" s="10" t="s">
        <v>8363</v>
      </c>
      <c r="B3" s="10" t="s">
        <v>8362</v>
      </c>
    </row>
    <row r="4" spans="1:5" x14ac:dyDescent="0.25">
      <c r="A4" s="10" t="s">
        <v>8360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5">
      <c r="A5" s="11" t="s">
        <v>8317</v>
      </c>
      <c r="B5" s="12">
        <v>178</v>
      </c>
      <c r="C5" s="12">
        <v>213</v>
      </c>
      <c r="D5" s="12">
        <v>209</v>
      </c>
      <c r="E5" s="12">
        <v>600</v>
      </c>
    </row>
    <row r="6" spans="1:5" x14ac:dyDescent="0.25">
      <c r="A6" s="11" t="s">
        <v>8361</v>
      </c>
      <c r="B6" s="12">
        <v>178</v>
      </c>
      <c r="C6" s="12">
        <v>213</v>
      </c>
      <c r="D6" s="12">
        <v>209</v>
      </c>
      <c r="E6" s="12">
        <v>600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D7141-7AEC-4B8B-A14A-AA631029BE03}">
  <dimension ref="A1:E7"/>
  <sheetViews>
    <sheetView topLeftCell="A4" workbookViewId="0">
      <selection activeCell="J2" sqref="J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8364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CA539-9111-4B15-B7B0-0D5A147D9C45}">
  <dimension ref="A1:F17"/>
  <sheetViews>
    <sheetView topLeftCell="A4"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5">
      <c r="A6" s="15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5">
      <c r="A7" s="15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5">
      <c r="A8" s="15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5">
      <c r="A9" s="15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5">
      <c r="A10" s="15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5">
      <c r="A11" s="15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5">
      <c r="A12" s="15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5">
      <c r="A13" s="15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5">
      <c r="A14" s="15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5">
      <c r="A15" s="15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5">
      <c r="A16" s="15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5">
      <c r="A17" s="15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8AF1D-57BB-4358-8AD8-09D0C22AC54E}">
  <dimension ref="A1:T413"/>
  <sheetViews>
    <sheetView topLeftCell="C1" workbookViewId="0">
      <selection activeCell="F2" sqref="F2"/>
    </sheetView>
  </sheetViews>
  <sheetFormatPr defaultRowHeight="15" x14ac:dyDescent="0.25"/>
  <cols>
    <col min="1" max="1" width="5" bestFit="1" customWidth="1"/>
    <col min="2" max="2" width="32" customWidth="1"/>
    <col min="3" max="3" width="38.7109375" customWidth="1"/>
    <col min="4" max="5" width="12.57031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9.71093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7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7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7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7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7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7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7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</row>
    <row r="10" spans="1:20" ht="60" x14ac:dyDescent="0.25">
      <c r="A10" s="16">
        <v>532</v>
      </c>
      <c r="B10" s="17" t="s">
        <v>533</v>
      </c>
      <c r="C10" s="17" t="s">
        <v>4642</v>
      </c>
      <c r="D10" s="18">
        <v>10000</v>
      </c>
      <c r="E10" s="18">
        <v>12325</v>
      </c>
      <c r="F10" s="16" t="s">
        <v>8218</v>
      </c>
      <c r="G10" s="16" t="s">
        <v>8223</v>
      </c>
      <c r="H10" s="16" t="s">
        <v>8245</v>
      </c>
      <c r="I10" s="16">
        <v>1463098208</v>
      </c>
      <c r="J10" s="16">
        <v>1460506208</v>
      </c>
      <c r="K10" s="16" t="b">
        <v>0</v>
      </c>
      <c r="L10" s="16">
        <v>173</v>
      </c>
      <c r="M10" s="16" t="b">
        <v>1</v>
      </c>
      <c r="N10" s="16" t="s">
        <v>8269</v>
      </c>
      <c r="O10" s="20">
        <v>123</v>
      </c>
      <c r="P10" s="19">
        <v>71.239999999999995</v>
      </c>
      <c r="Q10" s="16" t="s">
        <v>8315</v>
      </c>
      <c r="R10" s="16" t="s">
        <v>8316</v>
      </c>
      <c r="S10" s="21">
        <v>42473.007037037038</v>
      </c>
      <c r="T10" s="21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7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7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7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7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7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7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7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7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7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7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7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7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7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7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7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7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7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7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7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7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</row>
    <row r="33" spans="1:20" ht="60" x14ac:dyDescent="0.25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7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7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7">
        <v>90.74</v>
      </c>
      <c r="Q35" t="s">
        <v>8315</v>
      </c>
      <c r="R35" t="s">
        <v>8316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7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7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7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7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7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7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7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7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7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7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7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7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7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7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7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7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7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7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7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7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7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7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7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7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7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7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7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7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7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7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7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7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7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7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7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7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7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7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7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7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7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7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7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7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7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7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7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7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7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7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7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7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7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7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7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7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7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7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7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60" x14ac:dyDescent="0.25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7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7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7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7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7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75" x14ac:dyDescent="0.25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7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7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7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7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7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7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7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7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7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7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7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7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7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7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7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7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7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60" x14ac:dyDescent="0.25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7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7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7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7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7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7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7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7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7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7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60" x14ac:dyDescent="0.25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7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7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7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7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7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7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7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7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7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7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7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7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7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7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7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7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7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7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7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7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7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7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7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7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7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7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7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7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7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7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7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7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7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7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7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7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60" x14ac:dyDescent="0.25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7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7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7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7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7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7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7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7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7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7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7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7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7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7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7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7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7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7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60" x14ac:dyDescent="0.25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7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7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7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7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7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7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7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7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7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7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7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7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7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7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7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7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7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7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60" x14ac:dyDescent="0.25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7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7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7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7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7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7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7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7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7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7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60" x14ac:dyDescent="0.25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7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7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7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7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7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7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7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7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7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7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7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7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7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7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7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7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7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7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7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7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7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7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7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7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7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7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7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7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7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7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7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7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7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7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7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</row>
    <row r="267" spans="1:20" ht="60" x14ac:dyDescent="0.25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</row>
    <row r="268" spans="1:20" ht="60" x14ac:dyDescent="0.25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7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7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7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7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7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7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7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7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7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7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7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7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7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7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7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7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7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7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7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7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7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60" x14ac:dyDescent="0.25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7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7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7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7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7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7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7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7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7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7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7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7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7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7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7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7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7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7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7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7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7">
        <v>56.2</v>
      </c>
      <c r="Q313" t="s">
        <v>8315</v>
      </c>
      <c r="R313" t="s">
        <v>8316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7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7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7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60" x14ac:dyDescent="0.25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7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7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7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7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7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7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7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7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7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7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7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7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7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7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7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7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7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7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7">
        <v>59.41</v>
      </c>
      <c r="Q338" t="s">
        <v>8315</v>
      </c>
      <c r="R338" t="s">
        <v>8316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7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7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7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7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7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7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7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7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7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7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7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7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7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7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7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7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7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7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7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7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7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7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7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7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7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7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60" x14ac:dyDescent="0.25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7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7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60" x14ac:dyDescent="0.25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7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7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7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7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7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7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7">
        <v>74.12</v>
      </c>
      <c r="Q376" t="s">
        <v>8315</v>
      </c>
      <c r="R376" t="s">
        <v>8316</v>
      </c>
      <c r="S376" s="14">
        <v>41891.96503472222</v>
      </c>
      <c r="T376" s="14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7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7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7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7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7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7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7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7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7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7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7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7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7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7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7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7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7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7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7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7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7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7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7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7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7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7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7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7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7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7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7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7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7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13" priority="2" operator="equal">
      <formula>"canceled"</formula>
    </cfRule>
    <cfRule type="cellIs" dxfId="12" priority="3" operator="equal">
      <formula>"failed"</formula>
    </cfRule>
    <cfRule type="cellIs" dxfId="11" priority="4" operator="equal">
      <formula>"failed"</formula>
    </cfRule>
    <cfRule type="cellIs" dxfId="10" priority="5" operator="equal">
      <formula>"failed"</formula>
    </cfRule>
    <cfRule type="cellIs" dxfId="9" priority="6" operator="equal">
      <formula>"canceled"</formula>
    </cfRule>
    <cfRule type="cellIs" dxfId="8" priority="7" operator="equal">
      <formula>"successful"</formula>
    </cfRule>
    <cfRule type="cellIs" dxfId="7" priority="8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93A70-BA86-4241-84AD-B8218C0F2EB3}">
  <dimension ref="A1:T251"/>
  <sheetViews>
    <sheetView workbookViewId="0"/>
  </sheetViews>
  <sheetFormatPr defaultRowHeight="15" x14ac:dyDescent="0.25"/>
  <cols>
    <col min="1" max="1" width="5" bestFit="1" customWidth="1"/>
    <col min="2" max="2" width="25.7109375" customWidth="1"/>
    <col min="3" max="3" width="27.7109375" customWidth="1"/>
    <col min="4" max="4" width="12.5703125" bestFit="1" customWidth="1"/>
    <col min="5" max="5" width="11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9.71093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7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7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7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</row>
    <row r="5" spans="1:20" ht="75" x14ac:dyDescent="0.25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7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</row>
    <row r="6" spans="1:20" ht="90" x14ac:dyDescent="0.25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7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</row>
    <row r="7" spans="1:20" ht="75" x14ac:dyDescent="0.25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</row>
    <row r="8" spans="1:20" ht="75" x14ac:dyDescent="0.25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7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</row>
    <row r="9" spans="1:20" ht="90" x14ac:dyDescent="0.25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7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7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90" x14ac:dyDescent="0.25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7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75" x14ac:dyDescent="0.25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7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7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</row>
    <row r="14" spans="1:20" ht="75" x14ac:dyDescent="0.25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7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</row>
    <row r="15" spans="1:20" ht="75" x14ac:dyDescent="0.25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7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</row>
    <row r="16" spans="1:20" ht="90" x14ac:dyDescent="0.25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7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</row>
    <row r="17" spans="1:20" ht="90" x14ac:dyDescent="0.25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7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</row>
    <row r="19" spans="1:20" ht="75" x14ac:dyDescent="0.25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7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75" x14ac:dyDescent="0.25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7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60" x14ac:dyDescent="0.25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7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</row>
    <row r="22" spans="1:20" ht="90" x14ac:dyDescent="0.25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7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</row>
    <row r="23" spans="1:20" ht="75" x14ac:dyDescent="0.25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7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7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</row>
    <row r="25" spans="1:20" ht="75" x14ac:dyDescent="0.25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7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7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</row>
    <row r="27" spans="1:20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</row>
    <row r="28" spans="1:20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7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</row>
    <row r="29" spans="1:20" ht="75" x14ac:dyDescent="0.25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7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75" x14ac:dyDescent="0.25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7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7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7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7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</row>
    <row r="34" spans="1:20" ht="75" x14ac:dyDescent="0.25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7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</row>
    <row r="35" spans="1:20" ht="75" x14ac:dyDescent="0.25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7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</row>
    <row r="36" spans="1:20" ht="90" x14ac:dyDescent="0.25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7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</row>
    <row r="37" spans="1:20" ht="75" x14ac:dyDescent="0.25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</row>
    <row r="38" spans="1:20" ht="75" x14ac:dyDescent="0.25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7">
        <v>7</v>
      </c>
      <c r="Q38" t="s">
        <v>8315</v>
      </c>
      <c r="R38" t="s">
        <v>8316</v>
      </c>
      <c r="S38" s="14">
        <v>41831.742962962962</v>
      </c>
      <c r="T38" s="14">
        <v>41860.125</v>
      </c>
    </row>
    <row r="39" spans="1:20" ht="90" x14ac:dyDescent="0.25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7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</row>
    <row r="40" spans="1:20" ht="75" x14ac:dyDescent="0.25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7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7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7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</row>
    <row r="43" spans="1:20" ht="75" x14ac:dyDescent="0.25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7">
        <v>5.75</v>
      </c>
      <c r="Q43" t="s">
        <v>8315</v>
      </c>
      <c r="R43" t="s">
        <v>8316</v>
      </c>
      <c r="S43" s="14">
        <v>41811.555462962962</v>
      </c>
      <c r="T43" s="14">
        <v>41812.875</v>
      </c>
    </row>
    <row r="44" spans="1:20" ht="60" x14ac:dyDescent="0.25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7">
        <v>52.08</v>
      </c>
      <c r="Q44" t="s">
        <v>8315</v>
      </c>
      <c r="R44" t="s">
        <v>8316</v>
      </c>
      <c r="S44" s="14">
        <v>42701.908807870372</v>
      </c>
      <c r="T44" s="14">
        <v>42716.25</v>
      </c>
    </row>
    <row r="45" spans="1:20" ht="75" x14ac:dyDescent="0.25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7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</row>
    <row r="46" spans="1:20" ht="75" x14ac:dyDescent="0.25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7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</row>
    <row r="47" spans="1:20" ht="75" x14ac:dyDescent="0.25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7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</row>
    <row r="49" spans="1:20" ht="75" x14ac:dyDescent="0.25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7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60" x14ac:dyDescent="0.25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7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75" x14ac:dyDescent="0.25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7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75" x14ac:dyDescent="0.25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7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</row>
    <row r="53" spans="1:20" ht="90" x14ac:dyDescent="0.25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7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</row>
    <row r="54" spans="1:20" ht="90" x14ac:dyDescent="0.25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7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</row>
    <row r="55" spans="1:20" ht="75" x14ac:dyDescent="0.25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7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7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</row>
    <row r="57" spans="1:20" ht="75" x14ac:dyDescent="0.25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</row>
    <row r="58" spans="1:20" ht="75" x14ac:dyDescent="0.25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7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</row>
    <row r="59" spans="1:20" ht="75" x14ac:dyDescent="0.25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7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75" x14ac:dyDescent="0.25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7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7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7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</row>
    <row r="63" spans="1:20" ht="60" x14ac:dyDescent="0.25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7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</row>
    <row r="64" spans="1:20" ht="75" x14ac:dyDescent="0.25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7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</row>
    <row r="65" spans="1:20" ht="75" x14ac:dyDescent="0.25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7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</row>
    <row r="66" spans="1:20" ht="75" x14ac:dyDescent="0.25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7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</row>
    <row r="67" spans="1:20" ht="60" x14ac:dyDescent="0.25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7">
        <v>0</v>
      </c>
      <c r="Q67" t="s">
        <v>8315</v>
      </c>
      <c r="R67" t="s">
        <v>8316</v>
      </c>
      <c r="S67" s="14">
        <v>42103.024398148147</v>
      </c>
      <c r="T67" s="14">
        <v>42112.9375</v>
      </c>
    </row>
    <row r="68" spans="1:20" ht="90" x14ac:dyDescent="0.25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7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7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7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7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7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</row>
    <row r="73" spans="1:20" ht="60" x14ac:dyDescent="0.25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7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</row>
    <row r="74" spans="1:20" ht="75" x14ac:dyDescent="0.25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7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7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7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</row>
    <row r="77" spans="1:20" ht="90" x14ac:dyDescent="0.25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</row>
    <row r="78" spans="1:20" ht="90" x14ac:dyDescent="0.25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7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</row>
    <row r="79" spans="1:20" ht="90" x14ac:dyDescent="0.25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7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7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75" x14ac:dyDescent="0.25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7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75" x14ac:dyDescent="0.25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7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</row>
    <row r="83" spans="1:20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7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7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</row>
    <row r="85" spans="1:20" ht="75" x14ac:dyDescent="0.25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7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</row>
    <row r="86" spans="1:20" ht="60" x14ac:dyDescent="0.25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7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</row>
    <row r="88" spans="1:20" ht="90" x14ac:dyDescent="0.25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7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7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90" x14ac:dyDescent="0.25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7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</row>
    <row r="91" spans="1:20" ht="75" x14ac:dyDescent="0.25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7">
        <v>1</v>
      </c>
      <c r="Q91" t="s">
        <v>8315</v>
      </c>
      <c r="R91" t="s">
        <v>8316</v>
      </c>
      <c r="S91" s="14">
        <v>41789.893599537041</v>
      </c>
      <c r="T91" s="14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7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7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7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7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7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</row>
    <row r="98" spans="1:20" ht="75" x14ac:dyDescent="0.25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7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</row>
    <row r="99" spans="1:20" ht="60" x14ac:dyDescent="0.25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7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7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7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7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7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7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75" x14ac:dyDescent="0.25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7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75" x14ac:dyDescent="0.25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7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60" x14ac:dyDescent="0.25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7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75" x14ac:dyDescent="0.25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7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90" x14ac:dyDescent="0.25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7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7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60" x14ac:dyDescent="0.25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7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75" x14ac:dyDescent="0.25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7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75" x14ac:dyDescent="0.25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7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7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7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75" x14ac:dyDescent="0.25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75" x14ac:dyDescent="0.25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7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90" x14ac:dyDescent="0.25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7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75" x14ac:dyDescent="0.25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7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7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90" x14ac:dyDescent="0.25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7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75" x14ac:dyDescent="0.25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7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75" x14ac:dyDescent="0.25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7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75" x14ac:dyDescent="0.25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7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75" x14ac:dyDescent="0.25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7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75" x14ac:dyDescent="0.25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75" x14ac:dyDescent="0.25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7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75" x14ac:dyDescent="0.25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7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75" x14ac:dyDescent="0.25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7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75" x14ac:dyDescent="0.25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7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90" x14ac:dyDescent="0.25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7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75" x14ac:dyDescent="0.25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7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75" x14ac:dyDescent="0.25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7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7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7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7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75" x14ac:dyDescent="0.25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7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75" x14ac:dyDescent="0.25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7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75" x14ac:dyDescent="0.25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7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75" x14ac:dyDescent="0.25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7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75" x14ac:dyDescent="0.25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7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7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90" x14ac:dyDescent="0.25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7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7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75" x14ac:dyDescent="0.25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75" x14ac:dyDescent="0.25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7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7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75" x14ac:dyDescent="0.25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7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7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7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75" x14ac:dyDescent="0.25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7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90" x14ac:dyDescent="0.25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7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7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7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75" x14ac:dyDescent="0.25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75" x14ac:dyDescent="0.25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7">
        <v>0</v>
      </c>
      <c r="Q158" t="s">
        <v>8315</v>
      </c>
      <c r="R158" t="s">
        <v>8316</v>
      </c>
      <c r="S158" s="14">
        <v>42534.866875</v>
      </c>
      <c r="T158" s="14">
        <v>42564.866875</v>
      </c>
    </row>
    <row r="159" spans="1:20" ht="90" x14ac:dyDescent="0.25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7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90" x14ac:dyDescent="0.25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7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7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90" x14ac:dyDescent="0.25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7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7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7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75" x14ac:dyDescent="0.25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7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7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7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7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7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7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7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7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75" x14ac:dyDescent="0.25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7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7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75" x14ac:dyDescent="0.25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7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75" x14ac:dyDescent="0.25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7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75" x14ac:dyDescent="0.25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7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90" x14ac:dyDescent="0.25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7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75" x14ac:dyDescent="0.25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7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75" x14ac:dyDescent="0.25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7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90" x14ac:dyDescent="0.25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7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7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7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90" x14ac:dyDescent="0.25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7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75" x14ac:dyDescent="0.25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7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60" x14ac:dyDescent="0.25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7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60" x14ac:dyDescent="0.25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7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7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90" x14ac:dyDescent="0.25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7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75" x14ac:dyDescent="0.25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7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90" x14ac:dyDescent="0.25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7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75" x14ac:dyDescent="0.25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7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75" x14ac:dyDescent="0.25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7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75" x14ac:dyDescent="0.25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90" x14ac:dyDescent="0.25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7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75" x14ac:dyDescent="0.25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7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75" x14ac:dyDescent="0.25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7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7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75" x14ac:dyDescent="0.25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7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7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75" x14ac:dyDescent="0.25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7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7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7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</row>
    <row r="207" spans="1:20" ht="75" x14ac:dyDescent="0.25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75" x14ac:dyDescent="0.25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7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90" x14ac:dyDescent="0.25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7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75" x14ac:dyDescent="0.25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7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75" x14ac:dyDescent="0.25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7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7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75" x14ac:dyDescent="0.25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7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7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75" x14ac:dyDescent="0.25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7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75" x14ac:dyDescent="0.25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7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75" x14ac:dyDescent="0.25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7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75" x14ac:dyDescent="0.25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7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7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90" x14ac:dyDescent="0.25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7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75" x14ac:dyDescent="0.25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7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7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60" x14ac:dyDescent="0.25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7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7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7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90" x14ac:dyDescent="0.25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</row>
    <row r="228" spans="1:20" ht="75" x14ac:dyDescent="0.25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7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7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75" x14ac:dyDescent="0.25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7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7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90" x14ac:dyDescent="0.25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7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7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7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7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75" x14ac:dyDescent="0.25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7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7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7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7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75" x14ac:dyDescent="0.25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7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7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90" x14ac:dyDescent="0.25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7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60" x14ac:dyDescent="0.25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7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75" x14ac:dyDescent="0.25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7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7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75" x14ac:dyDescent="0.25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7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90" x14ac:dyDescent="0.25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7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7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75" x14ac:dyDescent="0.25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7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75" x14ac:dyDescent="0.25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7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"failed"</formula>
    </cfRule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48D41-9279-4EC4-BD68-24A78B78A8F7}">
  <dimension ref="A1:C14"/>
  <sheetViews>
    <sheetView workbookViewId="0">
      <selection activeCell="E17" sqref="E17"/>
    </sheetView>
  </sheetViews>
  <sheetFormatPr defaultRowHeight="15" x14ac:dyDescent="0.25"/>
  <cols>
    <col min="1" max="1" width="28.42578125" bestFit="1" customWidth="1"/>
    <col min="2" max="2" width="12.28515625" customWidth="1"/>
    <col min="3" max="3" width="11.5703125" customWidth="1"/>
  </cols>
  <sheetData>
    <row r="1" spans="1:3" x14ac:dyDescent="0.25">
      <c r="B1" t="s">
        <v>8389</v>
      </c>
      <c r="C1" t="s">
        <v>8390</v>
      </c>
    </row>
    <row r="2" spans="1:3" ht="15.75" x14ac:dyDescent="0.3">
      <c r="A2" t="s">
        <v>8385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ht="15.75" x14ac:dyDescent="0.3">
      <c r="A3" t="s">
        <v>8386</v>
      </c>
      <c r="B3" s="24">
        <f>MEDIAN('Successful US Kickstarters'!D:D)</f>
        <v>3000</v>
      </c>
      <c r="C3" s="24">
        <f>MEDIAN('Failed US Kickstarters'!D:D)</f>
        <v>5000</v>
      </c>
    </row>
    <row r="4" spans="1:3" ht="15.75" x14ac:dyDescent="0.3">
      <c r="A4" t="s">
        <v>8395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ht="15.75" x14ac:dyDescent="0.3">
      <c r="A5" t="s">
        <v>8396</v>
      </c>
      <c r="B5" s="24">
        <f>_xlfn.QUARTILE.EXC('Successful US Kickstarters'!D:D,3)</f>
        <v>5000</v>
      </c>
      <c r="C5" s="24">
        <f>_xlfn.QUARTILE.EXC('Failed US Kickstarters'!D:D,3)</f>
        <v>10000</v>
      </c>
    </row>
    <row r="6" spans="1:3" ht="15.75" x14ac:dyDescent="0.3">
      <c r="A6" t="s">
        <v>8397</v>
      </c>
      <c r="B6" s="24">
        <f>_xlfn.QUARTILE.EXC('Successful US Kickstarters'!D:D,1)</f>
        <v>1500</v>
      </c>
      <c r="C6" s="24">
        <f>_xlfn.QUARTILE.EXC('Failed US Kickstarters'!D:D,1)</f>
        <v>2000</v>
      </c>
    </row>
    <row r="7" spans="1:3" ht="15.75" x14ac:dyDescent="0.3">
      <c r="A7" t="s">
        <v>8398</v>
      </c>
      <c r="B7" s="24">
        <f>+B5-B6</f>
        <v>3500</v>
      </c>
      <c r="C7" s="24">
        <f>+C5-C6</f>
        <v>8000</v>
      </c>
    </row>
    <row r="8" spans="1:3" x14ac:dyDescent="0.25">
      <c r="B8" s="25"/>
      <c r="C8" s="25"/>
    </row>
    <row r="9" spans="1:3" x14ac:dyDescent="0.25">
      <c r="A9" t="s">
        <v>8387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25">
      <c r="A10" t="s">
        <v>8388</v>
      </c>
      <c r="B10" s="25">
        <f>MEDIAN('Successful US Kickstarters'!E:E)</f>
        <v>3167.5</v>
      </c>
      <c r="C10" s="25">
        <f>MEDIAN('Failed US Kickstarters'!E:E)</f>
        <v>103</v>
      </c>
    </row>
    <row r="11" spans="1:3" ht="15.75" x14ac:dyDescent="0.3">
      <c r="A11" t="s">
        <v>8399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3" ht="15.75" x14ac:dyDescent="0.3">
      <c r="A12" t="s">
        <v>8400</v>
      </c>
      <c r="B12" s="24">
        <f>_xlfn.QUARTILE.EXC('Successful US Kickstarters'!E:E,3)</f>
        <v>5699</v>
      </c>
      <c r="C12" s="24">
        <f>_xlfn.QUARTILE.EXC('Failed US Kickstarters'!E:E,3)</f>
        <v>501</v>
      </c>
    </row>
    <row r="13" spans="1:3" ht="15.75" x14ac:dyDescent="0.3">
      <c r="A13" t="s">
        <v>8401</v>
      </c>
      <c r="B13" s="24">
        <f>_xlfn.QUARTILE.EXC('Successful US Kickstarters'!E:E,1)</f>
        <v>1716.5074999999999</v>
      </c>
      <c r="C13" s="24">
        <f>_xlfn.QUARTILE.EXC('Failed US Kickstarters'!E:E,1)</f>
        <v>9.25</v>
      </c>
    </row>
    <row r="14" spans="1:3" ht="15.75" x14ac:dyDescent="0.3">
      <c r="A14" t="s">
        <v>8402</v>
      </c>
      <c r="B14" s="24">
        <f>+B12-B13</f>
        <v>3982.4925000000003</v>
      </c>
      <c r="C14" s="24">
        <f>+C12-C13</f>
        <v>491.75</v>
      </c>
    </row>
  </sheetData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07B21-506C-43BE-BD5D-AC76D4E05ADA}">
  <dimension ref="A1:F49"/>
  <sheetViews>
    <sheetView workbookViewId="0">
      <pane ySplit="3" topLeftCell="A4" activePane="bottomLeft" state="frozen"/>
      <selection pane="bottomLeft" activeCell="G28" sqref="G28"/>
    </sheetView>
  </sheetViews>
  <sheetFormatPr defaultRowHeight="15" x14ac:dyDescent="0.25"/>
  <cols>
    <col min="1" max="1" width="16.85546875" bestFit="1" customWidth="1"/>
    <col min="2" max="2" width="12" bestFit="1" customWidth="1"/>
    <col min="3" max="3" width="14.85546875" style="26" bestFit="1" customWidth="1"/>
    <col min="4" max="4" width="18.5703125" style="26" bestFit="1" customWidth="1"/>
    <col min="5" max="5" width="11.85546875" style="26" bestFit="1" customWidth="1"/>
    <col min="6" max="6" width="15.5703125" style="26" bestFit="1" customWidth="1"/>
    <col min="7" max="9" width="18.5703125" bestFit="1" customWidth="1"/>
    <col min="10" max="10" width="19.85546875" bestFit="1" customWidth="1"/>
    <col min="11" max="11" width="23.5703125" bestFit="1" customWidth="1"/>
    <col min="12" max="12" width="16.85546875" bestFit="1" customWidth="1"/>
    <col min="13" max="13" width="20.5703125" bestFit="1" customWidth="1"/>
  </cols>
  <sheetData>
    <row r="1" spans="1:6" x14ac:dyDescent="0.25">
      <c r="A1" s="10" t="s">
        <v>8222</v>
      </c>
      <c r="B1" t="s" vm="1">
        <v>8223</v>
      </c>
    </row>
    <row r="3" spans="1:6" x14ac:dyDescent="0.25">
      <c r="A3" s="10" t="s">
        <v>8359</v>
      </c>
      <c r="B3" s="10" t="s">
        <v>8304</v>
      </c>
      <c r="C3" s="26" t="s">
        <v>8391</v>
      </c>
      <c r="D3" s="26" t="s">
        <v>8392</v>
      </c>
      <c r="E3" s="26" t="s">
        <v>8393</v>
      </c>
      <c r="F3" s="26" t="s">
        <v>8394</v>
      </c>
    </row>
    <row r="4" spans="1:6" x14ac:dyDescent="0.25">
      <c r="A4" t="s">
        <v>8314</v>
      </c>
      <c r="B4" t="s">
        <v>8220</v>
      </c>
      <c r="C4" s="26">
        <v>27476.102564102563</v>
      </c>
      <c r="D4" s="26">
        <v>1128.8205128205129</v>
      </c>
      <c r="E4" s="26">
        <v>12000</v>
      </c>
      <c r="F4" s="26">
        <v>79</v>
      </c>
    </row>
    <row r="5" spans="1:6" x14ac:dyDescent="0.25">
      <c r="A5" t="s">
        <v>8356</v>
      </c>
      <c r="B5" t="s">
        <v>8220</v>
      </c>
      <c r="C5" s="26">
        <v>7787.5625</v>
      </c>
      <c r="D5" s="26">
        <v>427.1015625</v>
      </c>
      <c r="E5" s="26">
        <v>5000</v>
      </c>
      <c r="F5" s="26">
        <v>95</v>
      </c>
    </row>
    <row r="6" spans="1:6" x14ac:dyDescent="0.25">
      <c r="A6" t="s">
        <v>8352</v>
      </c>
      <c r="B6" t="s">
        <v>8218</v>
      </c>
      <c r="C6" s="26">
        <v>4911.969696969697</v>
      </c>
      <c r="D6" s="26">
        <v>5328.2018181818185</v>
      </c>
      <c r="E6" s="26">
        <v>4000</v>
      </c>
      <c r="F6" s="26">
        <v>4085</v>
      </c>
    </row>
    <row r="7" spans="1:6" x14ac:dyDescent="0.25">
      <c r="A7" t="s">
        <v>8313</v>
      </c>
      <c r="B7" t="s">
        <v>8218</v>
      </c>
      <c r="C7" s="26">
        <v>21402.060975609755</v>
      </c>
      <c r="D7" s="26">
        <v>25031.793475609757</v>
      </c>
      <c r="E7" s="26">
        <v>12650</v>
      </c>
      <c r="F7" s="26">
        <v>15354.275</v>
      </c>
    </row>
    <row r="8" spans="1:6" x14ac:dyDescent="0.25">
      <c r="A8" t="s">
        <v>8312</v>
      </c>
      <c r="B8" t="s">
        <v>8220</v>
      </c>
      <c r="C8" s="26">
        <v>191607.69230769231</v>
      </c>
      <c r="D8" s="26">
        <v>1017.5340384615384</v>
      </c>
      <c r="E8" s="26">
        <v>12250</v>
      </c>
      <c r="F8" s="26">
        <v>14</v>
      </c>
    </row>
    <row r="9" spans="1:6" x14ac:dyDescent="0.25">
      <c r="A9" t="s">
        <v>8328</v>
      </c>
      <c r="B9" t="s">
        <v>8218</v>
      </c>
      <c r="C9" s="26">
        <v>4940.8666666666668</v>
      </c>
      <c r="D9" s="26">
        <v>6778.7</v>
      </c>
      <c r="E9" s="26">
        <v>2000</v>
      </c>
      <c r="F9" s="26">
        <v>2377.33</v>
      </c>
    </row>
    <row r="10" spans="1:6" x14ac:dyDescent="0.25">
      <c r="A10" t="s">
        <v>8345</v>
      </c>
      <c r="B10" t="s">
        <v>8220</v>
      </c>
      <c r="C10" s="26">
        <v>6140.405405405405</v>
      </c>
      <c r="D10" s="26">
        <v>329.59459459459458</v>
      </c>
      <c r="E10" s="26">
        <v>4500</v>
      </c>
      <c r="F10" s="26">
        <v>35</v>
      </c>
    </row>
    <row r="11" spans="1:6" x14ac:dyDescent="0.25">
      <c r="A11" t="s">
        <v>8322</v>
      </c>
      <c r="B11" t="s">
        <v>8220</v>
      </c>
      <c r="C11" s="26">
        <v>6505.8823529411766</v>
      </c>
      <c r="D11" s="26">
        <v>343.47058823529414</v>
      </c>
      <c r="E11" s="26">
        <v>4500</v>
      </c>
      <c r="F11" s="26">
        <v>39</v>
      </c>
    </row>
    <row r="12" spans="1:6" x14ac:dyDescent="0.25">
      <c r="A12" t="s">
        <v>8335</v>
      </c>
      <c r="B12" t="s">
        <v>8220</v>
      </c>
      <c r="C12" s="26">
        <v>24350.594059405939</v>
      </c>
      <c r="D12" s="26">
        <v>600.73772277227727</v>
      </c>
      <c r="E12" s="26">
        <v>15000</v>
      </c>
      <c r="F12" s="26">
        <v>40</v>
      </c>
    </row>
    <row r="13" spans="1:6" x14ac:dyDescent="0.25">
      <c r="A13" t="s">
        <v>8346</v>
      </c>
      <c r="B13" t="s">
        <v>8220</v>
      </c>
      <c r="C13" s="26">
        <v>20743.538461538461</v>
      </c>
      <c r="D13" s="26">
        <v>2458.3846153846152</v>
      </c>
      <c r="E13" s="26">
        <v>25000</v>
      </c>
      <c r="F13" s="26">
        <v>237</v>
      </c>
    </row>
    <row r="14" spans="1:6" x14ac:dyDescent="0.25">
      <c r="A14" t="s">
        <v>8347</v>
      </c>
      <c r="B14" t="s">
        <v>8218</v>
      </c>
      <c r="C14" s="26">
        <v>41550.658155339806</v>
      </c>
      <c r="D14" s="26">
        <v>130487.46407766991</v>
      </c>
      <c r="E14" s="26">
        <v>20000</v>
      </c>
      <c r="F14" s="26">
        <v>47327</v>
      </c>
    </row>
    <row r="15" spans="1:6" x14ac:dyDescent="0.25">
      <c r="A15" t="s">
        <v>8327</v>
      </c>
      <c r="B15" t="s">
        <v>8218</v>
      </c>
      <c r="C15" s="26">
        <v>4414.2280434782606</v>
      </c>
      <c r="D15" s="26">
        <v>5485.8914492753629</v>
      </c>
      <c r="E15" s="26">
        <v>2500</v>
      </c>
      <c r="F15" s="26">
        <v>2832.4</v>
      </c>
    </row>
    <row r="16" spans="1:6" x14ac:dyDescent="0.25">
      <c r="B16" t="s">
        <v>8220</v>
      </c>
      <c r="C16" s="26">
        <v>5289</v>
      </c>
      <c r="D16" s="26">
        <v>1023.116</v>
      </c>
      <c r="E16" s="26">
        <v>3000</v>
      </c>
      <c r="F16" s="26">
        <v>202.5</v>
      </c>
    </row>
    <row r="17" spans="1:6" x14ac:dyDescent="0.25">
      <c r="A17" t="s">
        <v>8326</v>
      </c>
      <c r="B17" t="s">
        <v>8220</v>
      </c>
      <c r="C17" s="26">
        <v>10931.132075471698</v>
      </c>
      <c r="D17" s="26">
        <v>565.94339622641508</v>
      </c>
      <c r="E17" s="26">
        <v>5000</v>
      </c>
      <c r="F17" s="26">
        <v>90</v>
      </c>
    </row>
    <row r="18" spans="1:6" x14ac:dyDescent="0.25">
      <c r="A18" t="s">
        <v>8354</v>
      </c>
      <c r="B18" t="s">
        <v>8218</v>
      </c>
      <c r="C18" s="26">
        <v>8328.5714285714294</v>
      </c>
      <c r="D18" s="26">
        <v>9643.6442857142847</v>
      </c>
      <c r="E18" s="26">
        <v>5000</v>
      </c>
      <c r="F18" s="26">
        <v>5145</v>
      </c>
    </row>
    <row r="19" spans="1:6" x14ac:dyDescent="0.25">
      <c r="B19" t="s">
        <v>8220</v>
      </c>
      <c r="C19" s="26">
        <v>27785.714285714286</v>
      </c>
      <c r="D19" s="26">
        <v>6375</v>
      </c>
      <c r="E19" s="26">
        <v>25000</v>
      </c>
      <c r="F19" s="26">
        <v>3319</v>
      </c>
    </row>
    <row r="20" spans="1:6" x14ac:dyDescent="0.25">
      <c r="A20" t="s">
        <v>8325</v>
      </c>
      <c r="B20" t="s">
        <v>8218</v>
      </c>
      <c r="C20" s="26">
        <v>5097.1428571428569</v>
      </c>
      <c r="D20" s="26">
        <v>6485.9978571428574</v>
      </c>
      <c r="E20" s="26">
        <v>3750</v>
      </c>
      <c r="F20" s="26">
        <v>4931</v>
      </c>
    </row>
    <row r="21" spans="1:6" x14ac:dyDescent="0.25">
      <c r="A21" t="s">
        <v>8333</v>
      </c>
      <c r="B21" t="s">
        <v>8220</v>
      </c>
      <c r="C21" s="26">
        <v>25046.08695652174</v>
      </c>
      <c r="D21" s="26">
        <v>963.6521739130435</v>
      </c>
      <c r="E21" s="26">
        <v>18000</v>
      </c>
      <c r="F21" s="26">
        <v>125</v>
      </c>
    </row>
    <row r="22" spans="1:6" x14ac:dyDescent="0.25">
      <c r="A22" t="s">
        <v>8357</v>
      </c>
      <c r="B22" t="s">
        <v>8218</v>
      </c>
      <c r="C22" s="26">
        <v>5105.5555555555557</v>
      </c>
      <c r="D22" s="26">
        <v>5407.8644444444444</v>
      </c>
      <c r="E22" s="26">
        <v>3500</v>
      </c>
      <c r="F22" s="26">
        <v>3750</v>
      </c>
    </row>
    <row r="23" spans="1:6" x14ac:dyDescent="0.25">
      <c r="B23" t="s">
        <v>8220</v>
      </c>
      <c r="C23" s="26">
        <v>121471.25</v>
      </c>
      <c r="D23" s="26">
        <v>1046.175</v>
      </c>
      <c r="E23" s="26">
        <v>7500</v>
      </c>
      <c r="F23" s="26">
        <v>326</v>
      </c>
    </row>
    <row r="24" spans="1:6" x14ac:dyDescent="0.25">
      <c r="A24" t="s">
        <v>8341</v>
      </c>
      <c r="B24" t="s">
        <v>8220</v>
      </c>
      <c r="C24" s="26">
        <v>4287.1428571428569</v>
      </c>
      <c r="D24" s="26">
        <v>186.14285714285714</v>
      </c>
      <c r="E24" s="26">
        <v>2500</v>
      </c>
      <c r="F24" s="26">
        <v>8</v>
      </c>
    </row>
    <row r="25" spans="1:6" x14ac:dyDescent="0.25">
      <c r="A25" t="s">
        <v>8321</v>
      </c>
      <c r="B25" t="s">
        <v>8218</v>
      </c>
      <c r="C25" s="26">
        <v>6114</v>
      </c>
      <c r="D25" s="26">
        <v>7377.4083673469386</v>
      </c>
      <c r="E25" s="26">
        <v>3400</v>
      </c>
      <c r="F25" s="26">
        <v>4559</v>
      </c>
    </row>
    <row r="26" spans="1:6" x14ac:dyDescent="0.25">
      <c r="A26" t="s">
        <v>8348</v>
      </c>
      <c r="B26" t="s">
        <v>8220</v>
      </c>
      <c r="C26" s="26">
        <v>19227.272727272728</v>
      </c>
      <c r="D26" s="26">
        <v>542.90909090909088</v>
      </c>
      <c r="E26" s="26">
        <v>5000</v>
      </c>
      <c r="F26" s="26">
        <v>50</v>
      </c>
    </row>
    <row r="27" spans="1:6" x14ac:dyDescent="0.25">
      <c r="A27" t="s">
        <v>8337</v>
      </c>
      <c r="B27" t="s">
        <v>8218</v>
      </c>
      <c r="C27" s="26">
        <v>11797.983870967742</v>
      </c>
      <c r="D27" s="26">
        <v>16550.925645161289</v>
      </c>
      <c r="E27" s="26">
        <v>9000</v>
      </c>
      <c r="F27" s="26">
        <v>13281.5</v>
      </c>
    </row>
    <row r="28" spans="1:6" x14ac:dyDescent="0.25">
      <c r="B28" t="s">
        <v>8220</v>
      </c>
      <c r="C28" s="26">
        <v>19033.823529411766</v>
      </c>
      <c r="D28" s="26">
        <v>4461.6611764705885</v>
      </c>
      <c r="E28" s="26">
        <v>15750</v>
      </c>
      <c r="F28" s="26">
        <v>1932.5</v>
      </c>
    </row>
    <row r="29" spans="1:6" x14ac:dyDescent="0.25">
      <c r="A29" t="s">
        <v>8343</v>
      </c>
      <c r="B29" t="s">
        <v>8220</v>
      </c>
      <c r="C29" s="26">
        <v>12057</v>
      </c>
      <c r="D29" s="26">
        <v>73.07692307692308</v>
      </c>
      <c r="E29" s="26">
        <v>1200</v>
      </c>
      <c r="F29" s="26">
        <v>1</v>
      </c>
    </row>
    <row r="30" spans="1:6" x14ac:dyDescent="0.25">
      <c r="A30" t="s">
        <v>8316</v>
      </c>
      <c r="B30" t="s">
        <v>8218</v>
      </c>
      <c r="C30" s="26">
        <v>5048.8786407766993</v>
      </c>
      <c r="D30" s="26">
        <v>5601.5458009708736</v>
      </c>
      <c r="E30" s="26">
        <v>3000</v>
      </c>
      <c r="F30" s="26">
        <v>3167.5</v>
      </c>
    </row>
    <row r="31" spans="1:6" x14ac:dyDescent="0.25">
      <c r="B31" t="s">
        <v>8220</v>
      </c>
      <c r="C31" s="26">
        <v>10554.212</v>
      </c>
      <c r="D31" s="26">
        <v>558.65483999999992</v>
      </c>
      <c r="E31" s="26">
        <v>5000</v>
      </c>
      <c r="F31" s="26">
        <v>103</v>
      </c>
    </row>
    <row r="32" spans="1:6" x14ac:dyDescent="0.25">
      <c r="A32" t="s">
        <v>8344</v>
      </c>
      <c r="B32" t="s">
        <v>8218</v>
      </c>
      <c r="C32" s="26">
        <v>4017.1428571428573</v>
      </c>
      <c r="D32" s="26">
        <v>4758.1219999999994</v>
      </c>
      <c r="E32" s="26">
        <v>2500</v>
      </c>
      <c r="F32" s="26">
        <v>3460</v>
      </c>
    </row>
    <row r="33" spans="1:6" x14ac:dyDescent="0.25">
      <c r="A33" t="s">
        <v>8340</v>
      </c>
      <c r="B33" t="s">
        <v>8218</v>
      </c>
      <c r="C33" s="26">
        <v>18997.5</v>
      </c>
      <c r="D33" s="26">
        <v>55718.144499999995</v>
      </c>
      <c r="E33" s="26">
        <v>15000</v>
      </c>
      <c r="F33" s="26">
        <v>22780.41</v>
      </c>
    </row>
    <row r="34" spans="1:6" x14ac:dyDescent="0.25">
      <c r="A34" t="s">
        <v>8351</v>
      </c>
      <c r="B34" t="s">
        <v>8220</v>
      </c>
      <c r="C34" s="26">
        <v>40714.285714285717</v>
      </c>
      <c r="D34" s="26">
        <v>97.571428571428569</v>
      </c>
      <c r="E34" s="26">
        <v>21000</v>
      </c>
      <c r="F34" s="26">
        <v>0</v>
      </c>
    </row>
    <row r="35" spans="1:6" x14ac:dyDescent="0.25">
      <c r="A35" t="s">
        <v>8324</v>
      </c>
      <c r="B35" t="s">
        <v>8218</v>
      </c>
      <c r="C35" s="26">
        <v>5003.3356250000006</v>
      </c>
      <c r="D35" s="26">
        <v>6260.4619999999995</v>
      </c>
      <c r="E35" s="26">
        <v>3000</v>
      </c>
      <c r="F35" s="26">
        <v>3537.5</v>
      </c>
    </row>
    <row r="36" spans="1:6" x14ac:dyDescent="0.25">
      <c r="A36" t="s">
        <v>8310</v>
      </c>
      <c r="B36" t="s">
        <v>8218</v>
      </c>
      <c r="C36" s="26">
        <v>2914.5833333333335</v>
      </c>
      <c r="D36" s="26">
        <v>3409.776875</v>
      </c>
      <c r="E36" s="26">
        <v>2200</v>
      </c>
      <c r="F36" s="26">
        <v>2500</v>
      </c>
    </row>
    <row r="37" spans="1:6" x14ac:dyDescent="0.25">
      <c r="A37" t="s">
        <v>8350</v>
      </c>
      <c r="B37" t="s">
        <v>8218</v>
      </c>
      <c r="C37" s="26">
        <v>14379.411764705883</v>
      </c>
      <c r="D37" s="26">
        <v>24984.915882352943</v>
      </c>
      <c r="E37" s="26">
        <v>10000</v>
      </c>
      <c r="F37" s="26">
        <v>12412.05</v>
      </c>
    </row>
    <row r="38" spans="1:6" x14ac:dyDescent="0.25">
      <c r="A38" t="s">
        <v>8353</v>
      </c>
      <c r="B38" t="s">
        <v>8218</v>
      </c>
      <c r="C38" s="26">
        <v>11253.258064516129</v>
      </c>
      <c r="D38" s="26">
        <v>20914.469354838711</v>
      </c>
      <c r="E38" s="26">
        <v>7500</v>
      </c>
      <c r="F38" s="26">
        <v>10710</v>
      </c>
    </row>
    <row r="39" spans="1:6" x14ac:dyDescent="0.25">
      <c r="B39" t="s">
        <v>8220</v>
      </c>
      <c r="C39" s="26">
        <v>1500</v>
      </c>
      <c r="D39" s="26">
        <v>15</v>
      </c>
      <c r="E39" s="26">
        <v>1500</v>
      </c>
      <c r="F39" s="26">
        <v>15</v>
      </c>
    </row>
    <row r="40" spans="1:6" x14ac:dyDescent="0.25">
      <c r="A40" t="s">
        <v>8355</v>
      </c>
      <c r="B40" t="s">
        <v>8218</v>
      </c>
      <c r="C40" s="26">
        <v>18396.529411764706</v>
      </c>
      <c r="D40" s="26">
        <v>22944.292205882353</v>
      </c>
      <c r="E40" s="26">
        <v>8500</v>
      </c>
      <c r="F40" s="26">
        <v>11347</v>
      </c>
    </row>
    <row r="41" spans="1:6" x14ac:dyDescent="0.25">
      <c r="B41" t="s">
        <v>8220</v>
      </c>
      <c r="C41" s="26">
        <v>264984.57627118647</v>
      </c>
      <c r="D41" s="26">
        <v>1626.3591525423728</v>
      </c>
      <c r="E41" s="26">
        <v>25000</v>
      </c>
      <c r="F41" s="26">
        <v>278</v>
      </c>
    </row>
    <row r="42" spans="1:6" x14ac:dyDescent="0.25">
      <c r="A42" t="s">
        <v>8349</v>
      </c>
      <c r="B42" t="s">
        <v>8218</v>
      </c>
      <c r="C42" s="26">
        <v>10051</v>
      </c>
      <c r="D42" s="26">
        <v>40492.371730769235</v>
      </c>
      <c r="E42" s="26">
        <v>7750</v>
      </c>
      <c r="F42" s="26">
        <v>15488</v>
      </c>
    </row>
    <row r="43" spans="1:6" x14ac:dyDescent="0.25">
      <c r="A43" t="s">
        <v>8309</v>
      </c>
      <c r="B43" t="s">
        <v>8218</v>
      </c>
      <c r="C43" s="26">
        <v>9494.6326530612241</v>
      </c>
      <c r="D43" s="26">
        <v>11729.071224489795</v>
      </c>
      <c r="E43" s="26">
        <v>6000</v>
      </c>
      <c r="F43" s="26">
        <v>8519</v>
      </c>
    </row>
    <row r="44" spans="1:6" x14ac:dyDescent="0.25">
      <c r="A44" t="s">
        <v>8339</v>
      </c>
      <c r="B44" t="s">
        <v>8220</v>
      </c>
      <c r="C44" s="26">
        <v>38604.666666666664</v>
      </c>
      <c r="D44" s="26">
        <v>475.61904761904759</v>
      </c>
      <c r="E44" s="26">
        <v>7000</v>
      </c>
      <c r="F44" s="26">
        <v>15</v>
      </c>
    </row>
    <row r="45" spans="1:6" x14ac:dyDescent="0.25">
      <c r="A45" t="s">
        <v>8332</v>
      </c>
      <c r="B45" t="s">
        <v>8220</v>
      </c>
      <c r="C45" s="26">
        <v>76298.287671232873</v>
      </c>
      <c r="D45" s="26">
        <v>2808.4668493150684</v>
      </c>
      <c r="E45" s="26">
        <v>20000</v>
      </c>
      <c r="F45" s="26">
        <v>104</v>
      </c>
    </row>
    <row r="46" spans="1:6" x14ac:dyDescent="0.25">
      <c r="A46" t="s">
        <v>8319</v>
      </c>
      <c r="B46" t="s">
        <v>8218</v>
      </c>
      <c r="C46" s="26">
        <v>18040.470588235294</v>
      </c>
      <c r="D46" s="26">
        <v>26243.058235294116</v>
      </c>
      <c r="E46" s="26">
        <v>12000</v>
      </c>
      <c r="F46" s="26">
        <v>18855</v>
      </c>
    </row>
    <row r="47" spans="1:6" x14ac:dyDescent="0.25">
      <c r="B47" t="s">
        <v>8220</v>
      </c>
      <c r="C47" s="26">
        <v>50063.765432098764</v>
      </c>
      <c r="D47" s="26">
        <v>7639.1902469135803</v>
      </c>
      <c r="E47" s="26">
        <v>27500</v>
      </c>
      <c r="F47" s="26">
        <v>837</v>
      </c>
    </row>
    <row r="48" spans="1:6" x14ac:dyDescent="0.25">
      <c r="A48" t="s">
        <v>8318</v>
      </c>
      <c r="B48" t="s">
        <v>8220</v>
      </c>
      <c r="C48" s="26">
        <v>40400.222222222219</v>
      </c>
      <c r="D48" s="26">
        <v>228.61111111111111</v>
      </c>
      <c r="E48" s="26">
        <v>11000</v>
      </c>
      <c r="F48" s="26">
        <v>25.5</v>
      </c>
    </row>
    <row r="49" spans="1:6" x14ac:dyDescent="0.25">
      <c r="A49" t="s">
        <v>8361</v>
      </c>
      <c r="C49" s="26">
        <v>25866.754297671036</v>
      </c>
      <c r="D49" s="26">
        <v>12220.110873362446</v>
      </c>
      <c r="E49" s="26">
        <v>5000</v>
      </c>
      <c r="F49" s="26">
        <v>2143.67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C3B4B-A704-463C-BEBD-FC53B945743B}">
  <dimension ref="A1:F6"/>
  <sheetViews>
    <sheetView workbookViewId="0">
      <selection activeCell="H7" sqref="H7"/>
    </sheetView>
  </sheetViews>
  <sheetFormatPr defaultRowHeight="15" x14ac:dyDescent="0.25"/>
  <cols>
    <col min="1" max="1" width="35" bestFit="1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ht="15.75" x14ac:dyDescent="0.3">
      <c r="A2" s="23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 Kickstarter!B:E,4, FALSE)</f>
        <v>2020</v>
      </c>
      <c r="E2">
        <f>VLOOKUP(A2, Kickstarter!B:P,15, FALSE)</f>
        <v>51.79</v>
      </c>
      <c r="F2">
        <f>VLOOKUP(A2, Kickstarter!B:P,11, FALSE)</f>
        <v>39</v>
      </c>
    </row>
    <row r="3" spans="1:6" ht="15.75" x14ac:dyDescent="0.3">
      <c r="A3" s="23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 Kickstarter!B:E,4, FALSE)</f>
        <v>2020</v>
      </c>
      <c r="E3">
        <f>VLOOKUP(A3, Kickstarter!B:P,15, FALSE)</f>
        <v>36.07</v>
      </c>
      <c r="F3">
        <f>VLOOKUP(A3, Kickstarter!B:P,11, FALSE)</f>
        <v>56</v>
      </c>
    </row>
    <row r="4" spans="1:6" ht="15.75" x14ac:dyDescent="0.3">
      <c r="A4" s="23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 Kickstarter!B:E,4, FALSE)</f>
        <v>2576</v>
      </c>
      <c r="E4">
        <f>VLOOKUP(A4, Kickstarter!B:P,15, FALSE)</f>
        <v>33.03</v>
      </c>
      <c r="F4">
        <f>VLOOKUP(A4, Kickstarter!B:P,11, FALSE)</f>
        <v>78</v>
      </c>
    </row>
    <row r="5" spans="1:6" ht="15.75" x14ac:dyDescent="0.3">
      <c r="A5" s="23" t="s">
        <v>3329</v>
      </c>
      <c r="B5" s="22" t="str">
        <f>VLOOKUP(A5, Kickstarter!B:C, 2, 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VLOOKUP(A5, Kickstarter!B:E,4, FALSE)</f>
        <v>1168</v>
      </c>
      <c r="E5">
        <f>VLOOKUP(A5, Kickstarter!B:P,15, FALSE)</f>
        <v>44.92</v>
      </c>
      <c r="F5">
        <f>VLOOKUP(A5, Kickstarter!B:P,11, FALSE)</f>
        <v>26</v>
      </c>
    </row>
    <row r="6" spans="1:6" ht="15.75" x14ac:dyDescent="0.3">
      <c r="A6" s="23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VLOOKUP(A6, Kickstarter!B:E,4, FALSE)</f>
        <v>4137</v>
      </c>
      <c r="E6">
        <f>VLOOKUP(A6, Kickstarter!B:P,15, FALSE)</f>
        <v>36.61</v>
      </c>
      <c r="F6">
        <f>VLOOKUP(A6, Kickstarter!B:P,11, FALSE)</f>
        <v>113</v>
      </c>
    </row>
  </sheetData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EF794E48-2BD9-4796-9431-2BFA3122D1E0}">
  <ds:schemaRefs/>
</ds:datastoreItem>
</file>

<file path=customXml/itemProps2.xml><?xml version="1.0" encoding="utf-8"?>
<ds:datastoreItem xmlns:ds="http://schemas.openxmlformats.org/officeDocument/2006/customXml" ds:itemID="{70D4E6D7-A62A-4819-A2BC-57542C2B8A4F}">
  <ds:schemaRefs/>
</ds:datastoreItem>
</file>

<file path=customXml/itemProps3.xml><?xml version="1.0" encoding="utf-8"?>
<ds:datastoreItem xmlns:ds="http://schemas.openxmlformats.org/officeDocument/2006/customXml" ds:itemID="{E7284BE4-72D4-47E3-B3EA-6855ABB500B0}">
  <ds:schemaRefs/>
</ds:datastoreItem>
</file>

<file path=customXml/itemProps4.xml><?xml version="1.0" encoding="utf-8"?>
<ds:datastoreItem xmlns:ds="http://schemas.openxmlformats.org/officeDocument/2006/customXml" ds:itemID="{C300A344-B8C0-4E95-BBF3-D7C62CD8E742}">
  <ds:schemaRefs/>
</ds:datastoreItem>
</file>

<file path=customXml/itemProps5.xml><?xml version="1.0" encoding="utf-8"?>
<ds:datastoreItem xmlns:ds="http://schemas.openxmlformats.org/officeDocument/2006/customXml" ds:itemID="{538DA0B5-D35D-4C57-9959-E5138AD7C963}">
  <ds:schemaRefs/>
</ds:datastoreItem>
</file>

<file path=customXml/itemProps6.xml><?xml version="1.0" encoding="utf-8"?>
<ds:datastoreItem xmlns:ds="http://schemas.openxmlformats.org/officeDocument/2006/customXml" ds:itemID="{13F5BF79-3DB8-4536-8019-04C9597B3B66}">
  <ds:schemaRefs/>
</ds:datastoreItem>
</file>

<file path=customXml/itemProps7.xml><?xml version="1.0" encoding="utf-8"?>
<ds:datastoreItem xmlns:ds="http://schemas.openxmlformats.org/officeDocument/2006/customXml" ds:itemID="{14530A83-DEF0-4F3C-82EC-BFC773C10D55}">
  <ds:schemaRefs/>
</ds:datastoreItem>
</file>

<file path=customXml/itemProps8.xml><?xml version="1.0" encoding="utf-8"?>
<ds:datastoreItem xmlns:ds="http://schemas.openxmlformats.org/officeDocument/2006/customXml" ds:itemID="{5E23FF5A-160E-46CF-B275-D2AEC8AF0D93}">
  <ds:schemaRefs/>
</ds:datastoreItem>
</file>

<file path=customXml/itemProps9.xml><?xml version="1.0" encoding="utf-8"?>
<ds:datastoreItem xmlns:ds="http://schemas.openxmlformats.org/officeDocument/2006/customXml" ds:itemID="{1CF23CF8-F41C-43A1-8246-8252062A709E}">
  <ds:schemaRefs/>
</ds:datastoreItem>
</file>

<file path=customXml/itemProps10.xml><?xml version="1.0" encoding="utf-8"?>
<ds:datastoreItem xmlns:ds="http://schemas.openxmlformats.org/officeDocument/2006/customXml" ds:itemID="{B29AC1B2-3330-4AC0-AD89-C61720F39242}">
  <ds:schemaRefs/>
</ds:datastoreItem>
</file>

<file path=customXml/itemProps11.xml><?xml version="1.0" encoding="utf-8"?>
<ds:datastoreItem xmlns:ds="http://schemas.openxmlformats.org/officeDocument/2006/customXml" ds:itemID="{BE91C1BB-A867-4E6A-A468-3A2E65233050}">
  <ds:schemaRefs/>
</ds:datastoreItem>
</file>

<file path=customXml/itemProps12.xml><?xml version="1.0" encoding="utf-8"?>
<ds:datastoreItem xmlns:ds="http://schemas.openxmlformats.org/officeDocument/2006/customXml" ds:itemID="{EA715CFA-A84B-42E4-81CB-B7756EB16915}">
  <ds:schemaRefs/>
</ds:datastoreItem>
</file>

<file path=customXml/itemProps13.xml><?xml version="1.0" encoding="utf-8"?>
<ds:datastoreItem xmlns:ds="http://schemas.openxmlformats.org/officeDocument/2006/customXml" ds:itemID="{E48C879F-8C6C-4C88-ABD6-77D983BDBE96}">
  <ds:schemaRefs/>
</ds:datastoreItem>
</file>

<file path=customXml/itemProps14.xml><?xml version="1.0" encoding="utf-8"?>
<ds:datastoreItem xmlns:ds="http://schemas.openxmlformats.org/officeDocument/2006/customXml" ds:itemID="{8507472B-AC7A-4466-A592-309B6EABCB85}">
  <ds:schemaRefs/>
</ds:datastoreItem>
</file>

<file path=customXml/itemProps15.xml><?xml version="1.0" encoding="utf-8"?>
<ds:datastoreItem xmlns:ds="http://schemas.openxmlformats.org/officeDocument/2006/customXml" ds:itemID="{FC9078A6-B380-4E8F-AF14-5606C82B6C53}">
  <ds:schemaRefs/>
</ds:datastoreItem>
</file>

<file path=customXml/itemProps16.xml><?xml version="1.0" encoding="utf-8"?>
<ds:datastoreItem xmlns:ds="http://schemas.openxmlformats.org/officeDocument/2006/customXml" ds:itemID="{FB6D601C-93CF-48FF-A095-523961171DA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Theater Outcomes by Launch Date</vt:lpstr>
      <vt:lpstr>Kickstarter</vt:lpstr>
      <vt:lpstr>Outcomes Based on Goals</vt:lpstr>
      <vt:lpstr>Outcomes Based on Goals Draft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Descriptive Stats Pivot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CALVIN</cp:lastModifiedBy>
  <dcterms:created xsi:type="dcterms:W3CDTF">2017-04-20T15:17:24Z</dcterms:created>
  <dcterms:modified xsi:type="dcterms:W3CDTF">2020-10-24T20:52:06Z</dcterms:modified>
</cp:coreProperties>
</file>