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4.04\home\yinchi\histopath-bim-des\assets\"/>
    </mc:Choice>
  </mc:AlternateContent>
  <xr:revisionPtr revIDLastSave="0" documentId="13_ncr:1_{E348CC20-8C35-4BCE-8F88-AF486CA619B9}" xr6:coauthVersionLast="47" xr6:coauthVersionMax="47" xr10:uidLastSave="{00000000-0000-0000-0000-000000000000}"/>
  <bookViews>
    <workbookView xWindow="-96" yWindow="12600" windowWidth="30912" windowHeight="12696" tabRatio="586" firstSheet="2" activeTab="5" xr2:uid="{18CAA6D4-4829-408E-B549-363E6F66B16C}"/>
  </bookViews>
  <sheets>
    <sheet name="Main" sheetId="2" r:id="rId1"/>
    <sheet name="Arrival Schedules" sheetId="1" r:id="rId2"/>
    <sheet name="Resource Allocation" sheetId="3" r:id="rId3"/>
    <sheet name="Task Durations" sheetId="4" r:id="rId4"/>
    <sheet name="Batch Sizes" sheetId="8" r:id="rId5"/>
    <sheet name="Runner Times" sheetId="5" r:id="rId6"/>
    <sheet name="Runner Times output" sheetId="7" r:id="rId7"/>
    <sheet name="Reception Variables" sheetId="9" r:id="rId8"/>
    <sheet name="Cut-up Variables" sheetId="10" r:id="rId9"/>
    <sheet name="Processing Variables" sheetId="11" r:id="rId10"/>
    <sheet name="Microtomy Variables" sheetId="12" r:id="rId11"/>
  </sheets>
  <definedNames>
    <definedName name="NumBlocksLargeSurgical">'Cut-up Variables'!$G$12:$J$12</definedName>
    <definedName name="NumBlocksMega">'Cut-up Variables'!$G$11:$J$11</definedName>
    <definedName name="NumSlidesLarges">'Microtomy Variables'!$F$7:$I$7</definedName>
    <definedName name="NumSlidesLevels">'Microtomy Variables'!$F$5:$I$5</definedName>
    <definedName name="NumSlidesMegas">'Microtomy Variables'!$F$8:$I$8</definedName>
    <definedName name="NumSlidesSerials">'Microtomy Variables'!$F$6:$I$6</definedName>
    <definedName name="ProbBMSCutup">'Cut-up Variables'!$B$6</definedName>
    <definedName name="ProbBMSCutupUrgent">'Cut-up Variables'!$C$6</definedName>
    <definedName name="ProbDecalcBone">'Processing Variables'!$B$5</definedName>
    <definedName name="ProbDecalcOven">'Processing Variables'!$B$6</definedName>
    <definedName name="ProbInternal">'Reception Variables'!$H$5</definedName>
    <definedName name="ProbInvestEasy">'Reception Variables'!$K$6</definedName>
    <definedName name="ProbInvestExternal">'Reception Variables'!$K$8</definedName>
    <definedName name="ProbInvestHard">'Reception Variables'!$K$7</definedName>
    <definedName name="ProbLargeCutup">'Cut-up Variables'!$B$8</definedName>
    <definedName name="ProbLargeCutupUrgent">'Cut-up Variables'!$C$8</definedName>
    <definedName name="ProbMegaBlocks">'Cut-up Variables'!$F$11</definedName>
    <definedName name="ProbMicrotomyLevels">'Microtomy Variables'!$B$9</definedName>
    <definedName name="ProbPoolCutup">'Cut-up Variables'!$B$7</definedName>
    <definedName name="ProbPoolCutupUrgent">'Cut-up Variables'!$C$7</definedName>
    <definedName name="ProbPrebook">'Reception Variables'!$K$5</definedName>
    <definedName name="ProbPriorityCancer">'Reception Variables'!$C$5</definedName>
    <definedName name="ProbPriorityNonCancer">'Reception Variables'!$C$6</definedName>
    <definedName name="ProbUrgentCancer">'Reception Variables'!$B$5</definedName>
    <definedName name="ProbUrgentNonCancer">'Reception Variables'!$B$6</definedName>
    <definedName name="runnerCutupDist">'Runner Times'!$B$19:$B$22</definedName>
    <definedName name="runnerLoadingTime">'Runner Times'!$B$31</definedName>
    <definedName name="runnerSpeed">'Runner Times'!$B$15</definedName>
    <definedName name="runnerUnloadingTime">'Runner Times'!$B$32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2" l="1"/>
  <c r="B7" i="11"/>
  <c r="F12" i="10"/>
  <c r="C9" i="10"/>
  <c r="B9" i="10"/>
  <c r="H6" i="9"/>
  <c r="E6" i="9"/>
  <c r="E5" i="9"/>
  <c r="B22" i="5"/>
  <c r="E26" i="4"/>
  <c r="D26" i="4"/>
  <c r="C26" i="4"/>
  <c r="E25" i="4"/>
  <c r="D25" i="4"/>
  <c r="C25" i="4"/>
  <c r="E24" i="4"/>
  <c r="D24" i="4"/>
  <c r="C24" i="4"/>
  <c r="H58" i="1"/>
  <c r="G58" i="1"/>
  <c r="F58" i="1"/>
  <c r="E58" i="1"/>
  <c r="D58" i="1"/>
  <c r="C58" i="1"/>
  <c r="B58" i="1"/>
  <c r="H30" i="1"/>
  <c r="G30" i="1"/>
  <c r="F30" i="1"/>
  <c r="E30" i="1"/>
  <c r="D30" i="1"/>
  <c r="C30" i="1"/>
  <c r="B30" i="1"/>
</calcChain>
</file>

<file path=xl/sharedStrings.xml><?xml version="1.0" encoding="utf-8"?>
<sst xmlns="http://schemas.openxmlformats.org/spreadsheetml/2006/main" count="490" uniqueCount="277">
  <si>
    <t>Arrival Schedules</t>
  </si>
  <si>
    <t>CANCER PATHWAY</t>
  </si>
  <si>
    <t>Hour</t>
  </si>
  <si>
    <t>MON</t>
  </si>
  <si>
    <t>TUE</t>
  </si>
  <si>
    <t>WED</t>
  </si>
  <si>
    <t>THU</t>
  </si>
  <si>
    <t>FRI</t>
  </si>
  <si>
    <t>SAT</t>
  </si>
  <si>
    <t>SUN</t>
  </si>
  <si>
    <t>Enter the average number of specimens received for each hour.</t>
  </si>
  <si>
    <t>Total</t>
  </si>
  <si>
    <t>NON-CANCER PATHWAY</t>
  </si>
  <si>
    <t>Back to Main</t>
  </si>
  <si>
    <t>Resource Allocation</t>
  </si>
  <si>
    <t>Enter 0 or 1 in the MON-SUN columns to denote if the resource is available on that day.</t>
  </si>
  <si>
    <t>Enter a whole number in the 00:00 to 23:30 columns to denote the number of resource units availble in that time slot (if scheduled for that day).</t>
  </si>
  <si>
    <t>To repeat a value, select a cell, then drag its lower right corner while holding down the left mouse button.</t>
  </si>
  <si>
    <t>Resource</t>
  </si>
  <si>
    <t>00:00</t>
  </si>
  <si>
    <t>00:30</t>
  </si>
  <si>
    <t>01:00</t>
  </si>
  <si>
    <t>01:30</t>
  </si>
  <si>
    <t>02:00</t>
  </si>
  <si>
    <t>02:30</t>
  </si>
  <si>
    <t>03:00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</si>
  <si>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</si>
  <si>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</si>
  <si>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</si>
  <si>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</si>
  <si>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</si>
  <si>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</si>
  <si>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</si>
  <si>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</si>
  <si>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</si>
  <si>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</si>
  <si>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</si>
  <si>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</si>
  <si>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</si>
  <si>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</si>
  <si>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</si>
  <si>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</si>
  <si>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</si>
  <si>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12:00</t>
  </si>
  <si>
    <t>12:30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</si>
  <si>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</si>
  <si>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</si>
  <si>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</si>
  <si>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</si>
  <si>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</si>
  <si>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</si>
  <si>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</si>
  <si>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</si>
  <si>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</si>
  <si>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</si>
  <si>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</si>
  <si>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</si>
  <si>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</si>
  <si>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</si>
  <si>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</si>
  <si>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20:30</t>
  </si>
  <si>
    <t>21:00</t>
  </si>
  <si>
    <t>21:30</t>
  </si>
  <si>
    <t>22:00</t>
  </si>
  <si>
    <t>22:30</t>
  </si>
  <si>
    <t>23:00</t>
  </si>
  <si>
    <t>23:30</t>
  </si>
  <si>
    <t>Booking-in staff</t>
  </si>
  <si>
    <t>BMS</t>
  </si>
  <si>
    <t>Cut-up assistant</t>
  </si>
  <si>
    <t>Processing room staff</t>
  </si>
  <si>
    <t>Microtomy staff</t>
  </si>
  <si>
    <t>Staining staff</t>
  </si>
  <si>
    <t>Scanning staff</t>
  </si>
  <si>
    <t>QC staff</t>
  </si>
  <si>
    <t>Histopathologist</t>
  </si>
  <si>
    <t>Bone station</t>
  </si>
  <si>
    <t>Processing machine</t>
  </si>
  <si>
    <t>Staining machine</t>
  </si>
  <si>
    <t>Coverslip machine</t>
  </si>
  <si>
    <t>Scanning machine (regular)</t>
  </si>
  <si>
    <t>Scanning machine (megas)</t>
  </si>
  <si>
    <t>Task Durations</t>
  </si>
  <si>
    <t>Choose a distribution and time unit using the drop-down menus, then enter the parameters of the distribution in the middle columns.</t>
  </si>
  <si>
    <t>For constant distributions, the Optimistic and Pessimistic columns are ignored.</t>
  </si>
  <si>
    <t>Task</t>
  </si>
  <si>
    <t>Distribution</t>
  </si>
  <si>
    <t>Optimistic</t>
  </si>
  <si>
    <t>Most Likely</t>
  </si>
  <si>
    <t>Pessimistic</t>
  </si>
  <si>
    <t>Units</t>
  </si>
  <si>
    <t>Note</t>
  </si>
  <si>
    <t>Distributions</t>
  </si>
  <si>
    <t>Wikipedia: Triangular distribution</t>
  </si>
  <si>
    <t>Receive and sort</t>
  </si>
  <si>
    <t>PERT</t>
  </si>
  <si>
    <t>sec</t>
  </si>
  <si>
    <t>Per specimen</t>
  </si>
  <si>
    <t>Constant</t>
  </si>
  <si>
    <t>Wikipedia: PERT distribution</t>
  </si>
  <si>
    <t>Pre-booking-in investigation</t>
  </si>
  <si>
    <t>min</t>
  </si>
  <si>
    <t>Triangular</t>
  </si>
  <si>
    <t>Booking-in (internal)</t>
  </si>
  <si>
    <t>hour</t>
  </si>
  <si>
    <t>Booking-in (external)</t>
  </si>
  <si>
    <t>Booking-in investigation (internal, easy)</t>
  </si>
  <si>
    <t>Booking-in investigation (internal, hard)</t>
  </si>
  <si>
    <t>Booking-in investigation (external)</t>
  </si>
  <si>
    <t>Cut-up (BMS)</t>
  </si>
  <si>
    <t>Cut-up (pool)</t>
  </si>
  <si>
    <t>Cut-up (large specimens)</t>
  </si>
  <si>
    <t>Load bone station</t>
  </si>
  <si>
    <t>Per batch of blocks</t>
  </si>
  <si>
    <t>Decalc</t>
  </si>
  <si>
    <t>Unload bone station</t>
  </si>
  <si>
    <t>Load into decalc oven</t>
  </si>
  <si>
    <t>Per block</t>
  </si>
  <si>
    <t>Unload from decalc oven</t>
  </si>
  <si>
    <t>Load processing machine</t>
  </si>
  <si>
    <t>Unload processing machine</t>
  </si>
  <si>
    <t>Processing machine (urgent)</t>
  </si>
  <si>
    <t>Processing machine (small surgicals)</t>
  </si>
  <si>
    <t>Processing machine (large surgicals)</t>
  </si>
  <si>
    <t>Processing machine (megas)</t>
  </si>
  <si>
    <t>Embedding</t>
  </si>
  <si>
    <t>Embedding (cooldown)</t>
  </si>
  <si>
    <t>Block trimming</t>
  </si>
  <si>
    <t>Microtomy (serials)</t>
  </si>
  <si>
    <t>Microtomy (levels)</t>
  </si>
  <si>
    <t>Microtomy (larges)</t>
  </si>
  <si>
    <t>Microtomy (megas)</t>
  </si>
  <si>
    <t>Load staining machine (regular)</t>
  </si>
  <si>
    <t>Per batch of slides</t>
  </si>
  <si>
    <t>Load staining machine (megas)</t>
  </si>
  <si>
    <t>Staining (regular)</t>
  </si>
  <si>
    <t>Staining (megas)</t>
  </si>
  <si>
    <t>Unload staining machine (regular)</t>
  </si>
  <si>
    <t>Unload staining machine (megas)</t>
  </si>
  <si>
    <t>Load coverslip machine (regular)</t>
  </si>
  <si>
    <t>Coverslipping (regular)</t>
  </si>
  <si>
    <t>Coverslipping (megas)</t>
  </si>
  <si>
    <t>Unload coverslip machine (regular)</t>
  </si>
  <si>
    <t>Labelling</t>
  </si>
  <si>
    <t>Per slide</t>
  </si>
  <si>
    <t>Load scanning machine (regular)</t>
  </si>
  <si>
    <t>Load scanning machine (megas)</t>
  </si>
  <si>
    <t>Scanning (regular)</t>
  </si>
  <si>
    <t>Scanning (megas)</t>
  </si>
  <si>
    <t>Unload scanning machine (regular)</t>
  </si>
  <si>
    <t>Unload scanning machine (megas)</t>
  </si>
  <si>
    <t>Block and quality check</t>
  </si>
  <si>
    <t>Assign histopathologist</t>
  </si>
  <si>
    <t>Write histopathological report</t>
  </si>
  <si>
    <t>Runner times</t>
  </si>
  <si>
    <t>Stages</t>
  </si>
  <si>
    <t>stage</t>
  </si>
  <si>
    <t>doors</t>
  </si>
  <si>
    <t>Reception</t>
  </si>
  <si>
    <t>d1</t>
  </si>
  <si>
    <t>Cutup</t>
  </si>
  <si>
    <t>d2 d3 d4 d5</t>
  </si>
  <si>
    <t>Processing</t>
  </si>
  <si>
    <t>d6</t>
  </si>
  <si>
    <t>Microtomy</t>
  </si>
  <si>
    <t>d8</t>
  </si>
  <si>
    <t>Staining</t>
  </si>
  <si>
    <t>d9</t>
  </si>
  <si>
    <t>Scanning</t>
  </si>
  <si>
    <t>d16</t>
  </si>
  <si>
    <t>QC</t>
  </si>
  <si>
    <t>Cut-up Room distribution</t>
  </si>
  <si>
    <t>probability</t>
  </si>
  <si>
    <t>d2 Lilac</t>
  </si>
  <si>
    <t>d3 White</t>
  </si>
  <si>
    <t>d4 Yellow</t>
  </si>
  <si>
    <t>d5 Green</t>
  </si>
  <si>
    <t>Inter-floor paths</t>
  </si>
  <si>
    <t>path_name</t>
  </si>
  <si>
    <t>path</t>
  </si>
  <si>
    <t>seconds</t>
  </si>
  <si>
    <t>Stairs (Level 3 to 4)</t>
  </si>
  <si>
    <t>d10 d12</t>
  </si>
  <si>
    <t>Elevator (Level 3 to 4)</t>
  </si>
  <si>
    <t>d11 d13</t>
  </si>
  <si>
    <t>Extra</t>
  </si>
  <si>
    <t>runner_task</t>
  </si>
  <si>
    <t>Loading time (per batch)</t>
  </si>
  <si>
    <t>Since the computed runner time only computes the time to travel door-to-door,
we add some additional time here</t>
  </si>
  <si>
    <t>Unloading time (per batch)</t>
  </si>
  <si>
    <t>Runner Times output</t>
  </si>
  <si>
    <t>runner_journey</t>
  </si>
  <si>
    <t>(reception, cutup)</t>
  </si>
  <si>
    <t>(cutup, processing)</t>
  </si>
  <si>
    <t>(processing, microtomy)</t>
  </si>
  <si>
    <t>(microtomy, staining)</t>
  </si>
  <si>
    <t>(staining, labelling)</t>
  </si>
  <si>
    <t>(labelling, scanning)</t>
  </si>
  <si>
    <t>(scanning, qc)</t>
  </si>
  <si>
    <t>Batch Sizes</t>
  </si>
  <si>
    <t>Batch Name</t>
  </si>
  <si>
    <t>Size</t>
  </si>
  <si>
    <t>Unit</t>
  </si>
  <si>
    <t>Delivery (reception to cut-up)</t>
  </si>
  <si>
    <t>Specimens</t>
  </si>
  <si>
    <t>Delivery (cut-up to processing)</t>
  </si>
  <si>
    <t>Bone station (blocks)</t>
  </si>
  <si>
    <t>Blocks</t>
  </si>
  <si>
    <t>Processing machine (regular blocks)</t>
  </si>
  <si>
    <t>Processing machine (mega blocks)</t>
  </si>
  <si>
    <t>Delivery (processing to microtomy)</t>
  </si>
  <si>
    <t>Delivery (microtomy to staining)</t>
  </si>
  <si>
    <t>Staining (regular slides)</t>
  </si>
  <si>
    <t>Slides</t>
  </si>
  <si>
    <t>Staining (mega slides)</t>
  </si>
  <si>
    <t>Delivery (staining to labelling)</t>
  </si>
  <si>
    <t>Delivery (labelling to scanning)</t>
  </si>
  <si>
    <t>Scanning (regular slides)</t>
  </si>
  <si>
    <t>Scanning (mega slides)</t>
  </si>
  <si>
    <t>Delivery (scanning to QC)</t>
  </si>
  <si>
    <t>Reception Variables</t>
  </si>
  <si>
    <t>RECEPTION ARRIVALS</t>
  </si>
  <si>
    <t>Urgent</t>
  </si>
  <si>
    <t>Priority</t>
  </si>
  <si>
    <t>Routine</t>
  </si>
  <si>
    <t>SPECIMEN SOURCE</t>
  </si>
  <si>
    <t>Probability</t>
  </si>
  <si>
    <t>Optional task</t>
  </si>
  <si>
    <t>Cancer pathway</t>
  </si>
  <si>
    <t>Internal</t>
  </si>
  <si>
    <t>Non-cancer pathway</t>
  </si>
  <si>
    <t>External</t>
  </si>
  <si>
    <t>Booking-in investigation (easy)</t>
  </si>
  <si>
    <t>Booking-in investigation (hard)</t>
  </si>
  <si>
    <t>Cut-up Variables</t>
  </si>
  <si>
    <t>Proportion of total</t>
  </si>
  <si>
    <t>Cut-up type</t>
  </si>
  <si>
    <t>Regular</t>
  </si>
  <si>
    <t>Number of blocks:</t>
  </si>
  <si>
    <t>BMS cut-up always produces 1 small surgical block</t>
  </si>
  <si>
    <t>Pool</t>
  </si>
  <si>
    <t>Pool cut-up always produces 1 large surgical block</t>
  </si>
  <si>
    <t>Large specimens</t>
  </si>
  <si>
    <t>Number of blocks</t>
  </si>
  <si>
    <t>Lower</t>
  </si>
  <si>
    <t>Most likely</t>
  </si>
  <si>
    <t>Upper</t>
  </si>
  <si>
    <t>Large specimens --&gt; Mega</t>
  </si>
  <si>
    <t>IntPERT</t>
  </si>
  <si>
    <t>Large specimens --&gt; Large surgical</t>
  </si>
  <si>
    <t>Only IntPERT (PERT + integer rounding) distribution currently supported</t>
  </si>
  <si>
    <t>Processing Variables</t>
  </si>
  <si>
    <t>Decalc type</t>
  </si>
  <si>
    <t>PROBABILITY</t>
  </si>
  <si>
    <t>Bone machine</t>
  </si>
  <si>
    <t>Oven</t>
  </si>
  <si>
    <t>None</t>
  </si>
  <si>
    <t>Processing job type</t>
  </si>
  <si>
    <t>Start time</t>
  </si>
  <si>
    <t>Small surgicals</t>
  </si>
  <si>
    <t>Large surgicals</t>
  </si>
  <si>
    <t>Megas</t>
  </si>
  <si>
    <t>Processing jobs will wait until the marked time to start, even if this means waiting until the next day. (NOT YET IMPLEMENTED)</t>
  </si>
  <si>
    <t>Microtomy Variables</t>
  </si>
  <si>
    <t>Number of slides</t>
  </si>
  <si>
    <t>Small surgical blocks produce "levels" or "serials" microtomy tasks</t>
  </si>
  <si>
    <t>Microtomy type</t>
  </si>
  <si>
    <t>Large surgical blocks always produce "larges" microtomy tasks</t>
  </si>
  <si>
    <t>Levels</t>
  </si>
  <si>
    <t>Mega surgical blocks always produce "megas" microtomy tasks</t>
  </si>
  <si>
    <t>Serials</t>
  </si>
  <si>
    <t>Larges</t>
  </si>
  <si>
    <t>Histopathology Simulation  Model  Configuration</t>
  </si>
  <si>
    <t>Runner Times</t>
  </si>
  <si>
    <t>Runner Times (Python output)</t>
  </si>
  <si>
    <t>Runner speed m/s</t>
  </si>
  <si>
    <t>distance_m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</si>
</sst>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1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20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8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8"/>
      <name val="Aptos Narrow"/>
      <family val="2"/>
    </font>
    <font>
      <i/>
      <sz val="11"/>
      <color theme="1"/>
      <name val="Aptos Narrow"/>
      <family val="2"/>
      <scheme val="minor"/>
    </font>
    <font>
      <i/>
      <sz val="11"/>
      <color theme="3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9" tint="0.59999389629810485"/>
        <bgColor theme="9" tint="0.59999389629810485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/>
      <diagonal/>
    </border>
    <border>
      <left/>
      <right style="thin">
        <color theme="7" tint="0.39997558519241921"/>
      </right>
      <top style="thin">
        <color theme="7" tint="0.39997558519241921"/>
      </top>
      <bottom/>
      <diagonal/>
    </border>
    <border>
      <left/>
      <right/>
      <top style="thin">
        <color theme="7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5" fillId="0" borderId="0"/>
    <xf numFmtId="9" fontId="1" fillId="0" borderId="0"/>
  </cellStyleXfs>
  <cellXfs count="81">
    <xf numFmtId="0" fontId="0" fillId="0" borderId="0" xfId="0"/>
    <xf numFmtId="0" fontId="8" fillId="0" borderId="0" xfId="0" applyFont="1"/>
    <xf numFmtId="0" fontId="9" fillId="0" borderId="0" xfId="4" applyAlignment="1"/>
    <xf numFmtId="0" fontId="3" fillId="5" borderId="0" xfId="0" applyFont="1" applyFill="1" applyAlignment="1">
      <alignment horizontal="center" vertical="center"/>
    </xf>
    <xf numFmtId="0" fontId="6" fillId="0" borderId="0" xfId="0" applyFont="1"/>
    <xf numFmtId="0" fontId="7" fillId="5" borderId="0" xfId="0" applyFont="1" applyFill="1" applyAlignment="1">
      <alignment horizontal="center"/>
    </xf>
    <xf numFmtId="164" fontId="0" fillId="6" borderId="0" xfId="0" applyNumberFormat="1" applyFill="1"/>
    <xf numFmtId="2" fontId="0" fillId="6" borderId="0" xfId="0" applyNumberFormat="1" applyFill="1"/>
    <xf numFmtId="0" fontId="9" fillId="0" borderId="0" xfId="4"/>
    <xf numFmtId="20" fontId="0" fillId="0" borderId="0" xfId="0" applyNumberFormat="1"/>
    <xf numFmtId="0" fontId="0" fillId="8" borderId="2" xfId="0" applyFill="1" applyBorder="1"/>
    <xf numFmtId="0" fontId="11" fillId="0" borderId="0" xfId="0" applyFont="1"/>
    <xf numFmtId="0" fontId="12" fillId="0" borderId="0" xfId="0" applyFont="1"/>
    <xf numFmtId="165" fontId="2" fillId="2" borderId="1" xfId="1" applyNumberFormat="1" applyFont="1" applyFill="1" applyBorder="1"/>
    <xf numFmtId="0" fontId="13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7" fillId="3" borderId="0" xfId="2"/>
    <xf numFmtId="0" fontId="3" fillId="3" borderId="0" xfId="2" applyFont="1"/>
    <xf numFmtId="0" fontId="3" fillId="9" borderId="10" xfId="0" applyFont="1" applyFill="1" applyBorder="1"/>
    <xf numFmtId="0" fontId="3" fillId="9" borderId="11" xfId="0" applyFont="1" applyFill="1" applyBorder="1"/>
    <xf numFmtId="0" fontId="0" fillId="10" borderId="10" xfId="0" applyFill="1" applyBorder="1"/>
    <xf numFmtId="0" fontId="0" fillId="10" borderId="11" xfId="0" applyFill="1" applyBorder="1"/>
    <xf numFmtId="0" fontId="0" fillId="0" borderId="10" xfId="0" applyBorder="1"/>
    <xf numFmtId="0" fontId="0" fillId="0" borderId="11" xfId="0" applyBorder="1"/>
    <xf numFmtId="0" fontId="3" fillId="9" borderId="12" xfId="0" applyFont="1" applyFill="1" applyBorder="1"/>
    <xf numFmtId="165" fontId="0" fillId="10" borderId="12" xfId="0" applyNumberFormat="1" applyFill="1" applyBorder="1"/>
    <xf numFmtId="0" fontId="0" fillId="10" borderId="12" xfId="0" applyFill="1" applyBorder="1"/>
    <xf numFmtId="165" fontId="0" fillId="0" borderId="6" xfId="0" applyNumberFormat="1" applyBorder="1"/>
    <xf numFmtId="0" fontId="3" fillId="7" borderId="13" xfId="0" applyFont="1" applyFill="1" applyBorder="1"/>
    <xf numFmtId="0" fontId="3" fillId="7" borderId="14" xfId="0" applyFont="1" applyFill="1" applyBorder="1"/>
    <xf numFmtId="0" fontId="0" fillId="8" borderId="13" xfId="0" applyFill="1" applyBorder="1"/>
    <xf numFmtId="10" fontId="0" fillId="8" borderId="14" xfId="1" applyNumberFormat="1" applyFont="1" applyFill="1" applyBorder="1"/>
    <xf numFmtId="0" fontId="0" fillId="0" borderId="13" xfId="0" applyBorder="1"/>
    <xf numFmtId="10" fontId="0" fillId="0" borderId="14" xfId="1" applyNumberFormat="1" applyFont="1" applyBorder="1"/>
    <xf numFmtId="10" fontId="0" fillId="8" borderId="3" xfId="1" applyNumberFormat="1" applyFont="1" applyFill="1" applyBorder="1"/>
    <xf numFmtId="0" fontId="16" fillId="0" borderId="0" xfId="0" applyFont="1"/>
    <xf numFmtId="0" fontId="3" fillId="13" borderId="0" xfId="0" applyFont="1" applyFill="1"/>
    <xf numFmtId="0" fontId="3" fillId="13" borderId="15" xfId="0" applyFont="1" applyFill="1" applyBorder="1"/>
    <xf numFmtId="0" fontId="0" fillId="11" borderId="16" xfId="0" applyFill="1" applyBorder="1"/>
    <xf numFmtId="20" fontId="0" fillId="11" borderId="17" xfId="0" applyNumberFormat="1" applyFill="1" applyBorder="1"/>
    <xf numFmtId="0" fontId="0" fillId="12" borderId="18" xfId="0" applyFill="1" applyBorder="1"/>
    <xf numFmtId="20" fontId="0" fillId="12" borderId="4" xfId="0" applyNumberFormat="1" applyFill="1" applyBorder="1"/>
    <xf numFmtId="0" fontId="0" fillId="11" borderId="18" xfId="0" applyFill="1" applyBorder="1"/>
    <xf numFmtId="20" fontId="0" fillId="11" borderId="4" xfId="0" applyNumberFormat="1" applyFill="1" applyBorder="1"/>
    <xf numFmtId="0" fontId="4" fillId="0" borderId="0" xfId="0" applyFont="1"/>
    <xf numFmtId="0" fontId="0" fillId="8" borderId="4" xfId="0" applyFill="1" applyBorder="1"/>
    <xf numFmtId="0" fontId="3" fillId="13" borderId="19" xfId="0" applyFont="1" applyFill="1" applyBorder="1"/>
    <xf numFmtId="0" fontId="3" fillId="13" borderId="20" xfId="0" applyFont="1" applyFill="1" applyBorder="1"/>
    <xf numFmtId="0" fontId="0" fillId="12" borderId="19" xfId="0" applyFill="1" applyBorder="1"/>
    <xf numFmtId="10" fontId="0" fillId="12" borderId="20" xfId="1" applyNumberFormat="1" applyFont="1" applyFill="1" applyBorder="1"/>
    <xf numFmtId="10" fontId="0" fillId="0" borderId="9" xfId="1" applyNumberFormat="1" applyFont="1" applyBorder="1"/>
    <xf numFmtId="0" fontId="3" fillId="7" borderId="0" xfId="0" applyFont="1" applyFill="1"/>
    <xf numFmtId="0" fontId="3" fillId="7" borderId="15" xfId="0" applyFont="1" applyFill="1" applyBorder="1"/>
    <xf numFmtId="0" fontId="0" fillId="14" borderId="16" xfId="0" applyFill="1" applyBorder="1"/>
    <xf numFmtId="0" fontId="0" fillId="14" borderId="17" xfId="0" applyFill="1" applyBorder="1"/>
    <xf numFmtId="0" fontId="0" fillId="8" borderId="18" xfId="0" applyFill="1" applyBorder="1"/>
    <xf numFmtId="0" fontId="0" fillId="14" borderId="18" xfId="0" applyFill="1" applyBorder="1"/>
    <xf numFmtId="0" fontId="0" fillId="14" borderId="4" xfId="0" applyFill="1" applyBorder="1"/>
    <xf numFmtId="10" fontId="0" fillId="10" borderId="12" xfId="1" applyNumberFormat="1" applyFont="1" applyFill="1" applyBorder="1"/>
    <xf numFmtId="10" fontId="6" fillId="10" borderId="11" xfId="1" applyNumberFormat="1" applyFont="1" applyFill="1" applyBorder="1"/>
    <xf numFmtId="10" fontId="0" fillId="0" borderId="6" xfId="1" applyNumberFormat="1" applyFont="1" applyBorder="1"/>
    <xf numFmtId="10" fontId="6" fillId="0" borderId="7" xfId="1" applyNumberFormat="1" applyFont="1" applyBorder="1"/>
    <xf numFmtId="10" fontId="0" fillId="10" borderId="11" xfId="1" applyNumberFormat="1" applyFont="1" applyFill="1" applyBorder="1"/>
    <xf numFmtId="10" fontId="14" fillId="0" borderId="7" xfId="1" applyNumberFormat="1" applyFont="1" applyBorder="1"/>
    <xf numFmtId="10" fontId="0" fillId="0" borderId="11" xfId="1" applyNumberFormat="1" applyFont="1" applyBorder="1"/>
    <xf numFmtId="10" fontId="0" fillId="0" borderId="7" xfId="1" applyNumberFormat="1" applyFont="1" applyBorder="1"/>
    <xf numFmtId="0" fontId="9" fillId="0" borderId="0" xfId="4" quotePrefix="1"/>
    <xf numFmtId="0" fontId="15" fillId="0" borderId="0" xfId="0" applyFont="1"/>
    <xf numFmtId="0" fontId="8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5" applyAlignment="1">
      <alignment horizontal="left" wrapText="1"/>
    </xf>
    <xf numFmtId="0" fontId="0" fillId="0" borderId="0" xfId="0"/>
    <xf numFmtId="0" fontId="15" fillId="0" borderId="0" xfId="0" applyFont="1" applyAlignment="1">
      <alignment horizontal="left"/>
    </xf>
    <xf numFmtId="0" fontId="3" fillId="3" borderId="0" xfId="2" applyFont="1" applyAlignment="1">
      <alignment horizontal="center"/>
    </xf>
    <xf numFmtId="0" fontId="0" fillId="0" borderId="0" xfId="0" applyAlignment="1">
      <alignment horizontal="left"/>
    </xf>
    <xf numFmtId="0" fontId="3" fillId="4" borderId="0" xfId="3" applyFont="1" applyAlignment="1">
      <alignment horizontal="center"/>
    </xf>
    <xf numFmtId="0" fontId="0" fillId="0" borderId="0" xfId="0"/>
  </cellXfs>
  <cellStyles count="7">
    <cellStyle name="Accent4" xfId="2" builtinId="41"/>
    <cellStyle name="Accent6" xfId="3" builtinId="49"/>
    <cellStyle name="Explanatory Text 2" xfId="5" xr:uid="{75C67FF1-1D79-45B5-92CF-6A5D6E9EA07C}"/>
    <cellStyle name="Hyperlink" xfId="4" builtinId="8"/>
    <cellStyle name="Normal" xfId="0" builtinId="0"/>
    <cellStyle name="Percent" xfId="1" builtinId="5"/>
    <cellStyle name="Percent 2" xfId="6" xr:uid="{94C0E798-9262-4DBD-9DBA-473AF845C5FC}"/>
  </cellStyles>
  <dxfs count="43">
    <dxf>
      <font>
        <color theme="1" tint="0.499984740745262"/>
      </font>
      <fill>
        <patternFill>
          <bgColor theme="2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25" formatCode="hh:mm"/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F2765A-6BAA-485D-8337-F4811501DA38}" name="ArrivalScheduleCancer" displayName="ArrivalScheduleCancer" ref="A5:H30" totalsRowCount="1" headerRowDxfId="42" dataDxfId="41">
  <autoFilter ref="A5:H29" xr:uid="{D7F2765A-6BAA-485D-8337-F4811501DA3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7D7EB0E-13BB-4433-846C-40A8B40F66D2}" name="Hour" totalsRowLabel="Total" dataDxfId="40" totalsRowDxfId="39"/>
    <tableColumn id="2" xr3:uid="{E5CF359C-7341-4D22-BC3E-44CA7EDE1BC1}" name="MON" totalsRowFunction="sum" dataDxfId="38" totalsRowDxfId="37"/>
    <tableColumn id="3" xr3:uid="{2945D96F-6299-4D1E-8F8B-707DD2FE64B9}" name="TUE" totalsRowFunction="sum" dataDxfId="36" totalsRowDxfId="35"/>
    <tableColumn id="4" xr3:uid="{4B18B7B9-5F3F-41E6-A498-863CB85A5101}" name="WED" totalsRowFunction="sum" dataDxfId="34" totalsRowDxfId="33"/>
    <tableColumn id="5" xr3:uid="{BD4C6FF5-2B06-41F7-B76E-55584B37CB1C}" name="THU" totalsRowFunction="sum" dataDxfId="32" totalsRowDxfId="31"/>
    <tableColumn id="6" xr3:uid="{62163C34-1935-4223-B1F7-EF74D9AD4105}" name="FRI" totalsRowFunction="sum" dataDxfId="30" totalsRowDxfId="29"/>
    <tableColumn id="7" xr3:uid="{51578835-2B44-4A05-9465-17325DDD5D51}" name="SAT" totalsRowFunction="sum" dataDxfId="28" totalsRowDxfId="27"/>
    <tableColumn id="8" xr3:uid="{144752E9-3F36-4E04-BD7D-EAC1A4D41FE4}" name="SUN" totalsRowFunction="sum" dataDxfId="26" totalsRowDxfId="25"/>
  </tableColumns>
  <tableStyleInfo name="TableStyleLight9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5818181-BF48-4D68-8B59-316DFB949B90}" name="tableExtraTasks" displayName="tableExtraTasks" ref="A30:B32" totalsRowShown="0">
  <autoFilter ref="A30:B32" xr:uid="{00000000-0009-0000-0100-000003000000}">
    <filterColumn colId="0" hiddenButton="1"/>
    <filterColumn colId="1" hiddenButton="1"/>
  </autoFilter>
  <tableColumns count="2">
    <tableColumn id="1" xr3:uid="{DA886104-5766-413D-BBBD-0ABBF4D3FEEE}" name="runner_task"/>
    <tableColumn id="2" xr3:uid="{4B97D7FB-11AD-492F-92CD-E9367855664B}" name="seconds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C81275D-0348-4805-8FF9-8C182008E51F}" name="tableRunnerDistances" displayName="tableRunnerDistances" ref="A2:B9">
  <autoFilter ref="A2:B9" xr:uid="{00000000-0009-0000-0100-000004000000}">
    <filterColumn colId="0" hiddenButton="1"/>
    <filterColumn colId="1" hiddenButton="1"/>
  </autoFilter>
  <tableColumns count="2">
    <tableColumn id="1" xr3:uid="{2A42E606-718C-4B6C-A3E3-D966D66B6414}" name="runner_journey"/>
    <tableColumn id="2" xr3:uid="{D5366BCE-9483-4B7E-A81A-217085AEE0FD}" name="distance_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0B6493-E764-4A7A-A39D-9AB8E88F19DF}" name="ArrivalScheduleNonCancer" displayName="ArrivalScheduleNonCancer" ref="A33:H58" totalsRowCount="1" headerRowDxfId="24" dataDxfId="23">
  <autoFilter ref="A33:H57" xr:uid="{870B6493-E764-4A7A-A39D-9AB8E88F19D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A4270A0-761A-4987-8CE2-BEAAC0464CBB}" name="Hour" totalsRowLabel="Total" dataDxfId="22" totalsRowDxfId="21"/>
    <tableColumn id="2" xr3:uid="{A01DA579-DA8D-48A4-86F8-0D8D3F7CAB3A}" name="MON" totalsRowFunction="sum" dataDxfId="20" totalsRowDxfId="19"/>
    <tableColumn id="3" xr3:uid="{3C4B0514-2E6F-4E03-9285-096B0BBD90A1}" name="TUE" totalsRowFunction="sum" dataDxfId="18" totalsRowDxfId="17"/>
    <tableColumn id="4" xr3:uid="{74719FF6-9310-4091-B842-F1E0A2ABFF11}" name="WED" totalsRowFunction="sum" dataDxfId="16" totalsRowDxfId="15"/>
    <tableColumn id="5" xr3:uid="{C7E65C74-B3EB-4E27-BE56-81E0085911E0}" name="THU" totalsRowFunction="sum" dataDxfId="14" totalsRowDxfId="13"/>
    <tableColumn id="6" xr3:uid="{D13193F8-62CE-445E-8897-36B1F5D7F1F7}" name="FRI" totalsRowFunction="sum" dataDxfId="12" totalsRowDxfId="11"/>
    <tableColumn id="7" xr3:uid="{1A77F90E-7087-4E03-B8A5-5FE0A74F8E6F}" name="SAT" totalsRowFunction="sum" dataDxfId="10" totalsRowDxfId="9"/>
    <tableColumn id="8" xr3:uid="{99A11984-B3A8-4248-BC99-1AFFB28C2C2A}" name="SUN" totalsRowFunction="sum" dataDxfId="8" totalsRowDxfId="7"/>
  </tableColumns>
  <tableStyleInfo name="TableStyleLight9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59BA32-7325-4F94-BA33-699A2FE53F20}" name="Resources" displayName="Resources" ref="A7:BD22" totalsRowShown="0" headerRowDxfId="6">
  <autoFilter ref="A7:BD22" xr:uid="{3C59BA32-7325-4F94-BA33-699A2FE53F2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</autoFilter>
  <tableColumns count="56">
    <tableColumn id="1" xr3:uid="{F029AD9E-5CD6-459C-B01F-0E6E6B764E6A}" name="Resource"/>
    <tableColumn id="2" xr3:uid="{5EBCE8B0-9D60-4FC1-8057-9FC5B974F9BF}" name="MON"/>
    <tableColumn id="3" xr3:uid="{EBF5DE7E-AF00-4EF8-8F25-B73CB0658878}" name="TUE"/>
    <tableColumn id="4" xr3:uid="{DF264ADB-8A58-44A8-AECB-ED8E2CA7741E}" name="WED"/>
    <tableColumn id="5" xr3:uid="{8CB9FED0-1A7E-4957-8087-1E88F3102730}" name="THU"/>
    <tableColumn id="6" xr3:uid="{3DAD3857-6654-4387-B7A1-D345B6313BF2}" name="FRI"/>
    <tableColumn id="7" xr3:uid="{E31F21C4-A77C-469C-901B-D28FD7F8E3AD}" name="SAT"/>
    <tableColumn id="8" xr3:uid="{84BC0344-9507-4038-AD5C-BB9DB2BE65B6}" name="SUN"/>
    <tableColumn id="9" xr3:uid="{83552696-3ADF-4880-BF94-C27126E395C8}" name="00:00"/>
    <tableColumn id="10" xr3:uid="{23E04CB2-F2E2-4659-8E5C-85EC4474199D}" name="00:30"/>
    <tableColumn id="11" xr3:uid="{208C4705-8647-477D-B322-2D8E89A13FFE}" name="01:00"/>
    <tableColumn id="12" xr3:uid="{A9D7D4A0-2D7A-4106-B78D-856727C6BB8A}" name="01:30"/>
    <tableColumn id="13" xr3:uid="{01089AF9-FFDF-4A40-954D-A7E7739EDE49}" name="02:00"/>
    <tableColumn id="14" xr3:uid="{30FE5A1A-3704-4EFC-8AE8-1411F22124D6}" name="02:30"/>
    <tableColumn id="15" xr3:uid="{6C20D1D8-85F0-42F1-85F7-4A7A734659F1}" name="03:00"/>
    <tableColumn id="16" xr3:uid="{AF5F2306-D8D8-4110-B6D1-A5A66C5B39D1}" name="03:30"/>
    <tableColumn id="17" xr3:uid="{2B8679B5-190B-4F52-86E0-D5A526886FEB}" name="04:00"/>
    <tableColumn id="18" xr3:uid="{337FFB80-95B3-490F-8DB9-9F68DD429AFC}" name="04:30"/>
    <tableColumn id="19" xr3:uid="{F8075D51-A1BD-49E6-B705-F702186F6E95}" name="05:00"/>
    <tableColumn id="20" xr3:uid="{6871FFD7-FB4B-450A-B12E-79FB50782C96}" name="05:30"/>
    <tableColumn id="21" xr3:uid="{D5C6B80C-727A-4C4D-AF55-C366A9E3EF04}" name="06:00"/>
    <tableColumn id="22" xr3:uid="{22B534F7-DF20-41CC-8F6D-42FD6D05FE67}" name="06:30"/>
    <tableColumn id="23" xr3:uid="{61DD4EFF-5D56-4535-9F06-F8B934B5BEE3}" name="07:00"/>
    <tableColumn id="24" xr3:uid="{1C509032-6F52-4F61-AEA1-A7B0A68D3299}" name="07:30"/>
    <tableColumn id="25" xr3:uid="{212AC7C7-5C32-4D4E-BCB8-E6CE83FCCEB1}" name="08:00"/>
    <tableColumn id="26" xr3:uid="{4C57D0E5-E6FA-4C9D-A5F4-63406326BD3E}" name="08:30"/>
    <tableColumn id="27" xr3:uid="{C1FEC954-524D-405C-AAED-509ED4A533CE}" name="09:00"/>
    <tableColumn id="28" xr3:uid="{0A75BC2C-E432-4E89-9110-DB2B097E72D3}" name="09:30"/>
    <tableColumn id="29" xr3:uid="{688E31C0-76E5-4454-A62B-1EE579EA079E}" name="10:00"/>
    <tableColumn id="30" xr3:uid="{E4E34109-E893-4840-B7E2-26DDA967565D}" name="10:30"/>
    <tableColumn id="31" xr3:uid="{193A7DD7-36B8-4DD0-A9C5-DC9D4665FAF6}" name="11:00"/>
    <tableColumn id="32" xr3:uid="{7F8C2F66-1A5D-4A1B-B760-E7925014BDC1}" name="11:30"/>
    <tableColumn id="33" xr3:uid="{0C6EEA37-5C09-4D01-8BAD-D49E130D9DDD}" name="12:00"/>
    <tableColumn id="34" xr3:uid="{F01F98A9-8CA3-401C-B912-32FAAFEF66CF}" name="12:30"/>
    <tableColumn id="35" xr3:uid="{BE11F475-2BA2-4835-9CA5-8DCDB8C1D116}" name="13:00"/>
    <tableColumn id="36" xr3:uid="{6BBB28B8-31C0-4E29-978D-E6AC6CD87225}" name="13:30"/>
    <tableColumn id="37" xr3:uid="{7614C244-6D91-479D-920D-22129CBB732D}" name="14:00"/>
    <tableColumn id="38" xr3:uid="{6A5CDDE2-8977-4CCB-AA19-AFC1633C4A28}" name="14:30"/>
    <tableColumn id="39" xr3:uid="{F1753CB3-18B0-4EC4-9828-971EA7169AA2}" name="15:00"/>
    <tableColumn id="40" xr3:uid="{F689A158-3650-4FC0-BF77-24EA0943D03F}" name="15:30"/>
    <tableColumn id="41" xr3:uid="{9EFCB8B0-FB1B-4B52-8865-637BEE997312}" name="16:00"/>
    <tableColumn id="42" xr3:uid="{C7613938-CEE6-44C5-8524-03CB983EAA89}" name="16:30"/>
    <tableColumn id="43" xr3:uid="{6BE2443B-405C-4319-86FF-DE1A1A78EEA4}" name="17:00"/>
    <tableColumn id="44" xr3:uid="{0FE52B37-DB56-4B4D-B3ED-EB536EAAAAD8}" name="17:30"/>
    <tableColumn id="45" xr3:uid="{227E6467-ADA7-481D-B8E2-4141D7F568FA}" name="18:00"/>
    <tableColumn id="46" xr3:uid="{24E4F627-A579-42EA-BF94-F0058D11E865}" name="18:30"/>
    <tableColumn id="47" xr3:uid="{7D2B4DEF-0279-4822-AADC-1333BDFC1421}" name="19:00"/>
    <tableColumn id="48" xr3:uid="{1CB3E52D-2290-488E-B2B3-0D24392B0A41}" name="19:30"/>
    <tableColumn id="49" xr3:uid="{E37E7D6A-5CB2-4586-95FC-18F13A5B6610}" name="20:00"/>
    <tableColumn id="50" xr3:uid="{0F6317F7-E07D-437B-8789-E7D67A7B5C09}" name="20:30"/>
    <tableColumn id="51" xr3:uid="{C7086F89-9497-465A-A23C-AE1BBAD9D25A}" name="21:00"/>
    <tableColumn id="52" xr3:uid="{074E74D8-83E0-4E84-8248-237E015ADC2F}" name="21:30"/>
    <tableColumn id="53" xr3:uid="{8D55E9DF-8251-4087-AA1B-959791379A21}" name="22:00"/>
    <tableColumn id="54" xr3:uid="{D97E5764-B902-45F0-9E08-0881CB36468C}" name="22:30"/>
    <tableColumn id="55" xr3:uid="{4ECC030A-F012-4CD0-8BFF-62BFE2952179}" name="23:00"/>
    <tableColumn id="56" xr3:uid="{47E7FE7C-94FF-4BDE-928F-228073106BB6}" name="23:3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4E826EB-AA6A-4747-ACAC-7B5E2FEF5063}" name="TaskDurations" displayName="TaskDurations" ref="A6:G54" totalsRowShown="0" headerRowDxfId="5">
  <autoFilter ref="A6:G54" xr:uid="{A4E826EB-AA6A-4747-ACAC-7B5E2FEF506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B99E4839-0EDB-427E-BC05-91D3EC03D072}" name="Task"/>
    <tableColumn id="2" xr3:uid="{24B0BD7D-53CF-427C-B27D-C79CA9E8EFA2}" name="Distribution"/>
    <tableColumn id="3" xr3:uid="{7A629D4C-DDBD-42FE-8BC5-EAE1861A0106}" name="Optimistic"/>
    <tableColumn id="4" xr3:uid="{9055D204-AB14-48E7-B31E-4AADE3478B5A}" name="Most Likely"/>
    <tableColumn id="5" xr3:uid="{A3031DC2-23E3-44AC-BEEB-0DFBC22A8671}" name="Pessimistic"/>
    <tableColumn id="6" xr3:uid="{7F41E985-FA77-4998-92E6-17B8AC221215}" name="Units"/>
    <tableColumn id="7" xr3:uid="{6EE2FF60-18BD-4E49-949F-4D84467374B5}" name="Not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EFF98E-1F91-4A96-8D49-45EFD91F38DF}" name="UnitOptions" displayName="UnitOptions" ref="H6:H9" totalsRowShown="0" headerRowDxfId="4">
  <autoFilter ref="H6:H9" xr:uid="{DEEFF98E-1F91-4A96-8D49-45EFD91F38DF}">
    <filterColumn colId="0" hiddenButton="1"/>
  </autoFilter>
  <tableColumns count="1">
    <tableColumn id="1" xr3:uid="{2B263374-9BC5-496C-9B47-D51BA6A1AA0D}" name="Units"/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ED69641-8F7C-4FFC-924D-DC6C1F34A971}" name="DistOptions" displayName="DistOptions" ref="I6:I9" totalsRowShown="0" headerRowDxfId="3">
  <autoFilter ref="I6:I9" xr:uid="{1ED69641-8F7C-4FFC-924D-DC6C1F34A971}">
    <filterColumn colId="0" hiddenButton="1"/>
  </autoFilter>
  <tableColumns count="1">
    <tableColumn id="1" xr3:uid="{7B80CE8C-0355-413B-A49B-1ECDAC072474}" name="Distributions"/>
  </tableColumns>
  <tableStyleInfo name="TableStyleLight1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00B77EF-4C47-4B66-93C0-EAE16F7CA8A6}" name="BatchSizes" displayName="BatchSizes" ref="A4:C18" totalsRowShown="0" headerRowDxfId="2">
  <autoFilter ref="A4:C18" xr:uid="{D00B77EF-4C47-4B66-93C0-EAE16F7CA8A6}">
    <filterColumn colId="0" hiddenButton="1"/>
    <filterColumn colId="1" hiddenButton="1"/>
    <filterColumn colId="2" hiddenButton="1"/>
  </autoFilter>
  <tableColumns count="3">
    <tableColumn id="1" xr3:uid="{FE0BD149-A917-4038-AE92-E160ECEFD6A1}" name="Batch Name"/>
    <tableColumn id="2" xr3:uid="{245E194F-27C1-43F8-9BE5-9413DDBDB67D}" name="Size"/>
    <tableColumn id="3" xr3:uid="{D8FB807F-5D74-405A-8F86-05F5109394E9}" name="Unit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CD1942F-E95F-45B0-AAAB-407661C6CBE9}" name="tableProcessStageDoors" displayName="tableProcessStageDoors" ref="A5:B13" totalsRowShown="0" headerRowDxfId="1">
  <autoFilter ref="A5:B13" xr:uid="{00000000-0009-0000-0100-000001000000}">
    <filterColumn colId="0" hiddenButton="1"/>
    <filterColumn colId="1" hiddenButton="1"/>
  </autoFilter>
  <tableColumns count="2">
    <tableColumn id="1" xr3:uid="{BFDC3C27-D96C-47FA-8D11-1B4BEB9E1E65}" name="stage"/>
    <tableColumn id="2" xr3:uid="{D29F6500-DD1F-4D60-9BE0-A2F0000216D9}" name="doors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BD1F14D-7C59-465B-8ECB-E594763ABEAD}" name="tableAdditionalPaths" displayName="tableAdditionalPaths" ref="A25:C27" totalsRowShown="0">
  <autoFilter ref="A25:C27" xr:uid="{00000000-0009-0000-0100-000002000000}">
    <filterColumn colId="0" hiddenButton="1"/>
    <filterColumn colId="1" hiddenButton="1"/>
    <filterColumn colId="2" hiddenButton="1"/>
  </autoFilter>
  <tableColumns count="3">
    <tableColumn id="1" xr3:uid="{2127D6FB-6055-426B-804C-40D722746B45}" name="path_name"/>
    <tableColumn id="2" xr3:uid="{27FA8C95-3AD3-4315-BE84-7B66DD14AB2D}" name="path"/>
    <tableColumn id="3" xr3:uid="{A523FEE1-5CA0-4A9F-A2C0-CBDE94BA0D02}" name="second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hyperlink" Target="https://en.wikipedia.org/wiki/PERT_distribution" TargetMode="External"/><Relationship Id="rId1" Type="http://schemas.openxmlformats.org/officeDocument/2006/relationships/hyperlink" Target="https://en.wikipedia.org/wiki/Triangular_distribution" TargetMode="Externa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E5397-545A-4A68-AFD5-09FE3D9C7A9C}">
  <sheetPr>
    <tabColor theme="5"/>
  </sheetPr>
  <dimension ref="A1:D11"/>
  <sheetViews>
    <sheetView workbookViewId="0">
      <selection activeCell="A11" sqref="A11"/>
    </sheetView>
  </sheetViews>
  <sheetFormatPr defaultRowHeight="14.4" x14ac:dyDescent="0.3"/>
  <cols>
    <col min="1" max="1" width="75.88671875" bestFit="1" customWidth="1"/>
  </cols>
  <sheetData>
    <row r="1" spans="1:4" ht="25.8" x14ac:dyDescent="0.5">
      <c r="A1" s="1" t="s">
        <v>272</v>
      </c>
      <c r="B1" s="1"/>
      <c r="C1" s="1"/>
      <c r="D1" s="1"/>
    </row>
    <row r="2" spans="1:4" x14ac:dyDescent="0.3">
      <c r="A2" s="8" t="s">
        <v>0</v>
      </c>
    </row>
    <row r="3" spans="1:4" x14ac:dyDescent="0.3">
      <c r="A3" s="8" t="s">
        <v>14</v>
      </c>
    </row>
    <row r="4" spans="1:4" x14ac:dyDescent="0.3">
      <c r="A4" s="8" t="s">
        <v>82</v>
      </c>
    </row>
    <row r="5" spans="1:4" x14ac:dyDescent="0.3">
      <c r="A5" s="8" t="s">
        <v>199</v>
      </c>
    </row>
    <row r="6" spans="1:4" x14ac:dyDescent="0.3">
      <c r="A6" s="8" t="s">
        <v>273</v>
      </c>
    </row>
    <row r="7" spans="1:4" x14ac:dyDescent="0.3">
      <c r="A7" s="8" t="s">
        <v>274</v>
      </c>
    </row>
    <row r="8" spans="1:4" x14ac:dyDescent="0.3">
      <c r="A8" s="8" t="s">
        <v>220</v>
      </c>
    </row>
    <row r="9" spans="1:4" x14ac:dyDescent="0.3">
      <c r="A9" s="69" t="s">
        <v>234</v>
      </c>
    </row>
    <row r="10" spans="1:4" x14ac:dyDescent="0.3">
      <c r="A10" s="8" t="s">
        <v>251</v>
      </c>
    </row>
    <row r="11" spans="1:4" x14ac:dyDescent="0.3">
      <c r="A11" s="8" t="s">
        <v>263</v>
      </c>
    </row>
  </sheetData>
  <hyperlinks>
    <hyperlink ref="A2" location="'Arrival Schedules'!A1" display="Arrival Schedules" xr:uid="{32538F68-1DDA-4273-9B22-E209A7BF8F44}"/>
    <hyperlink ref="A3" location="'Resource Allocation'!A1" display="Resource Allocation" xr:uid="{D4F9D1D4-FAEA-4994-8FE8-BAF775BC9F3E}"/>
    <hyperlink ref="A4" location="'Task Durations'!A1" display="Task Durations" xr:uid="{268C11E7-EE64-4460-A99C-9FC72D233346}"/>
    <hyperlink ref="A5" location="'Batch Sizes'!A1" display="Batch Sizes" xr:uid="{7E1747F3-CC27-4D04-BB85-5D7C4E056915}"/>
    <hyperlink ref="A6" location="'Runner Times'!A1" display="Runner Times" xr:uid="{441FFF0C-1D1C-411A-BBC0-FBDD732C0C6F}"/>
    <hyperlink ref="A7" location="'Runner Times output'!A1" display="Runner Times (Python output)" xr:uid="{4B77BCA9-CB81-4203-849C-8C97F9F4ED24}"/>
    <hyperlink ref="A8" location="'Reception Variables'!A1" display="Reception Variables" xr:uid="{137C48D1-9391-4636-BA2F-8B96EB312416}"/>
    <hyperlink ref="A9" location="'Cut-up Variables'!A1" display="Cut-up Variables" xr:uid="{D5C2FF66-5226-41D3-BEE9-FB078B134CC4}"/>
    <hyperlink ref="A10" location="'Processing Variables'!A1" display="Processing Variables" xr:uid="{1DF0CFE5-6DE6-4BEF-BF2F-7FC7B734E677}"/>
    <hyperlink ref="A11" location="'Microtomy Variables'!A1" display="Microtomy Variables" xr:uid="{78BC2A5B-6D98-4745-BC30-ACE68237C95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A2AA4-570B-4FEE-860A-216222058033}">
  <dimension ref="A1:F7"/>
  <sheetViews>
    <sheetView workbookViewId="0"/>
  </sheetViews>
  <sheetFormatPr defaultRowHeight="14.4" x14ac:dyDescent="0.3"/>
  <cols>
    <col min="1" max="1" width="13.77734375" customWidth="1"/>
    <col min="2" max="2" width="11.77734375" bestFit="1" customWidth="1"/>
    <col min="5" max="5" width="18.44140625" customWidth="1"/>
    <col min="6" max="6" width="9.33203125" bestFit="1" customWidth="1"/>
  </cols>
  <sheetData>
    <row r="1" spans="1:6" x14ac:dyDescent="0.3">
      <c r="A1" s="8" t="s">
        <v>13</v>
      </c>
    </row>
    <row r="2" spans="1:6" ht="25.8" x14ac:dyDescent="0.5">
      <c r="A2" s="1" t="s">
        <v>251</v>
      </c>
    </row>
    <row r="3" spans="1:6" x14ac:dyDescent="0.3">
      <c r="E3" s="38" t="s">
        <v>262</v>
      </c>
    </row>
    <row r="4" spans="1:6" ht="15" thickBot="1" x14ac:dyDescent="0.35">
      <c r="A4" s="31" t="s">
        <v>252</v>
      </c>
      <c r="B4" s="32" t="s">
        <v>253</v>
      </c>
      <c r="E4" s="39" t="s">
        <v>257</v>
      </c>
      <c r="F4" s="40" t="s">
        <v>258</v>
      </c>
    </row>
    <row r="5" spans="1:6" ht="15" thickTop="1" x14ac:dyDescent="0.3">
      <c r="A5" s="33" t="s">
        <v>254</v>
      </c>
      <c r="B5" s="34">
        <v>0.02</v>
      </c>
      <c r="E5" s="41" t="s">
        <v>259</v>
      </c>
      <c r="F5" s="42">
        <v>0.6875</v>
      </c>
    </row>
    <row r="6" spans="1:6" x14ac:dyDescent="0.3">
      <c r="A6" s="35" t="s">
        <v>255</v>
      </c>
      <c r="B6" s="36">
        <v>0.05</v>
      </c>
      <c r="E6" s="43" t="s">
        <v>260</v>
      </c>
      <c r="F6" s="44">
        <v>0.6875</v>
      </c>
    </row>
    <row r="7" spans="1:6" x14ac:dyDescent="0.3">
      <c r="A7" s="10" t="s">
        <v>256</v>
      </c>
      <c r="B7" s="37">
        <f>1-SUM(B5:B6)</f>
        <v>0.92999999999999994</v>
      </c>
      <c r="E7" s="45" t="s">
        <v>261</v>
      </c>
      <c r="F7" s="46">
        <v>0.6875</v>
      </c>
    </row>
  </sheetData>
  <hyperlinks>
    <hyperlink ref="A1" location="Main!A1" display="Back to Main" xr:uid="{84335283-3719-4E34-BDBC-02266FC74D0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A155D-EB0A-4AE9-BCB9-40E25A3FE621}">
  <dimension ref="A1:J10"/>
  <sheetViews>
    <sheetView workbookViewId="0">
      <selection activeCell="H12" sqref="H12"/>
    </sheetView>
  </sheetViews>
  <sheetFormatPr defaultRowHeight="14.4" x14ac:dyDescent="0.3"/>
  <cols>
    <col min="1" max="1" width="16.5546875" customWidth="1"/>
    <col min="2" max="2" width="11.77734375" bestFit="1" customWidth="1"/>
    <col min="3" max="3" width="29.33203125" customWidth="1"/>
    <col min="4" max="4" width="2.6640625" customWidth="1"/>
    <col min="5" max="5" width="14" bestFit="1" customWidth="1"/>
    <col min="6" max="6" width="10.88671875" bestFit="1" customWidth="1"/>
    <col min="7" max="7" width="5.88671875" bestFit="1" customWidth="1"/>
    <col min="8" max="8" width="9.88671875" bestFit="1" customWidth="1"/>
    <col min="9" max="9" width="6.109375" bestFit="1" customWidth="1"/>
  </cols>
  <sheetData>
    <row r="1" spans="1:10" x14ac:dyDescent="0.3">
      <c r="A1" s="8" t="s">
        <v>13</v>
      </c>
    </row>
    <row r="2" spans="1:10" ht="25.8" x14ac:dyDescent="0.5">
      <c r="A2" s="1" t="s">
        <v>263</v>
      </c>
    </row>
    <row r="3" spans="1:10" x14ac:dyDescent="0.3">
      <c r="E3" s="47"/>
      <c r="F3" s="79" t="s">
        <v>264</v>
      </c>
      <c r="G3" s="79"/>
      <c r="H3" s="79"/>
      <c r="I3" s="79"/>
    </row>
    <row r="4" spans="1:10" ht="15" thickBot="1" x14ac:dyDescent="0.35">
      <c r="A4" s="78" t="s">
        <v>265</v>
      </c>
      <c r="B4" s="78"/>
      <c r="C4" s="78"/>
      <c r="E4" s="54" t="s">
        <v>266</v>
      </c>
      <c r="F4" s="55" t="s">
        <v>86</v>
      </c>
      <c r="G4" s="55" t="s">
        <v>244</v>
      </c>
      <c r="H4" s="55" t="s">
        <v>245</v>
      </c>
      <c r="I4" s="55" t="s">
        <v>246</v>
      </c>
    </row>
    <row r="5" spans="1:10" ht="15" thickTop="1" x14ac:dyDescent="0.3">
      <c r="A5" s="78" t="s">
        <v>267</v>
      </c>
      <c r="B5" s="78"/>
      <c r="C5" s="78"/>
      <c r="E5" s="56" t="s">
        <v>268</v>
      </c>
      <c r="F5" s="57" t="s">
        <v>248</v>
      </c>
      <c r="G5" s="57">
        <v>1</v>
      </c>
      <c r="H5" s="57">
        <v>3</v>
      </c>
      <c r="I5" s="57">
        <v>6</v>
      </c>
    </row>
    <row r="6" spans="1:10" x14ac:dyDescent="0.3">
      <c r="A6" s="78" t="s">
        <v>269</v>
      </c>
      <c r="B6" s="78"/>
      <c r="C6" s="78"/>
      <c r="E6" s="58" t="s">
        <v>270</v>
      </c>
      <c r="F6" s="48" t="s">
        <v>248</v>
      </c>
      <c r="G6" s="48">
        <v>5</v>
      </c>
      <c r="H6" s="48">
        <v>10</v>
      </c>
      <c r="I6" s="48">
        <v>20</v>
      </c>
    </row>
    <row r="7" spans="1:10" x14ac:dyDescent="0.3">
      <c r="E7" s="59" t="s">
        <v>271</v>
      </c>
      <c r="F7" s="60" t="s">
        <v>248</v>
      </c>
      <c r="G7" s="60">
        <v>1</v>
      </c>
      <c r="H7" s="60">
        <v>3</v>
      </c>
      <c r="I7" s="60">
        <v>6</v>
      </c>
    </row>
    <row r="8" spans="1:10" x14ac:dyDescent="0.3">
      <c r="A8" s="49" t="s">
        <v>259</v>
      </c>
      <c r="B8" s="50" t="s">
        <v>253</v>
      </c>
      <c r="E8" s="58" t="s">
        <v>261</v>
      </c>
      <c r="F8" s="48" t="s">
        <v>248</v>
      </c>
      <c r="G8" s="48">
        <v>1</v>
      </c>
      <c r="H8" s="48">
        <v>2</v>
      </c>
      <c r="I8" s="48">
        <v>5</v>
      </c>
    </row>
    <row r="9" spans="1:10" x14ac:dyDescent="0.3">
      <c r="A9" s="51" t="s">
        <v>268</v>
      </c>
      <c r="B9" s="52">
        <v>0.75</v>
      </c>
      <c r="E9" s="70" t="s">
        <v>250</v>
      </c>
      <c r="F9" s="70"/>
      <c r="G9" s="70"/>
      <c r="H9" s="70"/>
      <c r="I9" s="70"/>
      <c r="J9" s="70"/>
    </row>
    <row r="10" spans="1:10" x14ac:dyDescent="0.3">
      <c r="A10" s="18" t="s">
        <v>270</v>
      </c>
      <c r="B10" s="53">
        <f>1-B9</f>
        <v>0.25</v>
      </c>
    </row>
  </sheetData>
  <mergeCells count="4">
    <mergeCell ref="F3:I3"/>
    <mergeCell ref="A4:C4"/>
    <mergeCell ref="A5:C5"/>
    <mergeCell ref="A6:C6"/>
  </mergeCells>
  <hyperlinks>
    <hyperlink ref="A1" location="Main!A1" display="Back to Main" xr:uid="{207D47C9-FCFD-4D69-8445-325772DCDBC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79F0E-0857-4714-992B-FDE97AA3BCED}">
  <dimension ref="A1:J58"/>
  <sheetViews>
    <sheetView workbookViewId="0"/>
  </sheetViews>
  <sheetFormatPr defaultRowHeight="14.4" x14ac:dyDescent="0.3"/>
  <cols>
    <col min="9" max="9" width="2.77734375" customWidth="1"/>
  </cols>
  <sheetData>
    <row r="1" spans="1:10" x14ac:dyDescent="0.3">
      <c r="A1" s="8" t="s">
        <v>13</v>
      </c>
    </row>
    <row r="2" spans="1:10" ht="25.8" x14ac:dyDescent="0.5">
      <c r="A2" s="71" t="s">
        <v>0</v>
      </c>
      <c r="B2" s="71"/>
      <c r="C2" s="71"/>
      <c r="D2" s="71"/>
      <c r="E2" s="1"/>
      <c r="F2" s="1"/>
      <c r="G2" s="1"/>
      <c r="H2" s="1"/>
    </row>
    <row r="3" spans="1:10" x14ac:dyDescent="0.3">
      <c r="A3" s="2"/>
      <c r="B3" s="2"/>
      <c r="C3" s="2"/>
      <c r="D3" s="2"/>
      <c r="E3" s="2"/>
      <c r="F3" s="2"/>
      <c r="G3" s="2"/>
      <c r="H3" s="2"/>
    </row>
    <row r="4" spans="1:10" ht="21" x14ac:dyDescent="0.4">
      <c r="A4" s="72" t="s">
        <v>1</v>
      </c>
      <c r="B4" s="72"/>
      <c r="C4" s="72"/>
      <c r="D4" s="72"/>
      <c r="E4" s="72"/>
      <c r="F4" s="72"/>
      <c r="G4" s="72"/>
      <c r="H4" s="72"/>
    </row>
    <row r="5" spans="1:10" x14ac:dyDescent="0.3">
      <c r="A5" s="3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J5" s="4" t="s">
        <v>10</v>
      </c>
    </row>
    <row r="6" spans="1:10" x14ac:dyDescent="0.3">
      <c r="A6" s="5">
        <v>0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</row>
    <row r="7" spans="1:10" x14ac:dyDescent="0.3">
      <c r="A7" s="5">
        <v>1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</row>
    <row r="8" spans="1:10" x14ac:dyDescent="0.3">
      <c r="A8" s="5">
        <v>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</row>
    <row r="9" spans="1:10" x14ac:dyDescent="0.3">
      <c r="A9" s="5">
        <v>3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</row>
    <row r="10" spans="1:10" x14ac:dyDescent="0.3">
      <c r="A10" s="5">
        <v>4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</row>
    <row r="11" spans="1:10" x14ac:dyDescent="0.3">
      <c r="A11" s="5">
        <v>5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</row>
    <row r="12" spans="1:10" x14ac:dyDescent="0.3">
      <c r="A12" s="5">
        <v>6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</row>
    <row r="13" spans="1:10" x14ac:dyDescent="0.3">
      <c r="A13" s="5">
        <v>7</v>
      </c>
      <c r="B13" s="6">
        <v>4.0106902847104315</v>
      </c>
      <c r="C13" s="6">
        <v>4.1497075901776874</v>
      </c>
      <c r="D13" s="6">
        <v>3.9305558094136153</v>
      </c>
      <c r="E13" s="6">
        <v>3.3011680134413033</v>
      </c>
      <c r="F13" s="6">
        <v>3.1944550250730721</v>
      </c>
      <c r="G13" s="6">
        <v>0</v>
      </c>
      <c r="H13" s="6">
        <v>0</v>
      </c>
    </row>
    <row r="14" spans="1:10" x14ac:dyDescent="0.3">
      <c r="A14" s="5">
        <v>8</v>
      </c>
      <c r="B14" s="6">
        <v>13.30157396942867</v>
      </c>
      <c r="C14" s="6">
        <v>11.661773559141634</v>
      </c>
      <c r="D14" s="6">
        <v>13.949171477381363</v>
      </c>
      <c r="E14" s="6">
        <v>14.515210934289298</v>
      </c>
      <c r="F14" s="6">
        <v>8.2326651736519008</v>
      </c>
      <c r="G14" s="6">
        <v>1.2503761358382284</v>
      </c>
      <c r="H14" s="6">
        <v>0</v>
      </c>
    </row>
    <row r="15" spans="1:10" x14ac:dyDescent="0.3">
      <c r="A15" s="5">
        <v>9</v>
      </c>
      <c r="B15" s="6">
        <v>31.879597171798693</v>
      </c>
      <c r="C15" s="6">
        <v>26.435979926297374</v>
      </c>
      <c r="D15" s="6">
        <v>24.751853706739759</v>
      </c>
      <c r="E15" s="6">
        <v>25.75382645914716</v>
      </c>
      <c r="F15" s="6">
        <v>12.197010095733541</v>
      </c>
      <c r="G15" s="6">
        <v>1.2943415414584107</v>
      </c>
      <c r="H15" s="6">
        <v>0</v>
      </c>
    </row>
    <row r="16" spans="1:10" x14ac:dyDescent="0.3">
      <c r="A16" s="5">
        <v>10</v>
      </c>
      <c r="B16" s="6">
        <v>15.209774882185581</v>
      </c>
      <c r="C16" s="6">
        <v>13.650029100782504</v>
      </c>
      <c r="D16" s="6">
        <v>15.978141874091421</v>
      </c>
      <c r="E16" s="6">
        <v>19.129482645508261</v>
      </c>
      <c r="F16" s="6">
        <v>16.190078877074889</v>
      </c>
      <c r="G16" s="6">
        <v>1.5650966598247129</v>
      </c>
      <c r="H16" s="6">
        <v>0</v>
      </c>
    </row>
    <row r="17" spans="1:8" x14ac:dyDescent="0.3">
      <c r="A17" s="5">
        <v>11</v>
      </c>
      <c r="B17" s="6">
        <v>27.380116933922746</v>
      </c>
      <c r="C17" s="6">
        <v>20.152017484800496</v>
      </c>
      <c r="D17" s="6">
        <v>14.052205130339287</v>
      </c>
      <c r="E17" s="6">
        <v>16.493264189060124</v>
      </c>
      <c r="F17" s="6">
        <v>14.157243861119285</v>
      </c>
      <c r="G17" s="6">
        <v>1.2865744900094811</v>
      </c>
      <c r="H17" s="6">
        <v>0.17500000000000002</v>
      </c>
    </row>
    <row r="18" spans="1:8" x14ac:dyDescent="0.3">
      <c r="A18" s="5">
        <v>12</v>
      </c>
      <c r="B18" s="6">
        <v>13.98722473098408</v>
      </c>
      <c r="C18" s="6">
        <v>16.251627003871359</v>
      </c>
      <c r="D18" s="6">
        <v>9.7983481298169846</v>
      </c>
      <c r="E18" s="6">
        <v>12.843115557054983</v>
      </c>
      <c r="F18" s="6">
        <v>13.068225102571629</v>
      </c>
      <c r="G18" s="6">
        <v>0.56059748780271401</v>
      </c>
      <c r="H18" s="6">
        <v>0</v>
      </c>
    </row>
    <row r="19" spans="1:8" x14ac:dyDescent="0.3">
      <c r="A19" s="5">
        <v>13</v>
      </c>
      <c r="B19" s="6">
        <v>8.4746894568560958</v>
      </c>
      <c r="C19" s="6">
        <v>10.724237480520751</v>
      </c>
      <c r="D19" s="6">
        <v>4.1371974495415396</v>
      </c>
      <c r="E19" s="6">
        <v>6.0433112082470775</v>
      </c>
      <c r="F19" s="6">
        <v>5.3724925421683434</v>
      </c>
      <c r="G19" s="6">
        <v>0</v>
      </c>
      <c r="H19" s="6">
        <v>0</v>
      </c>
    </row>
    <row r="20" spans="1:8" x14ac:dyDescent="0.3">
      <c r="A20" s="5">
        <v>14</v>
      </c>
      <c r="B20" s="6">
        <v>11.882515413487074</v>
      </c>
      <c r="C20" s="6">
        <v>14.229202310056239</v>
      </c>
      <c r="D20" s="6">
        <v>7.4610544676093582</v>
      </c>
      <c r="E20" s="6">
        <v>11.896780726535136</v>
      </c>
      <c r="F20" s="6">
        <v>9.4391416365872054</v>
      </c>
      <c r="G20" s="6">
        <v>0</v>
      </c>
      <c r="H20" s="6">
        <v>0</v>
      </c>
    </row>
    <row r="21" spans="1:8" x14ac:dyDescent="0.3">
      <c r="A21" s="5">
        <v>15</v>
      </c>
      <c r="B21" s="6">
        <v>15.847221242743769</v>
      </c>
      <c r="C21" s="6">
        <v>14.662579030159494</v>
      </c>
      <c r="D21" s="6">
        <v>10.984972538437844</v>
      </c>
      <c r="E21" s="6">
        <v>12.031971416609434</v>
      </c>
      <c r="F21" s="6">
        <v>15.536667621946245</v>
      </c>
      <c r="G21" s="6">
        <v>0</v>
      </c>
      <c r="H21" s="6">
        <v>0</v>
      </c>
    </row>
    <row r="22" spans="1:8" x14ac:dyDescent="0.3">
      <c r="A22" s="5">
        <v>16</v>
      </c>
      <c r="B22" s="6">
        <v>8.9307008667302767</v>
      </c>
      <c r="C22" s="6">
        <v>12.046403745242499</v>
      </c>
      <c r="D22" s="6">
        <v>10.842310557419099</v>
      </c>
      <c r="E22" s="6">
        <v>8.3142274395671887</v>
      </c>
      <c r="F22" s="6">
        <v>8.6357276993601992</v>
      </c>
      <c r="G22" s="6">
        <v>0</v>
      </c>
      <c r="H22" s="6">
        <v>0</v>
      </c>
    </row>
    <row r="23" spans="1:8" x14ac:dyDescent="0.3">
      <c r="A23" s="5">
        <v>17</v>
      </c>
      <c r="B23" s="6">
        <v>3.0320514967780601</v>
      </c>
      <c r="C23" s="6">
        <v>3.4398579064250838</v>
      </c>
      <c r="D23" s="6">
        <v>3.6310562755112579</v>
      </c>
      <c r="E23" s="6">
        <v>2.428821251957181</v>
      </c>
      <c r="F23" s="6">
        <v>4.3294811695129525</v>
      </c>
      <c r="G23" s="6">
        <v>0</v>
      </c>
      <c r="H23" s="6">
        <v>0</v>
      </c>
    </row>
    <row r="24" spans="1:8" x14ac:dyDescent="0.3">
      <c r="A24" s="5">
        <v>18</v>
      </c>
      <c r="B24" s="6">
        <v>2.9042929647903333</v>
      </c>
      <c r="C24" s="6">
        <v>2.1062860842047315</v>
      </c>
      <c r="D24" s="6">
        <v>2.2696224252970691</v>
      </c>
      <c r="E24" s="6">
        <v>1.5745739196884794</v>
      </c>
      <c r="F24" s="6">
        <v>0</v>
      </c>
      <c r="G24" s="6">
        <v>0</v>
      </c>
      <c r="H24" s="6">
        <v>0</v>
      </c>
    </row>
    <row r="25" spans="1:8" x14ac:dyDescent="0.3">
      <c r="A25" s="5">
        <v>19</v>
      </c>
      <c r="B25" s="6">
        <v>4.3564394471855001</v>
      </c>
      <c r="C25" s="6">
        <v>0</v>
      </c>
      <c r="D25" s="6">
        <v>2.1399297152800982</v>
      </c>
      <c r="E25" s="6">
        <v>0</v>
      </c>
      <c r="F25" s="6">
        <v>0</v>
      </c>
      <c r="G25" s="6">
        <v>0</v>
      </c>
      <c r="H25" s="6">
        <v>0</v>
      </c>
    </row>
    <row r="26" spans="1:8" x14ac:dyDescent="0.3">
      <c r="A26" s="5">
        <v>20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</row>
    <row r="27" spans="1:8" x14ac:dyDescent="0.3">
      <c r="A27" s="5">
        <v>21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</row>
    <row r="28" spans="1:8" x14ac:dyDescent="0.3">
      <c r="A28" s="5">
        <v>22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</row>
    <row r="29" spans="1:8" x14ac:dyDescent="0.3">
      <c r="A29" s="5">
        <v>23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</row>
    <row r="30" spans="1:8" x14ac:dyDescent="0.3">
      <c r="A30" s="5" t="s">
        <v>11</v>
      </c>
      <c r="B30" s="7">
        <f>SUBTOTAL(109,ArrivalScheduleCancer[MON])</f>
        <v>161.19688886160131</v>
      </c>
      <c r="C30" s="7">
        <f>SUBTOTAL(109,ArrivalScheduleCancer[TUE])</f>
        <v>149.50970122167985</v>
      </c>
      <c r="D30" s="7">
        <f>SUBTOTAL(109,ArrivalScheduleCancer[WED])</f>
        <v>123.92641955687871</v>
      </c>
      <c r="E30" s="7">
        <f>SUBTOTAL(109,ArrivalScheduleCancer[THU])</f>
        <v>134.32575376110563</v>
      </c>
      <c r="F30" s="7">
        <f>SUBTOTAL(109,ArrivalScheduleCancer[FRI])</f>
        <v>110.35318880479929</v>
      </c>
      <c r="G30" s="7">
        <f>SUBTOTAL(109,ArrivalScheduleCancer[SAT])</f>
        <v>5.9569863149335474</v>
      </c>
      <c r="H30" s="7">
        <f>SUBTOTAL(109,ArrivalScheduleCancer[SUN])</f>
        <v>0.17500000000000002</v>
      </c>
    </row>
    <row r="32" spans="1:8" ht="21" x14ac:dyDescent="0.4">
      <c r="A32" s="72" t="s">
        <v>12</v>
      </c>
      <c r="B32" s="72"/>
      <c r="C32" s="72"/>
      <c r="D32" s="72"/>
      <c r="E32" s="72"/>
      <c r="F32" s="72"/>
      <c r="G32" s="72"/>
      <c r="H32" s="72"/>
    </row>
    <row r="33" spans="1:10" x14ac:dyDescent="0.3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3" t="s">
        <v>9</v>
      </c>
      <c r="J33" s="4" t="s">
        <v>10</v>
      </c>
    </row>
    <row r="34" spans="1:10" x14ac:dyDescent="0.3">
      <c r="A34" s="5">
        <v>0</v>
      </c>
      <c r="B34" s="6">
        <v>0</v>
      </c>
      <c r="C34" s="6">
        <v>0</v>
      </c>
      <c r="D34" s="6">
        <v>4.2798594305601965</v>
      </c>
      <c r="E34" s="6">
        <v>0</v>
      </c>
      <c r="F34" s="6">
        <v>0</v>
      </c>
      <c r="G34" s="6">
        <v>0</v>
      </c>
      <c r="H34" s="6">
        <v>0</v>
      </c>
    </row>
    <row r="35" spans="1:10" x14ac:dyDescent="0.3">
      <c r="A35" s="5">
        <v>1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</row>
    <row r="36" spans="1:10" x14ac:dyDescent="0.3">
      <c r="A36" s="5">
        <v>2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</row>
    <row r="37" spans="1:10" x14ac:dyDescent="0.3">
      <c r="A37" s="5">
        <v>3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</row>
    <row r="38" spans="1:10" x14ac:dyDescent="0.3">
      <c r="A38" s="5">
        <v>4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</row>
    <row r="39" spans="1:10" x14ac:dyDescent="0.3">
      <c r="A39" s="5">
        <v>5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</row>
    <row r="40" spans="1:10" x14ac:dyDescent="0.3">
      <c r="A40" s="5">
        <v>6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</row>
    <row r="41" spans="1:10" x14ac:dyDescent="0.3">
      <c r="A41" s="5">
        <v>7</v>
      </c>
      <c r="B41" s="6">
        <v>3.0080177135328237</v>
      </c>
      <c r="C41" s="6">
        <v>2.2477582780129142</v>
      </c>
      <c r="D41" s="6">
        <v>2.4202033456111658</v>
      </c>
      <c r="E41" s="6">
        <v>3.2503808132345138</v>
      </c>
      <c r="F41" s="6">
        <v>3.7752650296318015</v>
      </c>
      <c r="G41" s="6">
        <v>0</v>
      </c>
      <c r="H41" s="6">
        <v>0</v>
      </c>
    </row>
    <row r="42" spans="1:10" x14ac:dyDescent="0.3">
      <c r="A42" s="5">
        <v>8</v>
      </c>
      <c r="B42" s="6">
        <v>9.6423404524149632</v>
      </c>
      <c r="C42" s="6">
        <v>11.661773559141634</v>
      </c>
      <c r="D42" s="6">
        <v>9.8278253590641622</v>
      </c>
      <c r="E42" s="6">
        <v>6.4749225246094744</v>
      </c>
      <c r="F42" s="6">
        <v>9.1916349631102552</v>
      </c>
      <c r="G42" s="6">
        <v>0.66686727244705346</v>
      </c>
      <c r="H42" s="6">
        <v>0</v>
      </c>
    </row>
    <row r="43" spans="1:10" x14ac:dyDescent="0.3">
      <c r="A43" s="5">
        <v>9</v>
      </c>
      <c r="B43" s="6">
        <v>23.810220428055949</v>
      </c>
      <c r="C43" s="6">
        <v>27.808339539957657</v>
      </c>
      <c r="D43" s="6">
        <v>23.182571915534432</v>
      </c>
      <c r="E43" s="6">
        <v>20.27860351113948</v>
      </c>
      <c r="F43" s="6">
        <v>20.255748908986035</v>
      </c>
      <c r="G43" s="6">
        <v>1.029589862523731</v>
      </c>
      <c r="H43" s="6">
        <v>0</v>
      </c>
    </row>
    <row r="44" spans="1:10" x14ac:dyDescent="0.3">
      <c r="A44" s="5">
        <v>10</v>
      </c>
      <c r="B44" s="6">
        <v>12.163186310963304</v>
      </c>
      <c r="C44" s="6">
        <v>20.370043427321505</v>
      </c>
      <c r="D44" s="6">
        <v>18.260733570390141</v>
      </c>
      <c r="E44" s="6">
        <v>14.532999182983264</v>
      </c>
      <c r="F44" s="6">
        <v>11.107991337185881</v>
      </c>
      <c r="G44" s="6">
        <v>1.3911970309552988</v>
      </c>
      <c r="H44" s="6">
        <v>0</v>
      </c>
    </row>
    <row r="45" spans="1:10" x14ac:dyDescent="0.3">
      <c r="A45" s="5">
        <v>11</v>
      </c>
      <c r="B45" s="6">
        <v>13.497806545501163</v>
      </c>
      <c r="C45" s="6">
        <v>20.368705844852091</v>
      </c>
      <c r="D45" s="6">
        <v>22.469262010441046</v>
      </c>
      <c r="E45" s="6">
        <v>20.211008166102349</v>
      </c>
      <c r="F45" s="6">
        <v>14.447648863398648</v>
      </c>
      <c r="G45" s="6">
        <v>0.82340767360606792</v>
      </c>
      <c r="H45" s="6">
        <v>0.17500000000000002</v>
      </c>
    </row>
    <row r="46" spans="1:10" x14ac:dyDescent="0.3">
      <c r="A46" s="5">
        <v>12</v>
      </c>
      <c r="B46" s="6">
        <v>13.748773082763572</v>
      </c>
      <c r="C46" s="6">
        <v>20.946541471656417</v>
      </c>
      <c r="D46" s="6">
        <v>20.802646798688432</v>
      </c>
      <c r="E46" s="6">
        <v>15.749715393651677</v>
      </c>
      <c r="F46" s="6">
        <v>13.939440109409718</v>
      </c>
      <c r="G46" s="6">
        <v>1.5696729658475992</v>
      </c>
      <c r="H46" s="6">
        <v>0.35000000000000003</v>
      </c>
    </row>
    <row r="47" spans="1:10" x14ac:dyDescent="0.3">
      <c r="A47" s="5">
        <v>13</v>
      </c>
      <c r="B47" s="6">
        <v>10.621036786640344</v>
      </c>
      <c r="C47" s="6">
        <v>14.54382891193911</v>
      </c>
      <c r="D47" s="6">
        <v>9.9150076807977463</v>
      </c>
      <c r="E47" s="6">
        <v>9.2859382255973326</v>
      </c>
      <c r="F47" s="6">
        <v>13.35863010485097</v>
      </c>
      <c r="G47" s="6">
        <v>1.7042163629202509</v>
      </c>
      <c r="H47" s="6">
        <v>0</v>
      </c>
    </row>
    <row r="48" spans="1:10" x14ac:dyDescent="0.3">
      <c r="A48" s="5">
        <v>14</v>
      </c>
      <c r="B48" s="6">
        <v>17.015199586176742</v>
      </c>
      <c r="C48" s="6">
        <v>16.829462630675692</v>
      </c>
      <c r="D48" s="6">
        <v>19.596361932372854</v>
      </c>
      <c r="E48" s="6">
        <v>16.425668844022983</v>
      </c>
      <c r="F48" s="6">
        <v>13.139847290633766</v>
      </c>
      <c r="G48" s="6">
        <v>0</v>
      </c>
      <c r="H48" s="6">
        <v>0</v>
      </c>
    </row>
    <row r="49" spans="1:8" x14ac:dyDescent="0.3">
      <c r="A49" s="5">
        <v>15</v>
      </c>
      <c r="B49" s="6">
        <v>17.987791797063601</v>
      </c>
      <c r="C49" s="6">
        <v>18.707428417789693</v>
      </c>
      <c r="D49" s="6">
        <v>20.115339323632931</v>
      </c>
      <c r="E49" s="6">
        <v>23.117608002699026</v>
      </c>
      <c r="F49" s="6">
        <v>16.0448763759352</v>
      </c>
      <c r="G49" s="6">
        <v>1.7042163629202509</v>
      </c>
      <c r="H49" s="6">
        <v>0</v>
      </c>
    </row>
    <row r="50" spans="1:8" x14ac:dyDescent="0.3">
      <c r="A50" s="5">
        <v>16</v>
      </c>
      <c r="B50" s="6">
        <v>16.191433278706082</v>
      </c>
      <c r="C50" s="6">
        <v>11.752589019748784</v>
      </c>
      <c r="D50" s="6">
        <v>14.194867111358006</v>
      </c>
      <c r="E50" s="6">
        <v>14.600594528020414</v>
      </c>
      <c r="F50" s="6">
        <v>9.170684282506409</v>
      </c>
      <c r="G50" s="6">
        <v>0</v>
      </c>
      <c r="H50" s="6">
        <v>0</v>
      </c>
    </row>
    <row r="51" spans="1:8" x14ac:dyDescent="0.3">
      <c r="A51" s="5">
        <v>17</v>
      </c>
      <c r="B51" s="6">
        <v>4.2805432895690254</v>
      </c>
      <c r="C51" s="6">
        <v>6.4465485209299835</v>
      </c>
      <c r="D51" s="6">
        <v>4.299271492879658</v>
      </c>
      <c r="E51" s="6">
        <v>5.5170805319995138</v>
      </c>
      <c r="F51" s="6">
        <v>3.9358919722844976</v>
      </c>
      <c r="G51" s="6">
        <v>0</v>
      </c>
      <c r="H51" s="6">
        <v>0</v>
      </c>
    </row>
    <row r="52" spans="1:8" x14ac:dyDescent="0.3">
      <c r="A52" s="5">
        <v>18</v>
      </c>
      <c r="B52" s="6">
        <v>1.4521464823951666</v>
      </c>
      <c r="C52" s="6">
        <v>4.0119734937232945</v>
      </c>
      <c r="D52" s="6">
        <v>2.7235469103564935</v>
      </c>
      <c r="E52" s="6">
        <v>3.6740058126064463</v>
      </c>
      <c r="F52" s="6">
        <v>4.356075034190547</v>
      </c>
      <c r="G52" s="6">
        <v>0</v>
      </c>
      <c r="H52" s="6">
        <v>0</v>
      </c>
    </row>
    <row r="53" spans="1:8" x14ac:dyDescent="0.3">
      <c r="A53" s="5">
        <v>19</v>
      </c>
      <c r="B53" s="6">
        <v>0</v>
      </c>
      <c r="C53" s="6">
        <v>4.3337672010323631</v>
      </c>
      <c r="D53" s="6">
        <v>2.1399297152800982</v>
      </c>
      <c r="E53" s="6">
        <v>4.0557207022278989</v>
      </c>
      <c r="F53" s="6">
        <v>0</v>
      </c>
      <c r="G53" s="6">
        <v>0</v>
      </c>
      <c r="H53" s="6">
        <v>0</v>
      </c>
    </row>
    <row r="54" spans="1:8" x14ac:dyDescent="0.3">
      <c r="A54" s="5">
        <v>20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</row>
    <row r="55" spans="1:8" x14ac:dyDescent="0.3">
      <c r="A55" s="5">
        <v>21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</row>
    <row r="56" spans="1:8" x14ac:dyDescent="0.3">
      <c r="A56" s="5">
        <v>22</v>
      </c>
      <c r="B56" s="6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</row>
    <row r="57" spans="1:8" x14ac:dyDescent="0.3">
      <c r="A57" s="5">
        <v>23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</row>
    <row r="58" spans="1:8" x14ac:dyDescent="0.3">
      <c r="A58" s="5" t="s">
        <v>11</v>
      </c>
      <c r="B58" s="7">
        <f>SUBTOTAL(109,ArrivalScheduleNonCancer[MON])</f>
        <v>143.41849575378276</v>
      </c>
      <c r="C58" s="7">
        <f>SUBTOTAL(109,ArrivalScheduleNonCancer[TUE])</f>
        <v>180.02876031678116</v>
      </c>
      <c r="D58" s="7">
        <f>SUBTOTAL(109,ArrivalScheduleNonCancer[WED])</f>
        <v>174.22742659696735</v>
      </c>
      <c r="E58" s="7">
        <f>SUBTOTAL(109,ArrivalScheduleNonCancer[THU])</f>
        <v>157.17424623889437</v>
      </c>
      <c r="F58" s="7">
        <f>SUBTOTAL(109,ArrivalScheduleNonCancer[FRI])</f>
        <v>132.72373427212375</v>
      </c>
      <c r="G58" s="7">
        <f>SUBTOTAL(109,ArrivalScheduleNonCancer[SAT])</f>
        <v>8.8891675312202523</v>
      </c>
      <c r="H58" s="7">
        <f>SUBTOTAL(109,ArrivalScheduleNonCancer[SUN])</f>
        <v>0.52500000000000002</v>
      </c>
    </row>
  </sheetData>
  <mergeCells count="3">
    <mergeCell ref="A2:D2"/>
    <mergeCell ref="A4:H4"/>
    <mergeCell ref="A32:H32"/>
  </mergeCells>
  <conditionalFormatting sqref="B34:H57 B6:H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decimal" operator="greaterThanOrEqual" showInputMessage="1" showErrorMessage="1" errorTitle="Non-negative decimal expected" error="Input must be numeric and greater than or equal to 0." sqref="B6:H29 B34:H57" xr:uid="{E9D72713-BC3F-4EB5-95CE-1657FF45BCC0}">
      <formula1>0</formula1>
    </dataValidation>
  </dataValidations>
  <hyperlinks>
    <hyperlink ref="A1" location="Main!A1" display="Back to Main" xr:uid="{7DB169BD-F2CA-455C-9F79-428DEC9A5578}"/>
  </hyperlink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A3D2D-6A3E-4352-8E9D-3C52C1AED0D7}">
  <dimension ref="A1:BD22"/>
  <sheetViews>
    <sheetView workbookViewId="0">
      <selection activeCell="I22" sqref="I22:BD22"/>
    </sheetView>
  </sheetViews>
  <sheetFormatPr defaultRowHeight="14.4" x14ac:dyDescent="0.3"/>
  <cols>
    <col min="1" max="1" width="24.33203125" customWidth="1"/>
    <col min="2" max="2" width="5.109375" bestFit="1" customWidth="1"/>
    <col min="3" max="3" width="4.109375" bestFit="1" customWidth="1"/>
    <col min="4" max="4" width="4.88671875" bestFit="1" customWidth="1"/>
    <col min="5" max="5" width="4.44140625" bestFit="1" customWidth="1"/>
    <col min="6" max="6" width="3.6640625" bestFit="1" customWidth="1"/>
    <col min="7" max="7" width="4.109375" bestFit="1" customWidth="1"/>
    <col min="8" max="8" width="4.6640625" bestFit="1" customWidth="1"/>
    <col min="9" max="56" width="5.5546875" bestFit="1" customWidth="1"/>
  </cols>
  <sheetData>
    <row r="1" spans="1:56" x14ac:dyDescent="0.3">
      <c r="A1" s="8" t="s">
        <v>13</v>
      </c>
    </row>
    <row r="2" spans="1:56" ht="25.8" x14ac:dyDescent="0.5">
      <c r="A2" s="1" t="s">
        <v>14</v>
      </c>
      <c r="B2" s="1"/>
      <c r="C2" s="1"/>
    </row>
    <row r="3" spans="1:56" x14ac:dyDescent="0.3">
      <c r="A3" s="2"/>
      <c r="B3" s="2"/>
      <c r="C3" s="2"/>
      <c r="D3" s="2"/>
      <c r="E3" s="2"/>
      <c r="F3" s="2"/>
      <c r="G3" s="2"/>
      <c r="H3" s="2"/>
    </row>
    <row r="4" spans="1:56" x14ac:dyDescent="0.3">
      <c r="A4" s="73" t="s">
        <v>15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</row>
    <row r="5" spans="1:56" x14ac:dyDescent="0.3">
      <c r="A5" s="73" t="s">
        <v>16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</row>
    <row r="6" spans="1:56" x14ac:dyDescent="0.3">
      <c r="A6" s="73" t="s">
        <v>17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</row>
    <row r="7" spans="1:56" x14ac:dyDescent="0.3">
      <c r="A7" t="s">
        <v>18</v>
      </c>
      <c r="B7" t="s">
        <v>3</v>
      </c>
      <c r="C7" t="s">
        <v>4</v>
      </c>
      <c r="D7" t="s">
        <v>5</v>
      </c>
      <c r="E7" t="s">
        <v>6</v>
      </c>
      <c r="F7" t="s">
        <v>7</v>
      </c>
      <c r="G7" t="s">
        <v>8</v>
      </c>
      <c r="H7" t="s">
        <v>9</v>
      </c>
      <c r="I7" s="9" t="s">
        <v>19</v>
      </c>
      <c r="J7" s="9" t="s">
        <v>20</v>
      </c>
      <c r="K7" s="9" t="s">
        <v>21</v>
      </c>
      <c r="L7" s="9" t="s">
        <v>22</v>
      </c>
      <c r="M7" s="9" t="s">
        <v>23</v>
      </c>
      <c r="N7" s="9" t="s">
        <v>24</v>
      </c>
      <c r="O7" s="9" t="s">
        <v>25</v>
      </c>
      <c r="P7" s="9" t="s">
        <v>26</v>
      </c>
      <c r="Q7" s="9" t="s">
        <v>27</v>
      </c>
      <c r="R7" s="9" t="s">
        <v>28</v>
      </c>
      <c r="S7" s="9" t="s">
        <v>29</v>
      </c>
      <c r="T7" s="9" t="s">
        <v>30</v>
      </c>
      <c r="U7" s="9" t="s">
        <v>31</v>
      </c>
      <c r="V7" s="9" t="s">
        <v>32</v>
      </c>
      <c r="W7" s="9" t="s">
        <v>33</v>
      </c>
      <c r="X7" s="9" t="s">
        <v>34</v>
      </c>
      <c r="Y7" s="9" t="s">
        <v>35</v>
      </c>
      <c r="Z7" s="9" t="s">
        <v>36</v>
      </c>
      <c r="AA7" s="9" t="s">
        <v>37</v>
      </c>
      <c r="AB7" s="9" t="s">
        <v>38</v>
      </c>
      <c r="AC7" s="9" t="s">
        <v>39</v>
      </c>
      <c r="AD7" s="9" t="s">
        <v>40</v>
      </c>
      <c r="AE7" s="9" t="s">
        <v>41</v>
      </c>
      <c r="AF7" s="9" t="s">
        <v>42</v>
      </c>
      <c r="AG7" s="9" t="s">
        <v>43</v>
      </c>
      <c r="AH7" s="9" t="s">
        <v>44</v>
      </c>
      <c r="AI7" s="9" t="s">
        <v>45</v>
      </c>
      <c r="AJ7" s="9" t="s">
        <v>46</v>
      </c>
      <c r="AK7" s="9" t="s">
        <v>47</v>
      </c>
      <c r="AL7" s="9" t="s">
        <v>48</v>
      </c>
      <c r="AM7" s="9" t="s">
        <v>49</v>
      </c>
      <c r="AN7" s="9" t="s">
        <v>50</v>
      </c>
      <c r="AO7" s="9" t="s">
        <v>51</v>
      </c>
      <c r="AP7" s="9" t="s">
        <v>52</v>
      </c>
      <c r="AQ7" s="9" t="s">
        <v>53</v>
      </c>
      <c r="AR7" s="9" t="s">
        <v>54</v>
      </c>
      <c r="AS7" s="9" t="s">
        <v>55</v>
      </c>
      <c r="AT7" s="9" t="s">
        <v>56</v>
      </c>
      <c r="AU7" s="9" t="s">
        <v>57</v>
      </c>
      <c r="AV7" s="9" t="s">
        <v>58</v>
      </c>
      <c r="AW7" s="9" t="s">
        <v>59</v>
      </c>
      <c r="AX7" s="9" t="s">
        <v>60</v>
      </c>
      <c r="AY7" s="9" t="s">
        <v>61</v>
      </c>
      <c r="AZ7" s="9" t="s">
        <v>62</v>
      </c>
      <c r="BA7" s="9" t="s">
        <v>63</v>
      </c>
      <c r="BB7" s="9" t="s">
        <v>64</v>
      </c>
      <c r="BC7" s="9" t="s">
        <v>65</v>
      </c>
      <c r="BD7" s="9" t="s">
        <v>66</v>
      </c>
    </row>
    <row r="8" spans="1:56" x14ac:dyDescent="0.3">
      <c r="A8" t="s">
        <v>67</v>
      </c>
      <c r="B8">
        <v>1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  <c r="X8">
        <v>2</v>
      </c>
      <c r="Y8">
        <v>2</v>
      </c>
      <c r="Z8">
        <v>2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2</v>
      </c>
      <c r="AH8">
        <v>2</v>
      </c>
      <c r="AI8">
        <v>2</v>
      </c>
      <c r="AJ8">
        <v>2</v>
      </c>
      <c r="AK8">
        <v>4</v>
      </c>
      <c r="AL8">
        <v>4</v>
      </c>
      <c r="AM8">
        <v>4</v>
      </c>
      <c r="AN8">
        <v>4</v>
      </c>
      <c r="AO8">
        <v>4</v>
      </c>
      <c r="AP8">
        <v>4</v>
      </c>
      <c r="AQ8">
        <v>4</v>
      </c>
      <c r="AR8">
        <v>2</v>
      </c>
      <c r="AS8">
        <v>2</v>
      </c>
      <c r="AT8">
        <v>1</v>
      </c>
      <c r="AU8">
        <v>1</v>
      </c>
      <c r="AV8">
        <v>1</v>
      </c>
    </row>
    <row r="9" spans="1:56" x14ac:dyDescent="0.3">
      <c r="A9" t="s">
        <v>68</v>
      </c>
      <c r="B9">
        <v>1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AA9">
        <v>5</v>
      </c>
      <c r="AB9">
        <v>5</v>
      </c>
      <c r="AC9">
        <v>5</v>
      </c>
      <c r="AD9">
        <v>5</v>
      </c>
      <c r="AE9">
        <v>5</v>
      </c>
      <c r="AF9">
        <v>5</v>
      </c>
      <c r="AG9">
        <v>5</v>
      </c>
      <c r="AH9">
        <v>0</v>
      </c>
      <c r="AI9">
        <v>0</v>
      </c>
      <c r="AJ9">
        <v>5</v>
      </c>
      <c r="AK9">
        <v>5</v>
      </c>
      <c r="AL9">
        <v>5</v>
      </c>
      <c r="AM9">
        <v>5</v>
      </c>
      <c r="AN9">
        <v>5</v>
      </c>
      <c r="AO9">
        <v>5</v>
      </c>
      <c r="AP9">
        <v>5</v>
      </c>
      <c r="AQ9">
        <v>5</v>
      </c>
    </row>
    <row r="10" spans="1:56" x14ac:dyDescent="0.3">
      <c r="A10" t="s">
        <v>69</v>
      </c>
      <c r="B10">
        <v>1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AA10">
        <v>4</v>
      </c>
      <c r="AB10">
        <v>4</v>
      </c>
      <c r="AC10">
        <v>4</v>
      </c>
      <c r="AD10">
        <v>4</v>
      </c>
      <c r="AE10">
        <v>4</v>
      </c>
      <c r="AF10">
        <v>4</v>
      </c>
      <c r="AG10">
        <v>4</v>
      </c>
      <c r="AH10">
        <v>0</v>
      </c>
      <c r="AI10">
        <v>0</v>
      </c>
      <c r="AJ10">
        <v>4</v>
      </c>
      <c r="AK10">
        <v>4</v>
      </c>
      <c r="AL10">
        <v>4</v>
      </c>
      <c r="AM10">
        <v>4</v>
      </c>
      <c r="AN10">
        <v>4</v>
      </c>
      <c r="AO10">
        <v>4</v>
      </c>
      <c r="AP10">
        <v>4</v>
      </c>
      <c r="AQ10">
        <v>4</v>
      </c>
    </row>
    <row r="11" spans="1:56" x14ac:dyDescent="0.3">
      <c r="A11" t="s">
        <v>70</v>
      </c>
      <c r="B11">
        <v>1</v>
      </c>
      <c r="C11">
        <v>1</v>
      </c>
      <c r="D11">
        <v>1</v>
      </c>
      <c r="E11">
        <v>1</v>
      </c>
      <c r="F11">
        <v>1</v>
      </c>
      <c r="G11">
        <v>0</v>
      </c>
      <c r="H11">
        <v>0</v>
      </c>
      <c r="AA11">
        <v>8</v>
      </c>
      <c r="AB11">
        <v>8</v>
      </c>
      <c r="AC11">
        <v>8</v>
      </c>
      <c r="AD11">
        <v>8</v>
      </c>
      <c r="AE11">
        <v>8</v>
      </c>
      <c r="AF11">
        <v>8</v>
      </c>
      <c r="AG11">
        <v>4</v>
      </c>
      <c r="AH11">
        <v>4</v>
      </c>
      <c r="AI11">
        <v>4</v>
      </c>
      <c r="AJ11">
        <v>4</v>
      </c>
      <c r="AK11">
        <v>8</v>
      </c>
      <c r="AL11">
        <v>8</v>
      </c>
      <c r="AM11">
        <v>8</v>
      </c>
      <c r="AN11">
        <v>8</v>
      </c>
      <c r="AO11">
        <v>8</v>
      </c>
      <c r="AP11">
        <v>8</v>
      </c>
      <c r="AQ11">
        <v>8</v>
      </c>
    </row>
    <row r="12" spans="1:56" x14ac:dyDescent="0.3">
      <c r="A12" t="s">
        <v>71</v>
      </c>
      <c r="B12">
        <v>1</v>
      </c>
      <c r="C12">
        <v>1</v>
      </c>
      <c r="D12">
        <v>1</v>
      </c>
      <c r="E12">
        <v>1</v>
      </c>
      <c r="F12">
        <v>1</v>
      </c>
      <c r="G12">
        <v>0</v>
      </c>
      <c r="H12">
        <v>0</v>
      </c>
      <c r="AA12">
        <v>10</v>
      </c>
      <c r="AB12">
        <v>10</v>
      </c>
      <c r="AC12">
        <v>10</v>
      </c>
      <c r="AD12">
        <v>10</v>
      </c>
      <c r="AE12">
        <v>10</v>
      </c>
      <c r="AF12">
        <v>10</v>
      </c>
      <c r="AG12">
        <v>5</v>
      </c>
      <c r="AH12">
        <v>5</v>
      </c>
      <c r="AI12">
        <v>5</v>
      </c>
      <c r="AJ12">
        <v>5</v>
      </c>
      <c r="AK12">
        <v>10</v>
      </c>
      <c r="AL12">
        <v>10</v>
      </c>
      <c r="AM12">
        <v>10</v>
      </c>
      <c r="AN12">
        <v>10</v>
      </c>
      <c r="AO12">
        <v>10</v>
      </c>
      <c r="AP12">
        <v>10</v>
      </c>
      <c r="AQ12">
        <v>10</v>
      </c>
    </row>
    <row r="13" spans="1:56" x14ac:dyDescent="0.3">
      <c r="A13" t="s">
        <v>72</v>
      </c>
      <c r="B13">
        <v>1</v>
      </c>
      <c r="C13">
        <v>1</v>
      </c>
      <c r="D13">
        <v>1</v>
      </c>
      <c r="E13">
        <v>1</v>
      </c>
      <c r="F13">
        <v>1</v>
      </c>
      <c r="G13">
        <v>0</v>
      </c>
      <c r="H13">
        <v>0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0</v>
      </c>
      <c r="AI13">
        <v>0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</row>
    <row r="14" spans="1:56" x14ac:dyDescent="0.3">
      <c r="A14" t="s">
        <v>73</v>
      </c>
      <c r="B14">
        <v>1</v>
      </c>
      <c r="C14">
        <v>1</v>
      </c>
      <c r="D14">
        <v>1</v>
      </c>
      <c r="E14">
        <v>1</v>
      </c>
      <c r="F14">
        <v>1</v>
      </c>
      <c r="G14">
        <v>0</v>
      </c>
      <c r="H14">
        <v>0</v>
      </c>
      <c r="AA14">
        <v>3</v>
      </c>
      <c r="AB14">
        <v>3</v>
      </c>
      <c r="AC14">
        <v>3</v>
      </c>
      <c r="AD14">
        <v>3</v>
      </c>
      <c r="AE14">
        <v>3</v>
      </c>
      <c r="AF14">
        <v>3</v>
      </c>
      <c r="AG14">
        <v>3</v>
      </c>
      <c r="AH14">
        <v>3</v>
      </c>
      <c r="AI14">
        <v>3</v>
      </c>
      <c r="AJ14">
        <v>3</v>
      </c>
      <c r="AK14">
        <v>3</v>
      </c>
      <c r="AL14">
        <v>3</v>
      </c>
      <c r="AM14">
        <v>3</v>
      </c>
      <c r="AN14">
        <v>3</v>
      </c>
      <c r="AO14">
        <v>3</v>
      </c>
      <c r="AP14">
        <v>3</v>
      </c>
      <c r="AQ14">
        <v>3</v>
      </c>
    </row>
    <row r="15" spans="1:56" x14ac:dyDescent="0.3">
      <c r="A15" t="s">
        <v>74</v>
      </c>
      <c r="B15">
        <v>1</v>
      </c>
      <c r="C15">
        <v>1</v>
      </c>
      <c r="D15">
        <v>1</v>
      </c>
      <c r="E15">
        <v>1</v>
      </c>
      <c r="F15">
        <v>1</v>
      </c>
      <c r="G15">
        <v>0</v>
      </c>
      <c r="H15">
        <v>0</v>
      </c>
      <c r="AA15">
        <v>6</v>
      </c>
      <c r="AB15">
        <v>6</v>
      </c>
      <c r="AC15">
        <v>6</v>
      </c>
      <c r="AD15">
        <v>6</v>
      </c>
      <c r="AE15">
        <v>6</v>
      </c>
      <c r="AF15">
        <v>6</v>
      </c>
      <c r="AG15">
        <v>3</v>
      </c>
      <c r="AH15">
        <v>3</v>
      </c>
      <c r="AI15">
        <v>3</v>
      </c>
      <c r="AJ15">
        <v>3</v>
      </c>
      <c r="AK15">
        <v>6</v>
      </c>
      <c r="AL15">
        <v>6</v>
      </c>
      <c r="AM15">
        <v>6</v>
      </c>
      <c r="AN15">
        <v>6</v>
      </c>
      <c r="AO15">
        <v>6</v>
      </c>
      <c r="AP15">
        <v>6</v>
      </c>
      <c r="AQ15">
        <v>6</v>
      </c>
    </row>
    <row r="16" spans="1:56" x14ac:dyDescent="0.3">
      <c r="A16" t="s">
        <v>75</v>
      </c>
      <c r="B16">
        <v>1</v>
      </c>
      <c r="C16">
        <v>1</v>
      </c>
      <c r="D16">
        <v>1</v>
      </c>
      <c r="E16">
        <v>1</v>
      </c>
      <c r="F16">
        <v>1</v>
      </c>
      <c r="G16">
        <v>0</v>
      </c>
      <c r="H16">
        <v>0</v>
      </c>
      <c r="AA16">
        <v>9</v>
      </c>
      <c r="AB16">
        <v>9</v>
      </c>
      <c r="AC16">
        <v>18</v>
      </c>
      <c r="AD16">
        <v>18</v>
      </c>
      <c r="AE16">
        <v>18</v>
      </c>
      <c r="AF16">
        <v>18</v>
      </c>
      <c r="AG16">
        <v>9</v>
      </c>
      <c r="AH16">
        <v>9</v>
      </c>
      <c r="AI16">
        <v>9</v>
      </c>
      <c r="AJ16">
        <v>9</v>
      </c>
      <c r="AK16">
        <v>18</v>
      </c>
      <c r="AL16">
        <v>18</v>
      </c>
      <c r="AM16">
        <v>18</v>
      </c>
      <c r="AN16">
        <v>18</v>
      </c>
      <c r="AO16">
        <v>18</v>
      </c>
      <c r="AP16">
        <v>9</v>
      </c>
      <c r="AQ16">
        <v>9</v>
      </c>
    </row>
    <row r="17" spans="1:56" x14ac:dyDescent="0.3">
      <c r="A17" t="s">
        <v>76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3</v>
      </c>
      <c r="J17">
        <v>3</v>
      </c>
      <c r="K17">
        <v>3</v>
      </c>
      <c r="L17">
        <v>3</v>
      </c>
      <c r="M17">
        <v>3</v>
      </c>
      <c r="N17">
        <v>3</v>
      </c>
      <c r="O17">
        <v>3</v>
      </c>
      <c r="P17">
        <v>3</v>
      </c>
      <c r="Q17">
        <v>3</v>
      </c>
      <c r="R17">
        <v>3</v>
      </c>
      <c r="S17">
        <v>3</v>
      </c>
      <c r="T17">
        <v>3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3</v>
      </c>
      <c r="AR17">
        <v>3</v>
      </c>
      <c r="AS17">
        <v>3</v>
      </c>
      <c r="AT17">
        <v>3</v>
      </c>
      <c r="AU17">
        <v>3</v>
      </c>
      <c r="AV17">
        <v>3</v>
      </c>
      <c r="AW17">
        <v>3</v>
      </c>
      <c r="AX17">
        <v>3</v>
      </c>
      <c r="AY17">
        <v>3</v>
      </c>
      <c r="AZ17">
        <v>3</v>
      </c>
      <c r="BA17">
        <v>3</v>
      </c>
      <c r="BB17">
        <v>3</v>
      </c>
      <c r="BC17">
        <v>3</v>
      </c>
      <c r="BD17">
        <v>3</v>
      </c>
    </row>
    <row r="18" spans="1:56" x14ac:dyDescent="0.3">
      <c r="A18" t="s">
        <v>77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5</v>
      </c>
      <c r="J18">
        <v>5</v>
      </c>
      <c r="K18">
        <v>5</v>
      </c>
      <c r="L18">
        <v>5</v>
      </c>
      <c r="M18">
        <v>5</v>
      </c>
      <c r="N18">
        <v>5</v>
      </c>
      <c r="O18">
        <v>5</v>
      </c>
      <c r="P18">
        <v>5</v>
      </c>
      <c r="Q18">
        <v>5</v>
      </c>
      <c r="R18">
        <v>5</v>
      </c>
      <c r="S18">
        <v>5</v>
      </c>
      <c r="T18">
        <v>5</v>
      </c>
      <c r="U18">
        <v>5</v>
      </c>
      <c r="V18">
        <v>5</v>
      </c>
      <c r="W18">
        <v>5</v>
      </c>
      <c r="X18">
        <v>5</v>
      </c>
      <c r="Y18">
        <v>5</v>
      </c>
      <c r="Z18">
        <v>5</v>
      </c>
      <c r="AA18">
        <v>5</v>
      </c>
      <c r="AB18">
        <v>5</v>
      </c>
      <c r="AC18">
        <v>5</v>
      </c>
      <c r="AD18">
        <v>5</v>
      </c>
      <c r="AE18">
        <v>5</v>
      </c>
      <c r="AF18">
        <v>5</v>
      </c>
      <c r="AG18">
        <v>5</v>
      </c>
      <c r="AH18">
        <v>5</v>
      </c>
      <c r="AI18">
        <v>5</v>
      </c>
      <c r="AJ18">
        <v>5</v>
      </c>
      <c r="AK18">
        <v>5</v>
      </c>
      <c r="AL18">
        <v>5</v>
      </c>
      <c r="AM18">
        <v>5</v>
      </c>
      <c r="AN18">
        <v>5</v>
      </c>
      <c r="AO18">
        <v>5</v>
      </c>
      <c r="AP18">
        <v>5</v>
      </c>
      <c r="AQ18">
        <v>5</v>
      </c>
      <c r="AR18">
        <v>5</v>
      </c>
      <c r="AS18">
        <v>5</v>
      </c>
      <c r="AT18">
        <v>5</v>
      </c>
      <c r="AU18">
        <v>5</v>
      </c>
      <c r="AV18">
        <v>5</v>
      </c>
      <c r="AW18">
        <v>5</v>
      </c>
      <c r="AX18">
        <v>5</v>
      </c>
      <c r="AY18">
        <v>5</v>
      </c>
      <c r="AZ18">
        <v>5</v>
      </c>
      <c r="BA18">
        <v>5</v>
      </c>
      <c r="BB18">
        <v>5</v>
      </c>
      <c r="BC18">
        <v>5</v>
      </c>
      <c r="BD18">
        <v>5</v>
      </c>
    </row>
    <row r="19" spans="1:56" x14ac:dyDescent="0.3">
      <c r="A19" t="s">
        <v>78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</row>
    <row r="20" spans="1:56" x14ac:dyDescent="0.3">
      <c r="A20" t="s">
        <v>79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</row>
    <row r="21" spans="1:56" x14ac:dyDescent="0.3">
      <c r="A21" t="s">
        <v>80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5</v>
      </c>
      <c r="J21">
        <v>5</v>
      </c>
      <c r="K21">
        <v>5</v>
      </c>
      <c r="L21">
        <v>5</v>
      </c>
      <c r="M21">
        <v>5</v>
      </c>
      <c r="N21">
        <v>5</v>
      </c>
      <c r="O21">
        <v>5</v>
      </c>
      <c r="P21">
        <v>5</v>
      </c>
      <c r="Q21">
        <v>5</v>
      </c>
      <c r="R21">
        <v>5</v>
      </c>
      <c r="S21">
        <v>5</v>
      </c>
      <c r="T21">
        <v>5</v>
      </c>
      <c r="U21">
        <v>5</v>
      </c>
      <c r="V21">
        <v>5</v>
      </c>
      <c r="W21">
        <v>5</v>
      </c>
      <c r="X21">
        <v>5</v>
      </c>
      <c r="Y21">
        <v>5</v>
      </c>
      <c r="Z21">
        <v>5</v>
      </c>
      <c r="AA21">
        <v>5</v>
      </c>
      <c r="AB21">
        <v>5</v>
      </c>
      <c r="AC21">
        <v>5</v>
      </c>
      <c r="AD21">
        <v>5</v>
      </c>
      <c r="AE21">
        <v>5</v>
      </c>
      <c r="AF21">
        <v>5</v>
      </c>
      <c r="AG21">
        <v>5</v>
      </c>
      <c r="AH21">
        <v>5</v>
      </c>
      <c r="AI21">
        <v>5</v>
      </c>
      <c r="AJ21">
        <v>5</v>
      </c>
      <c r="AK21">
        <v>5</v>
      </c>
      <c r="AL21">
        <v>5</v>
      </c>
      <c r="AM21">
        <v>5</v>
      </c>
      <c r="AN21">
        <v>5</v>
      </c>
      <c r="AO21">
        <v>5</v>
      </c>
      <c r="AP21">
        <v>5</v>
      </c>
      <c r="AQ21">
        <v>5</v>
      </c>
      <c r="AR21">
        <v>5</v>
      </c>
      <c r="AS21">
        <v>5</v>
      </c>
      <c r="AT21">
        <v>5</v>
      </c>
      <c r="AU21">
        <v>5</v>
      </c>
      <c r="AV21">
        <v>5</v>
      </c>
      <c r="AW21">
        <v>5</v>
      </c>
      <c r="AX21">
        <v>5</v>
      </c>
      <c r="AY21">
        <v>5</v>
      </c>
      <c r="AZ21">
        <v>5</v>
      </c>
      <c r="BA21">
        <v>5</v>
      </c>
      <c r="BB21">
        <v>5</v>
      </c>
      <c r="BC21">
        <v>5</v>
      </c>
      <c r="BD21">
        <v>5</v>
      </c>
    </row>
    <row r="22" spans="1:56" x14ac:dyDescent="0.3">
      <c r="A22" t="s">
        <v>81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R22">
        <v>3</v>
      </c>
      <c r="S22">
        <v>3</v>
      </c>
      <c r="T22">
        <v>3</v>
      </c>
      <c r="U22">
        <v>3</v>
      </c>
      <c r="V22">
        <v>3</v>
      </c>
      <c r="W22">
        <v>3</v>
      </c>
      <c r="X22">
        <v>3</v>
      </c>
      <c r="Y22">
        <v>3</v>
      </c>
      <c r="Z22">
        <v>3</v>
      </c>
      <c r="AA22">
        <v>3</v>
      </c>
      <c r="AB22">
        <v>3</v>
      </c>
      <c r="AC22">
        <v>3</v>
      </c>
      <c r="AD22">
        <v>3</v>
      </c>
      <c r="AE22">
        <v>3</v>
      </c>
      <c r="AF22">
        <v>3</v>
      </c>
      <c r="AG22">
        <v>3</v>
      </c>
      <c r="AH22">
        <v>3</v>
      </c>
      <c r="AI22">
        <v>3</v>
      </c>
      <c r="AJ22">
        <v>3</v>
      </c>
      <c r="AK22">
        <v>3</v>
      </c>
      <c r="AL22">
        <v>3</v>
      </c>
      <c r="AM22">
        <v>3</v>
      </c>
      <c r="AN22">
        <v>3</v>
      </c>
      <c r="AO22">
        <v>3</v>
      </c>
      <c r="AP22">
        <v>3</v>
      </c>
      <c r="AQ22">
        <v>3</v>
      </c>
      <c r="AR22">
        <v>3</v>
      </c>
      <c r="AS22">
        <v>3</v>
      </c>
      <c r="AT22">
        <v>3</v>
      </c>
      <c r="AU22">
        <v>3</v>
      </c>
      <c r="AV22">
        <v>3</v>
      </c>
      <c r="AW22">
        <v>3</v>
      </c>
      <c r="AX22">
        <v>3</v>
      </c>
      <c r="AY22">
        <v>3</v>
      </c>
      <c r="AZ22">
        <v>3</v>
      </c>
      <c r="BA22">
        <v>3</v>
      </c>
      <c r="BB22">
        <v>3</v>
      </c>
      <c r="BC22">
        <v>3</v>
      </c>
      <c r="BD22">
        <v>3</v>
      </c>
    </row>
  </sheetData>
  <mergeCells count="3">
    <mergeCell ref="A4:Z4"/>
    <mergeCell ref="A5:Z5"/>
    <mergeCell ref="A6:Z6"/>
  </mergeCells>
  <dataValidations count="2">
    <dataValidation type="whole" operator="greaterThanOrEqual" allowBlank="1" showInputMessage="1" showErrorMessage="1" errorTitle="Non-negative integer expected" error="Input should be an integer greater than or equal to zero." sqref="I8:BD22" xr:uid="{20265248-7CF0-47E2-BCB6-8B321C73299E}">
      <formula1>0</formula1>
    </dataValidation>
    <dataValidation type="whole" showInputMessage="1" showErrorMessage="1" errorTitle="Zero or one expected" error="Input should be 0 or 1." sqref="B8:H22" xr:uid="{7752619C-E99F-4495-A680-8B4E47F68485}">
      <formula1>0</formula1>
      <formula2>1</formula2>
    </dataValidation>
  </dataValidations>
  <hyperlinks>
    <hyperlink ref="A1" location="Main!A1" display="Back to Main" xr:uid="{3A93DC9F-749B-4683-BE04-381A79992801}"/>
  </hyperlink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F73CC-393A-4E2D-8F49-6CEC3CAD0F25}">
  <dimension ref="A1:K54"/>
  <sheetViews>
    <sheetView workbookViewId="0"/>
  </sheetViews>
  <sheetFormatPr defaultRowHeight="14.4" x14ac:dyDescent="0.3"/>
  <cols>
    <col min="1" max="1" width="32.44140625" bestFit="1" customWidth="1"/>
    <col min="2" max="2" width="10.88671875" bestFit="1" customWidth="1"/>
    <col min="3" max="5" width="12" bestFit="1" customWidth="1"/>
    <col min="7" max="7" width="22.6640625" customWidth="1"/>
    <col min="8" max="8" width="5.33203125" hidden="1" customWidth="1"/>
    <col min="9" max="9" width="11.77734375" hidden="1" customWidth="1"/>
    <col min="10" max="10" width="2.6640625" customWidth="1"/>
  </cols>
  <sheetData>
    <row r="1" spans="1:11" x14ac:dyDescent="0.3">
      <c r="A1" s="8" t="s">
        <v>13</v>
      </c>
    </row>
    <row r="2" spans="1:11" ht="25.8" x14ac:dyDescent="0.5">
      <c r="A2" s="1" t="s">
        <v>82</v>
      </c>
      <c r="B2" s="1"/>
      <c r="C2" s="1"/>
      <c r="D2" s="1"/>
      <c r="E2" s="1"/>
      <c r="F2" s="1"/>
      <c r="G2" s="1"/>
      <c r="H2" s="1"/>
    </row>
    <row r="3" spans="1:11" x14ac:dyDescent="0.3">
      <c r="A3" s="2"/>
      <c r="B3" s="2"/>
      <c r="C3" s="2"/>
      <c r="D3" s="2"/>
      <c r="E3" s="2"/>
      <c r="F3" s="2"/>
      <c r="G3" s="2"/>
      <c r="H3" s="2"/>
    </row>
    <row r="4" spans="1:11" x14ac:dyDescent="0.3">
      <c r="A4" s="73" t="s">
        <v>83</v>
      </c>
      <c r="B4" s="73"/>
      <c r="C4" s="73"/>
      <c r="D4" s="73"/>
      <c r="E4" s="73"/>
      <c r="F4" s="73"/>
      <c r="G4" s="73"/>
      <c r="H4" s="2"/>
    </row>
    <row r="5" spans="1:11" x14ac:dyDescent="0.3">
      <c r="A5" s="73" t="s">
        <v>84</v>
      </c>
      <c r="B5" s="73"/>
      <c r="C5" s="73"/>
      <c r="D5" s="73"/>
      <c r="E5" s="73"/>
      <c r="F5" s="73"/>
      <c r="G5" s="73"/>
    </row>
    <row r="6" spans="1:11" x14ac:dyDescent="0.3">
      <c r="A6" s="4" t="s">
        <v>85</v>
      </c>
      <c r="B6" s="4" t="s">
        <v>86</v>
      </c>
      <c r="C6" s="4" t="s">
        <v>87</v>
      </c>
      <c r="D6" s="4" t="s">
        <v>88</v>
      </c>
      <c r="E6" s="4" t="s">
        <v>89</v>
      </c>
      <c r="F6" s="4" t="s">
        <v>90</v>
      </c>
      <c r="G6" s="4" t="s">
        <v>91</v>
      </c>
      <c r="H6" s="4" t="s">
        <v>90</v>
      </c>
      <c r="I6" s="4" t="s">
        <v>92</v>
      </c>
      <c r="K6" s="8" t="s">
        <v>93</v>
      </c>
    </row>
    <row r="7" spans="1:11" x14ac:dyDescent="0.3">
      <c r="A7" t="s">
        <v>94</v>
      </c>
      <c r="B7" t="s">
        <v>95</v>
      </c>
      <c r="C7">
        <v>30</v>
      </c>
      <c r="D7">
        <v>60</v>
      </c>
      <c r="E7">
        <v>90</v>
      </c>
      <c r="F7" t="s">
        <v>96</v>
      </c>
      <c r="G7" t="s">
        <v>97</v>
      </c>
      <c r="H7" t="s">
        <v>96</v>
      </c>
      <c r="I7" t="s">
        <v>98</v>
      </c>
      <c r="K7" s="8" t="s">
        <v>99</v>
      </c>
    </row>
    <row r="8" spans="1:11" x14ac:dyDescent="0.3">
      <c r="A8" t="s">
        <v>100</v>
      </c>
      <c r="B8" t="s">
        <v>95</v>
      </c>
      <c r="C8">
        <v>5</v>
      </c>
      <c r="D8">
        <v>10</v>
      </c>
      <c r="E8">
        <v>15</v>
      </c>
      <c r="F8" t="s">
        <v>101</v>
      </c>
      <c r="G8" t="s">
        <v>97</v>
      </c>
      <c r="H8" t="s">
        <v>101</v>
      </c>
      <c r="I8" t="s">
        <v>102</v>
      </c>
    </row>
    <row r="9" spans="1:11" x14ac:dyDescent="0.3">
      <c r="A9" t="s">
        <v>103</v>
      </c>
      <c r="B9" t="s">
        <v>95</v>
      </c>
      <c r="C9">
        <v>30</v>
      </c>
      <c r="D9">
        <v>60</v>
      </c>
      <c r="E9">
        <v>90</v>
      </c>
      <c r="F9" t="s">
        <v>96</v>
      </c>
      <c r="G9" t="s">
        <v>97</v>
      </c>
      <c r="H9" t="s">
        <v>104</v>
      </c>
      <c r="I9" t="s">
        <v>95</v>
      </c>
    </row>
    <row r="10" spans="1:11" x14ac:dyDescent="0.3">
      <c r="A10" t="s">
        <v>105</v>
      </c>
      <c r="B10" t="s">
        <v>95</v>
      </c>
      <c r="C10">
        <v>60</v>
      </c>
      <c r="D10">
        <v>90</v>
      </c>
      <c r="E10">
        <v>120</v>
      </c>
      <c r="F10" t="s">
        <v>96</v>
      </c>
      <c r="G10" t="s">
        <v>97</v>
      </c>
    </row>
    <row r="11" spans="1:11" x14ac:dyDescent="0.3">
      <c r="A11" t="s">
        <v>106</v>
      </c>
      <c r="B11" t="s">
        <v>95</v>
      </c>
      <c r="C11">
        <v>1</v>
      </c>
      <c r="D11">
        <v>2</v>
      </c>
      <c r="E11">
        <v>3</v>
      </c>
      <c r="F11" t="s">
        <v>101</v>
      </c>
      <c r="G11" t="s">
        <v>97</v>
      </c>
    </row>
    <row r="12" spans="1:11" x14ac:dyDescent="0.3">
      <c r="A12" t="s">
        <v>107</v>
      </c>
      <c r="B12" t="s">
        <v>95</v>
      </c>
      <c r="C12">
        <v>5</v>
      </c>
      <c r="D12">
        <v>10</v>
      </c>
      <c r="E12">
        <v>15</v>
      </c>
      <c r="F12" t="s">
        <v>101</v>
      </c>
      <c r="G12" t="s">
        <v>97</v>
      </c>
    </row>
    <row r="13" spans="1:11" x14ac:dyDescent="0.3">
      <c r="A13" t="s">
        <v>108</v>
      </c>
      <c r="B13" t="s">
        <v>95</v>
      </c>
      <c r="C13">
        <v>2</v>
      </c>
      <c r="D13">
        <v>3</v>
      </c>
      <c r="E13">
        <v>5</v>
      </c>
      <c r="F13" t="s">
        <v>101</v>
      </c>
      <c r="G13" t="s">
        <v>97</v>
      </c>
    </row>
    <row r="14" spans="1:11" x14ac:dyDescent="0.3">
      <c r="A14" t="s">
        <v>109</v>
      </c>
      <c r="B14" t="s">
        <v>95</v>
      </c>
      <c r="C14">
        <v>1</v>
      </c>
      <c r="D14">
        <v>1.5</v>
      </c>
      <c r="E14">
        <v>2</v>
      </c>
      <c r="F14" t="s">
        <v>101</v>
      </c>
      <c r="G14" t="s">
        <v>97</v>
      </c>
    </row>
    <row r="15" spans="1:11" x14ac:dyDescent="0.3">
      <c r="A15" t="s">
        <v>110</v>
      </c>
      <c r="B15" t="s">
        <v>95</v>
      </c>
      <c r="C15">
        <v>2</v>
      </c>
      <c r="D15">
        <v>3</v>
      </c>
      <c r="E15">
        <v>5</v>
      </c>
      <c r="F15" t="s">
        <v>101</v>
      </c>
      <c r="G15" t="s">
        <v>97</v>
      </c>
    </row>
    <row r="16" spans="1:11" x14ac:dyDescent="0.3">
      <c r="A16" t="s">
        <v>111</v>
      </c>
      <c r="B16" t="s">
        <v>95</v>
      </c>
      <c r="C16">
        <v>5</v>
      </c>
      <c r="D16">
        <v>10</v>
      </c>
      <c r="E16">
        <v>30</v>
      </c>
      <c r="F16" t="s">
        <v>101</v>
      </c>
      <c r="G16" t="s">
        <v>97</v>
      </c>
    </row>
    <row r="17" spans="1:7" x14ac:dyDescent="0.3">
      <c r="A17" t="s">
        <v>112</v>
      </c>
      <c r="B17" t="s">
        <v>95</v>
      </c>
      <c r="C17">
        <v>1</v>
      </c>
      <c r="D17">
        <v>2</v>
      </c>
      <c r="E17">
        <v>3</v>
      </c>
      <c r="F17" t="s">
        <v>101</v>
      </c>
      <c r="G17" t="s">
        <v>113</v>
      </c>
    </row>
    <row r="18" spans="1:7" x14ac:dyDescent="0.3">
      <c r="A18" t="s">
        <v>114</v>
      </c>
      <c r="B18" t="s">
        <v>98</v>
      </c>
      <c r="C18">
        <v>24</v>
      </c>
      <c r="D18">
        <v>24</v>
      </c>
      <c r="E18">
        <v>24</v>
      </c>
      <c r="F18" t="s">
        <v>104</v>
      </c>
      <c r="G18" t="s">
        <v>113</v>
      </c>
    </row>
    <row r="19" spans="1:7" x14ac:dyDescent="0.3">
      <c r="A19" t="s">
        <v>115</v>
      </c>
      <c r="B19" t="s">
        <v>95</v>
      </c>
      <c r="C19">
        <v>1</v>
      </c>
      <c r="D19">
        <v>2</v>
      </c>
      <c r="E19">
        <v>3</v>
      </c>
      <c r="F19" t="s">
        <v>101</v>
      </c>
      <c r="G19" t="s">
        <v>113</v>
      </c>
    </row>
    <row r="20" spans="1:7" x14ac:dyDescent="0.3">
      <c r="A20" t="s">
        <v>116</v>
      </c>
      <c r="B20" t="s">
        <v>95</v>
      </c>
      <c r="C20">
        <v>10</v>
      </c>
      <c r="D20">
        <v>20</v>
      </c>
      <c r="E20">
        <v>30</v>
      </c>
      <c r="F20" t="s">
        <v>96</v>
      </c>
      <c r="G20" t="s">
        <v>117</v>
      </c>
    </row>
    <row r="21" spans="1:7" x14ac:dyDescent="0.3">
      <c r="A21" t="s">
        <v>118</v>
      </c>
      <c r="B21" t="s">
        <v>95</v>
      </c>
      <c r="C21">
        <v>10</v>
      </c>
      <c r="D21">
        <v>20</v>
      </c>
      <c r="E21">
        <v>30</v>
      </c>
      <c r="F21" t="s">
        <v>96</v>
      </c>
      <c r="G21" t="s">
        <v>117</v>
      </c>
    </row>
    <row r="22" spans="1:7" x14ac:dyDescent="0.3">
      <c r="A22" t="s">
        <v>119</v>
      </c>
      <c r="B22" t="s">
        <v>95</v>
      </c>
      <c r="C22">
        <v>3</v>
      </c>
      <c r="D22">
        <v>4</v>
      </c>
      <c r="E22">
        <v>5</v>
      </c>
      <c r="F22" t="s">
        <v>101</v>
      </c>
      <c r="G22" t="s">
        <v>113</v>
      </c>
    </row>
    <row r="23" spans="1:7" x14ac:dyDescent="0.3">
      <c r="A23" t="s">
        <v>120</v>
      </c>
      <c r="B23" t="s">
        <v>95</v>
      </c>
      <c r="C23">
        <v>3</v>
      </c>
      <c r="D23">
        <v>4</v>
      </c>
      <c r="E23">
        <v>5</v>
      </c>
      <c r="F23" t="s">
        <v>101</v>
      </c>
      <c r="G23" t="s">
        <v>113</v>
      </c>
    </row>
    <row r="24" spans="1:7" x14ac:dyDescent="0.3">
      <c r="A24" t="s">
        <v>121</v>
      </c>
      <c r="B24" t="s">
        <v>98</v>
      </c>
      <c r="C24">
        <f>2+18/60</f>
        <v>2.2999999999999998</v>
      </c>
      <c r="D24">
        <f>2+18/60</f>
        <v>2.2999999999999998</v>
      </c>
      <c r="E24">
        <f>2+18/60</f>
        <v>2.2999999999999998</v>
      </c>
      <c r="F24" t="s">
        <v>104</v>
      </c>
      <c r="G24" t="s">
        <v>113</v>
      </c>
    </row>
    <row r="25" spans="1:7" x14ac:dyDescent="0.3">
      <c r="A25" t="s">
        <v>122</v>
      </c>
      <c r="B25" t="s">
        <v>98</v>
      </c>
      <c r="C25">
        <f>13+5/6</f>
        <v>13.833333333333334</v>
      </c>
      <c r="D25">
        <f>13+5/6</f>
        <v>13.833333333333334</v>
      </c>
      <c r="E25">
        <f>13+5/6</f>
        <v>13.833333333333334</v>
      </c>
      <c r="F25" t="s">
        <v>104</v>
      </c>
      <c r="G25" t="s">
        <v>113</v>
      </c>
    </row>
    <row r="26" spans="1:7" x14ac:dyDescent="0.3">
      <c r="A26" t="s">
        <v>123</v>
      </c>
      <c r="B26" t="s">
        <v>98</v>
      </c>
      <c r="C26">
        <f>15+5/6</f>
        <v>15.833333333333334</v>
      </c>
      <c r="D26">
        <f>15+5/6</f>
        <v>15.833333333333334</v>
      </c>
      <c r="E26">
        <f>15+5/6</f>
        <v>15.833333333333334</v>
      </c>
      <c r="F26" t="s">
        <v>104</v>
      </c>
      <c r="G26" t="s">
        <v>113</v>
      </c>
    </row>
    <row r="27" spans="1:7" x14ac:dyDescent="0.3">
      <c r="A27" t="s">
        <v>124</v>
      </c>
      <c r="B27" t="s">
        <v>98</v>
      </c>
      <c r="C27">
        <v>26</v>
      </c>
      <c r="D27">
        <v>26</v>
      </c>
      <c r="E27">
        <v>26</v>
      </c>
      <c r="F27" t="s">
        <v>104</v>
      </c>
      <c r="G27" t="s">
        <v>113</v>
      </c>
    </row>
    <row r="28" spans="1:7" x14ac:dyDescent="0.3">
      <c r="A28" t="s">
        <v>125</v>
      </c>
      <c r="B28" t="s">
        <v>95</v>
      </c>
      <c r="C28">
        <v>30</v>
      </c>
      <c r="D28">
        <v>60</v>
      </c>
      <c r="E28">
        <v>90</v>
      </c>
      <c r="F28" t="s">
        <v>96</v>
      </c>
      <c r="G28" t="s">
        <v>117</v>
      </c>
    </row>
    <row r="29" spans="1:7" x14ac:dyDescent="0.3">
      <c r="A29" t="s">
        <v>126</v>
      </c>
      <c r="B29" t="s">
        <v>95</v>
      </c>
      <c r="C29">
        <v>4</v>
      </c>
      <c r="D29">
        <v>5</v>
      </c>
      <c r="E29">
        <v>6</v>
      </c>
      <c r="F29" t="s">
        <v>101</v>
      </c>
      <c r="G29" t="s">
        <v>117</v>
      </c>
    </row>
    <row r="30" spans="1:7" x14ac:dyDescent="0.3">
      <c r="A30" t="s">
        <v>127</v>
      </c>
      <c r="B30" t="s">
        <v>95</v>
      </c>
      <c r="C30">
        <v>20</v>
      </c>
      <c r="D30">
        <v>30</v>
      </c>
      <c r="E30">
        <v>40</v>
      </c>
      <c r="F30" t="s">
        <v>96</v>
      </c>
      <c r="G30" t="s">
        <v>117</v>
      </c>
    </row>
    <row r="31" spans="1:7" x14ac:dyDescent="0.3">
      <c r="A31" t="s">
        <v>128</v>
      </c>
      <c r="B31" t="s">
        <v>95</v>
      </c>
      <c r="C31">
        <v>3</v>
      </c>
      <c r="D31">
        <v>4</v>
      </c>
      <c r="E31">
        <v>6</v>
      </c>
      <c r="F31" t="s">
        <v>101</v>
      </c>
      <c r="G31" t="s">
        <v>117</v>
      </c>
    </row>
    <row r="32" spans="1:7" x14ac:dyDescent="0.3">
      <c r="A32" t="s">
        <v>129</v>
      </c>
      <c r="B32" t="s">
        <v>95</v>
      </c>
      <c r="C32">
        <v>2</v>
      </c>
      <c r="D32">
        <v>3</v>
      </c>
      <c r="E32">
        <v>4</v>
      </c>
      <c r="F32" t="s">
        <v>101</v>
      </c>
      <c r="G32" t="s">
        <v>117</v>
      </c>
    </row>
    <row r="33" spans="1:7" x14ac:dyDescent="0.3">
      <c r="A33" t="s">
        <v>130</v>
      </c>
      <c r="B33" t="s">
        <v>95</v>
      </c>
      <c r="C33">
        <v>1.5</v>
      </c>
      <c r="D33">
        <v>2</v>
      </c>
      <c r="E33">
        <v>2.5</v>
      </c>
      <c r="F33" t="s">
        <v>101</v>
      </c>
      <c r="G33" t="s">
        <v>117</v>
      </c>
    </row>
    <row r="34" spans="1:7" x14ac:dyDescent="0.3">
      <c r="A34" t="s">
        <v>131</v>
      </c>
      <c r="B34" t="s">
        <v>95</v>
      </c>
      <c r="C34">
        <v>4</v>
      </c>
      <c r="D34">
        <v>5</v>
      </c>
      <c r="E34">
        <v>6</v>
      </c>
      <c r="F34" t="s">
        <v>101</v>
      </c>
      <c r="G34" t="s">
        <v>117</v>
      </c>
    </row>
    <row r="35" spans="1:7" x14ac:dyDescent="0.3">
      <c r="A35" t="s">
        <v>132</v>
      </c>
      <c r="B35" t="s">
        <v>95</v>
      </c>
      <c r="C35">
        <v>3</v>
      </c>
      <c r="D35">
        <v>4</v>
      </c>
      <c r="E35">
        <v>5</v>
      </c>
      <c r="F35" t="s">
        <v>101</v>
      </c>
      <c r="G35" t="s">
        <v>133</v>
      </c>
    </row>
    <row r="36" spans="1:7" x14ac:dyDescent="0.3">
      <c r="A36" t="s">
        <v>134</v>
      </c>
      <c r="B36" t="s">
        <v>95</v>
      </c>
      <c r="C36">
        <v>3</v>
      </c>
      <c r="D36">
        <v>4</v>
      </c>
      <c r="E36">
        <v>5</v>
      </c>
      <c r="F36" t="s">
        <v>101</v>
      </c>
      <c r="G36" t="s">
        <v>133</v>
      </c>
    </row>
    <row r="37" spans="1:7" x14ac:dyDescent="0.3">
      <c r="A37" t="s">
        <v>135</v>
      </c>
      <c r="B37" t="s">
        <v>95</v>
      </c>
      <c r="C37">
        <v>35</v>
      </c>
      <c r="D37">
        <v>40</v>
      </c>
      <c r="E37">
        <v>45</v>
      </c>
      <c r="F37" t="s">
        <v>101</v>
      </c>
      <c r="G37" t="s">
        <v>133</v>
      </c>
    </row>
    <row r="38" spans="1:7" x14ac:dyDescent="0.3">
      <c r="A38" t="s">
        <v>136</v>
      </c>
      <c r="B38" t="s">
        <v>95</v>
      </c>
      <c r="C38">
        <v>35</v>
      </c>
      <c r="D38">
        <v>40</v>
      </c>
      <c r="E38">
        <v>45</v>
      </c>
      <c r="F38" t="s">
        <v>101</v>
      </c>
      <c r="G38" t="s">
        <v>133</v>
      </c>
    </row>
    <row r="39" spans="1:7" x14ac:dyDescent="0.3">
      <c r="A39" t="s">
        <v>137</v>
      </c>
      <c r="B39" t="s">
        <v>95</v>
      </c>
      <c r="C39">
        <v>3</v>
      </c>
      <c r="D39">
        <v>4</v>
      </c>
      <c r="E39">
        <v>5</v>
      </c>
      <c r="F39" t="s">
        <v>101</v>
      </c>
      <c r="G39" t="s">
        <v>133</v>
      </c>
    </row>
    <row r="40" spans="1:7" x14ac:dyDescent="0.3">
      <c r="A40" t="s">
        <v>138</v>
      </c>
      <c r="B40" t="s">
        <v>95</v>
      </c>
      <c r="C40">
        <v>3</v>
      </c>
      <c r="D40">
        <v>4</v>
      </c>
      <c r="E40">
        <v>5</v>
      </c>
      <c r="F40" t="s">
        <v>101</v>
      </c>
      <c r="G40" t="s">
        <v>133</v>
      </c>
    </row>
    <row r="41" spans="1:7" x14ac:dyDescent="0.3">
      <c r="A41" t="s">
        <v>139</v>
      </c>
      <c r="B41" t="s">
        <v>95</v>
      </c>
      <c r="C41">
        <v>3</v>
      </c>
      <c r="D41">
        <v>4</v>
      </c>
      <c r="E41">
        <v>5</v>
      </c>
      <c r="F41" t="s">
        <v>101</v>
      </c>
      <c r="G41" t="s">
        <v>133</v>
      </c>
    </row>
    <row r="42" spans="1:7" x14ac:dyDescent="0.3">
      <c r="A42" t="s">
        <v>140</v>
      </c>
      <c r="B42" t="s">
        <v>95</v>
      </c>
      <c r="C42">
        <v>10</v>
      </c>
      <c r="D42">
        <v>15</v>
      </c>
      <c r="E42">
        <v>20</v>
      </c>
      <c r="F42" t="s">
        <v>101</v>
      </c>
      <c r="G42" t="s">
        <v>133</v>
      </c>
    </row>
    <row r="43" spans="1:7" x14ac:dyDescent="0.3">
      <c r="A43" t="s">
        <v>141</v>
      </c>
      <c r="B43" t="s">
        <v>95</v>
      </c>
      <c r="C43">
        <v>1</v>
      </c>
      <c r="D43">
        <v>1.5</v>
      </c>
      <c r="E43">
        <v>2</v>
      </c>
      <c r="F43" t="s">
        <v>101</v>
      </c>
      <c r="G43" t="s">
        <v>133</v>
      </c>
    </row>
    <row r="44" spans="1:7" x14ac:dyDescent="0.3">
      <c r="A44" t="s">
        <v>142</v>
      </c>
      <c r="B44" t="s">
        <v>95</v>
      </c>
      <c r="C44">
        <v>3</v>
      </c>
      <c r="D44">
        <v>4</v>
      </c>
      <c r="E44">
        <v>5</v>
      </c>
      <c r="F44" t="s">
        <v>101</v>
      </c>
      <c r="G44" t="s">
        <v>133</v>
      </c>
    </row>
    <row r="45" spans="1:7" x14ac:dyDescent="0.3">
      <c r="A45" t="s">
        <v>143</v>
      </c>
      <c r="B45" t="s">
        <v>95</v>
      </c>
      <c r="C45">
        <v>10</v>
      </c>
      <c r="D45">
        <v>15</v>
      </c>
      <c r="E45">
        <v>20</v>
      </c>
      <c r="F45" t="s">
        <v>96</v>
      </c>
      <c r="G45" t="s">
        <v>144</v>
      </c>
    </row>
    <row r="46" spans="1:7" x14ac:dyDescent="0.3">
      <c r="A46" t="s">
        <v>145</v>
      </c>
      <c r="B46" t="s">
        <v>95</v>
      </c>
      <c r="C46">
        <v>3</v>
      </c>
      <c r="D46">
        <v>4</v>
      </c>
      <c r="E46">
        <v>5</v>
      </c>
      <c r="F46" t="s">
        <v>101</v>
      </c>
      <c r="G46" t="s">
        <v>133</v>
      </c>
    </row>
    <row r="47" spans="1:7" x14ac:dyDescent="0.3">
      <c r="A47" t="s">
        <v>146</v>
      </c>
      <c r="B47" t="s">
        <v>95</v>
      </c>
      <c r="C47">
        <v>1</v>
      </c>
      <c r="D47">
        <v>2</v>
      </c>
      <c r="E47">
        <v>3</v>
      </c>
      <c r="F47" t="s">
        <v>101</v>
      </c>
      <c r="G47" t="s">
        <v>133</v>
      </c>
    </row>
    <row r="48" spans="1:7" x14ac:dyDescent="0.3">
      <c r="A48" t="s">
        <v>147</v>
      </c>
      <c r="B48" t="s">
        <v>95</v>
      </c>
      <c r="C48">
        <v>35</v>
      </c>
      <c r="D48">
        <v>40</v>
      </c>
      <c r="E48">
        <v>45</v>
      </c>
      <c r="F48" t="s">
        <v>101</v>
      </c>
      <c r="G48" t="s">
        <v>133</v>
      </c>
    </row>
    <row r="49" spans="1:7" x14ac:dyDescent="0.3">
      <c r="A49" t="s">
        <v>148</v>
      </c>
      <c r="B49" t="s">
        <v>95</v>
      </c>
      <c r="C49">
        <v>35</v>
      </c>
      <c r="D49">
        <v>40</v>
      </c>
      <c r="E49">
        <v>45</v>
      </c>
      <c r="F49" t="s">
        <v>101</v>
      </c>
      <c r="G49" t="s">
        <v>133</v>
      </c>
    </row>
    <row r="50" spans="1:7" x14ac:dyDescent="0.3">
      <c r="A50" t="s">
        <v>149</v>
      </c>
      <c r="B50" t="s">
        <v>95</v>
      </c>
      <c r="C50">
        <v>3</v>
      </c>
      <c r="D50">
        <v>4</v>
      </c>
      <c r="E50">
        <v>5</v>
      </c>
      <c r="F50" t="s">
        <v>101</v>
      </c>
      <c r="G50" t="s">
        <v>133</v>
      </c>
    </row>
    <row r="51" spans="1:7" x14ac:dyDescent="0.3">
      <c r="A51" t="s">
        <v>150</v>
      </c>
      <c r="B51" t="s">
        <v>95</v>
      </c>
      <c r="C51">
        <v>1</v>
      </c>
      <c r="D51">
        <v>2</v>
      </c>
      <c r="E51">
        <v>3</v>
      </c>
      <c r="F51" t="s">
        <v>101</v>
      </c>
      <c r="G51" t="s">
        <v>133</v>
      </c>
    </row>
    <row r="52" spans="1:7" x14ac:dyDescent="0.3">
      <c r="A52" t="s">
        <v>151</v>
      </c>
      <c r="B52" t="s">
        <v>95</v>
      </c>
      <c r="C52">
        <v>2</v>
      </c>
      <c r="D52">
        <v>5</v>
      </c>
      <c r="E52">
        <v>10</v>
      </c>
      <c r="F52" t="s">
        <v>101</v>
      </c>
      <c r="G52" t="s">
        <v>97</v>
      </c>
    </row>
    <row r="53" spans="1:7" x14ac:dyDescent="0.3">
      <c r="A53" t="s">
        <v>152</v>
      </c>
      <c r="B53" t="s">
        <v>95</v>
      </c>
      <c r="C53">
        <v>60</v>
      </c>
      <c r="D53">
        <v>90</v>
      </c>
      <c r="E53">
        <v>120</v>
      </c>
      <c r="F53" t="s">
        <v>96</v>
      </c>
      <c r="G53" t="s">
        <v>97</v>
      </c>
    </row>
    <row r="54" spans="1:7" x14ac:dyDescent="0.3">
      <c r="A54" t="s">
        <v>153</v>
      </c>
      <c r="B54" t="s">
        <v>95</v>
      </c>
      <c r="C54">
        <v>15</v>
      </c>
      <c r="D54">
        <v>20</v>
      </c>
      <c r="E54">
        <v>30</v>
      </c>
      <c r="F54" t="s">
        <v>101</v>
      </c>
      <c r="G54" t="s">
        <v>97</v>
      </c>
    </row>
  </sheetData>
  <mergeCells count="2">
    <mergeCell ref="A4:G4"/>
    <mergeCell ref="A5:G5"/>
  </mergeCells>
  <conditionalFormatting sqref="C7:C54 E7:E54">
    <cfRule type="expression" dxfId="0" priority="1">
      <formula>$B7="Constant"</formula>
    </cfRule>
  </conditionalFormatting>
  <dataValidations count="3">
    <dataValidation type="decimal" operator="greaterThanOrEqual" allowBlank="1" showInputMessage="1" showErrorMessage="1" errorTitle="Non-negative number expected" error="Please input a number greater than or equal to zero." sqref="C7:E54" xr:uid="{88AAE3D9-BF3D-4E64-BDF9-7C4A5A93CCE6}">
      <formula1>0</formula1>
    </dataValidation>
    <dataValidation type="list" allowBlank="1" showErrorMessage="1" errorTitle="Invalid Entry!" error="Please select an option from the list" sqref="F7:F54" xr:uid="{F22ACB84-63B7-4A75-9730-0FE5A17A09A1}">
      <formula1>$H$7:$H$9</formula1>
    </dataValidation>
    <dataValidation type="list" showInputMessage="1" showErrorMessage="1" errorTitle="Invalid Entry!" error="Please select an option from the list" sqref="B7:B54" xr:uid="{E8860803-C50A-4007-B8CE-3FE490039BF7}">
      <formula1>$I$7:$I$9</formula1>
    </dataValidation>
  </dataValidations>
  <hyperlinks>
    <hyperlink ref="A1" location="Main!A1" display="Back to Main" xr:uid="{60D13909-839E-441A-A928-CA81D3E39868}"/>
    <hyperlink ref="K6" r:id="rId1" xr:uid="{CC95BC6A-EDD6-4232-AA5A-28E8346C47CC}"/>
    <hyperlink ref="K7" r:id="rId2" xr:uid="{58FE0CCF-16CC-470C-911B-159E742CDDFB}"/>
  </hyperlinks>
  <pageMargins left="0.7" right="0.7" top="0.75" bottom="0.75" header="0.3" footer="0.3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83CAB-C9BD-49CE-AA68-D99A668344A1}">
  <dimension ref="A1:C18"/>
  <sheetViews>
    <sheetView workbookViewId="0"/>
  </sheetViews>
  <sheetFormatPr defaultRowHeight="14.4" x14ac:dyDescent="0.3"/>
  <cols>
    <col min="1" max="1" width="30.44140625" bestFit="1" customWidth="1"/>
    <col min="2" max="2" width="4.5546875" bestFit="1" customWidth="1"/>
    <col min="3" max="3" width="9.88671875" bestFit="1" customWidth="1"/>
  </cols>
  <sheetData>
    <row r="1" spans="1:3" x14ac:dyDescent="0.3">
      <c r="A1" s="8" t="s">
        <v>13</v>
      </c>
    </row>
    <row r="2" spans="1:3" ht="25.8" x14ac:dyDescent="0.5">
      <c r="A2" s="1" t="s">
        <v>199</v>
      </c>
      <c r="B2" s="1"/>
      <c r="C2" s="1"/>
    </row>
    <row r="3" spans="1:3" x14ac:dyDescent="0.3">
      <c r="A3" s="2"/>
      <c r="B3" s="2"/>
      <c r="C3" s="2"/>
    </row>
    <row r="4" spans="1:3" x14ac:dyDescent="0.3">
      <c r="A4" s="4" t="s">
        <v>200</v>
      </c>
      <c r="B4" s="4" t="s">
        <v>201</v>
      </c>
      <c r="C4" s="4" t="s">
        <v>202</v>
      </c>
    </row>
    <row r="5" spans="1:3" x14ac:dyDescent="0.3">
      <c r="A5" t="s">
        <v>203</v>
      </c>
      <c r="B5">
        <v>50</v>
      </c>
      <c r="C5" t="s">
        <v>204</v>
      </c>
    </row>
    <row r="6" spans="1:3" x14ac:dyDescent="0.3">
      <c r="A6" t="s">
        <v>205</v>
      </c>
      <c r="B6">
        <v>50</v>
      </c>
      <c r="C6" t="s">
        <v>204</v>
      </c>
    </row>
    <row r="7" spans="1:3" x14ac:dyDescent="0.3">
      <c r="A7" t="s">
        <v>206</v>
      </c>
      <c r="B7">
        <v>30</v>
      </c>
      <c r="C7" t="s">
        <v>207</v>
      </c>
    </row>
    <row r="8" spans="1:3" x14ac:dyDescent="0.3">
      <c r="A8" t="s">
        <v>208</v>
      </c>
      <c r="B8">
        <v>300</v>
      </c>
      <c r="C8" t="s">
        <v>207</v>
      </c>
    </row>
    <row r="9" spans="1:3" x14ac:dyDescent="0.3">
      <c r="A9" t="s">
        <v>209</v>
      </c>
      <c r="B9">
        <v>36</v>
      </c>
      <c r="C9" t="s">
        <v>207</v>
      </c>
    </row>
    <row r="10" spans="1:3" x14ac:dyDescent="0.3">
      <c r="A10" t="s">
        <v>210</v>
      </c>
      <c r="B10">
        <v>50</v>
      </c>
      <c r="C10" t="s">
        <v>204</v>
      </c>
    </row>
    <row r="11" spans="1:3" x14ac:dyDescent="0.3">
      <c r="A11" t="s">
        <v>211</v>
      </c>
      <c r="B11">
        <v>50</v>
      </c>
      <c r="C11" t="s">
        <v>204</v>
      </c>
    </row>
    <row r="12" spans="1:3" x14ac:dyDescent="0.3">
      <c r="A12" t="s">
        <v>212</v>
      </c>
      <c r="B12">
        <v>300</v>
      </c>
      <c r="C12" t="s">
        <v>213</v>
      </c>
    </row>
    <row r="13" spans="1:3" x14ac:dyDescent="0.3">
      <c r="A13" t="s">
        <v>214</v>
      </c>
      <c r="B13">
        <v>36</v>
      </c>
      <c r="C13" t="s">
        <v>213</v>
      </c>
    </row>
    <row r="14" spans="1:3" x14ac:dyDescent="0.3">
      <c r="A14" t="s">
        <v>215</v>
      </c>
      <c r="B14">
        <v>50</v>
      </c>
      <c r="C14" t="s">
        <v>204</v>
      </c>
    </row>
    <row r="15" spans="1:3" x14ac:dyDescent="0.3">
      <c r="A15" t="s">
        <v>216</v>
      </c>
      <c r="B15">
        <v>50</v>
      </c>
      <c r="C15" t="s">
        <v>204</v>
      </c>
    </row>
    <row r="16" spans="1:3" x14ac:dyDescent="0.3">
      <c r="A16" t="s">
        <v>217</v>
      </c>
      <c r="B16">
        <v>150</v>
      </c>
      <c r="C16" t="s">
        <v>213</v>
      </c>
    </row>
    <row r="17" spans="1:3" x14ac:dyDescent="0.3">
      <c r="A17" t="s">
        <v>218</v>
      </c>
      <c r="B17">
        <v>10</v>
      </c>
      <c r="C17" t="s">
        <v>213</v>
      </c>
    </row>
    <row r="18" spans="1:3" x14ac:dyDescent="0.3">
      <c r="A18" t="s">
        <v>219</v>
      </c>
      <c r="B18">
        <v>50</v>
      </c>
      <c r="C18" t="s">
        <v>204</v>
      </c>
    </row>
  </sheetData>
  <hyperlinks>
    <hyperlink ref="A1" location="Main!A1" display="Back to Main" xr:uid="{6F090ADD-0482-43D2-A70E-BC2BF7DB7DE1}"/>
  </hyperlink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BFAA7-A237-43D8-B0D6-BEE86CE4B235}">
  <dimension ref="A1:D32"/>
  <sheetViews>
    <sheetView tabSelected="1" topLeftCell="A15" workbookViewId="0">
      <selection activeCell="D15" sqref="D15"/>
    </sheetView>
  </sheetViews>
  <sheetFormatPr defaultRowHeight="14.4" x14ac:dyDescent="0.3"/>
  <cols>
    <col min="1" max="1" width="22.21875" bestFit="1" customWidth="1"/>
    <col min="2" max="2" width="10.21875" bestFit="1" customWidth="1"/>
    <col min="3" max="3" width="9.6640625" customWidth="1"/>
    <col min="4" max="4" width="66.44140625" customWidth="1"/>
  </cols>
  <sheetData>
    <row r="1" spans="1:3" x14ac:dyDescent="0.3">
      <c r="A1" s="8" t="s">
        <v>13</v>
      </c>
    </row>
    <row r="2" spans="1:3" ht="23.4" customHeight="1" x14ac:dyDescent="0.45">
      <c r="A2" s="11" t="s">
        <v>154</v>
      </c>
      <c r="B2" s="11"/>
      <c r="C2" s="11"/>
    </row>
    <row r="4" spans="1:3" ht="18" customHeight="1" x14ac:dyDescent="0.35">
      <c r="A4" s="12" t="s">
        <v>155</v>
      </c>
      <c r="B4" s="4"/>
    </row>
    <row r="5" spans="1:3" x14ac:dyDescent="0.3">
      <c r="A5" s="4" t="s">
        <v>156</v>
      </c>
      <c r="B5" s="4" t="s">
        <v>157</v>
      </c>
    </row>
    <row r="6" spans="1:3" x14ac:dyDescent="0.3">
      <c r="A6" t="s">
        <v>158</v>
      </c>
      <c r="B6" t="s">
        <v>159</v>
      </c>
    </row>
    <row r="7" spans="1:3" x14ac:dyDescent="0.3">
      <c r="A7" t="s">
        <v>160</v>
      </c>
      <c r="B7" t="s">
        <v>161</v>
      </c>
    </row>
    <row r="8" spans="1:3" x14ac:dyDescent="0.3">
      <c r="A8" t="s">
        <v>162</v>
      </c>
      <c r="B8" t="s">
        <v>163</v>
      </c>
    </row>
    <row r="9" spans="1:3" x14ac:dyDescent="0.3">
      <c r="A9" t="s">
        <v>164</v>
      </c>
      <c r="B9" t="s">
        <v>165</v>
      </c>
    </row>
    <row r="10" spans="1:3" x14ac:dyDescent="0.3">
      <c r="A10" t="s">
        <v>166</v>
      </c>
      <c r="B10" t="s">
        <v>167</v>
      </c>
    </row>
    <row r="11" spans="1:3" x14ac:dyDescent="0.3">
      <c r="A11" t="s">
        <v>143</v>
      </c>
      <c r="B11" t="s">
        <v>165</v>
      </c>
    </row>
    <row r="12" spans="1:3" x14ac:dyDescent="0.3">
      <c r="A12" t="s">
        <v>168</v>
      </c>
      <c r="B12" t="s">
        <v>169</v>
      </c>
    </row>
    <row r="13" spans="1:3" x14ac:dyDescent="0.3">
      <c r="A13" t="s">
        <v>170</v>
      </c>
      <c r="B13" t="s">
        <v>165</v>
      </c>
    </row>
    <row r="15" spans="1:3" ht="18" x14ac:dyDescent="0.35">
      <c r="A15" s="12" t="s">
        <v>275</v>
      </c>
      <c r="B15">
        <v>1.2</v>
      </c>
    </row>
    <row r="17" spans="1:4" ht="18" x14ac:dyDescent="0.35">
      <c r="A17" s="12" t="s">
        <v>171</v>
      </c>
    </row>
    <row r="18" spans="1:4" x14ac:dyDescent="0.3">
      <c r="A18" s="4"/>
      <c r="B18" s="4" t="s">
        <v>172</v>
      </c>
    </row>
    <row r="19" spans="1:4" x14ac:dyDescent="0.3">
      <c r="A19" t="s">
        <v>173</v>
      </c>
      <c r="B19" s="13">
        <v>0.25</v>
      </c>
    </row>
    <row r="20" spans="1:4" x14ac:dyDescent="0.3">
      <c r="A20" t="s">
        <v>174</v>
      </c>
      <c r="B20" s="13">
        <v>0.25</v>
      </c>
    </row>
    <row r="21" spans="1:4" x14ac:dyDescent="0.3">
      <c r="A21" t="s">
        <v>175</v>
      </c>
      <c r="B21" s="13">
        <v>0.25</v>
      </c>
    </row>
    <row r="22" spans="1:4" x14ac:dyDescent="0.3">
      <c r="A22" t="s">
        <v>176</v>
      </c>
      <c r="B22" s="13">
        <f>1-SUM(B19:B21)</f>
        <v>0.25</v>
      </c>
    </row>
    <row r="24" spans="1:4" ht="18" customHeight="1" x14ac:dyDescent="0.35">
      <c r="A24" s="12" t="s">
        <v>177</v>
      </c>
    </row>
    <row r="25" spans="1:4" x14ac:dyDescent="0.3">
      <c r="A25" t="s">
        <v>178</v>
      </c>
      <c r="B25" t="s">
        <v>179</v>
      </c>
      <c r="C25" t="s">
        <v>180</v>
      </c>
    </row>
    <row r="26" spans="1:4" x14ac:dyDescent="0.3">
      <c r="A26" t="s">
        <v>181</v>
      </c>
      <c r="B26" t="s">
        <v>182</v>
      </c>
      <c r="C26">
        <v>120</v>
      </c>
    </row>
    <row r="27" spans="1:4" x14ac:dyDescent="0.3">
      <c r="A27" t="s">
        <v>183</v>
      </c>
      <c r="B27" t="s">
        <v>184</v>
      </c>
      <c r="C27">
        <v>45</v>
      </c>
    </row>
    <row r="29" spans="1:4" ht="18" customHeight="1" x14ac:dyDescent="0.35">
      <c r="A29" s="12" t="s">
        <v>185</v>
      </c>
    </row>
    <row r="30" spans="1:4" x14ac:dyDescent="0.3">
      <c r="A30" t="s">
        <v>186</v>
      </c>
      <c r="B30" t="s">
        <v>180</v>
      </c>
    </row>
    <row r="31" spans="1:4" x14ac:dyDescent="0.3">
      <c r="A31" t="s">
        <v>187</v>
      </c>
      <c r="B31">
        <v>15</v>
      </c>
      <c r="D31" s="74" t="s">
        <v>188</v>
      </c>
    </row>
    <row r="32" spans="1:4" x14ac:dyDescent="0.3">
      <c r="A32" t="s">
        <v>189</v>
      </c>
      <c r="B32">
        <v>15</v>
      </c>
      <c r="D32" s="75"/>
    </row>
  </sheetData>
  <mergeCells count="1">
    <mergeCell ref="D31:D32"/>
  </mergeCells>
  <hyperlinks>
    <hyperlink ref="A1" location="Main!A1" display="Back to Main" xr:uid="{D928F6D9-F9FB-4A86-9075-BB11D7B65705}"/>
  </hyperlink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B9D2E-C66E-4568-BD01-FF71BF49850C}">
  <dimension ref="A1:B9"/>
  <sheetViews>
    <sheetView workbookViewId="0">
      <selection activeCell="B3" sqref="B3:B9"/>
    </sheetView>
  </sheetViews>
  <sheetFormatPr defaultRowHeight="14.4" x14ac:dyDescent="0.3"/>
  <cols>
    <col min="1" max="1" width="30.5546875" bestFit="1" customWidth="1"/>
    <col min="2" max="2" width="12" bestFit="1" customWidth="1"/>
  </cols>
  <sheetData>
    <row r="1" spans="1:2" ht="23.4" x14ac:dyDescent="0.45">
      <c r="A1" s="14" t="s">
        <v>190</v>
      </c>
    </row>
    <row r="2" spans="1:2" x14ac:dyDescent="0.3">
      <c r="A2" t="s">
        <v>191</v>
      </c>
      <c r="B2" t="s">
        <v>276</v>
      </c>
    </row>
    <row r="3" spans="1:2" x14ac:dyDescent="0.3">
      <c r="A3" t="s">
        <v>192</v>
      </c>
      <c r="B3" s="80">
        <v>8.4523057941386419</v>
      </c>
    </row>
    <row r="4" spans="1:2" x14ac:dyDescent="0.3">
      <c r="A4" t="s">
        <v>193</v>
      </c>
      <c r="B4" s="80">
        <v>6.9686973892303818</v>
      </c>
    </row>
    <row r="5" spans="1:2" x14ac:dyDescent="0.3">
      <c r="A5" t="s">
        <v>194</v>
      </c>
      <c r="B5" s="80">
        <v>28.08925565098879</v>
      </c>
    </row>
    <row r="6" spans="1:2" x14ac:dyDescent="0.3">
      <c r="A6" t="s">
        <v>195</v>
      </c>
      <c r="B6" s="80">
        <v>3.6785113019775788</v>
      </c>
    </row>
    <row r="7" spans="1:2" x14ac:dyDescent="0.3">
      <c r="A7" t="s">
        <v>196</v>
      </c>
      <c r="B7" s="80">
        <v>3.6785113019775788</v>
      </c>
    </row>
    <row r="8" spans="1:2" x14ac:dyDescent="0.3">
      <c r="A8" t="s">
        <v>197</v>
      </c>
      <c r="B8" s="80">
        <v>155.86294492161059</v>
      </c>
    </row>
    <row r="9" spans="1:2" x14ac:dyDescent="0.3">
      <c r="A9" t="s">
        <v>198</v>
      </c>
      <c r="B9" s="80">
        <v>155.86294492161059</v>
      </c>
    </row>
  </sheetData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52B71-973B-47AA-B87B-A0EB1071F7EA}">
  <dimension ref="A1:K8"/>
  <sheetViews>
    <sheetView workbookViewId="0"/>
  </sheetViews>
  <sheetFormatPr defaultRowHeight="14.4" x14ac:dyDescent="0.3"/>
  <cols>
    <col min="1" max="1" width="20.88671875" customWidth="1"/>
    <col min="2" max="2" width="6.44140625" bestFit="1" customWidth="1"/>
    <col min="3" max="3" width="7.109375" bestFit="1" customWidth="1"/>
    <col min="4" max="4" width="7.33203125" bestFit="1" customWidth="1"/>
    <col min="5" max="5" width="8.109375" bestFit="1" customWidth="1"/>
    <col min="6" max="6" width="2.6640625" customWidth="1"/>
    <col min="7" max="7" width="17.33203125" bestFit="1" customWidth="1"/>
    <col min="8" max="8" width="10.21875" bestFit="1" customWidth="1"/>
    <col min="9" max="9" width="2.6640625" customWidth="1"/>
    <col min="10" max="10" width="28.109375" bestFit="1" customWidth="1"/>
    <col min="11" max="11" width="10.21875" bestFit="1" customWidth="1"/>
  </cols>
  <sheetData>
    <row r="1" spans="1:11" x14ac:dyDescent="0.3">
      <c r="A1" s="8" t="s">
        <v>13</v>
      </c>
    </row>
    <row r="2" spans="1:11" ht="25.8" x14ac:dyDescent="0.5">
      <c r="A2" s="1" t="s">
        <v>220</v>
      </c>
      <c r="B2" s="1"/>
      <c r="C2" s="1"/>
    </row>
    <row r="3" spans="1:11" x14ac:dyDescent="0.3">
      <c r="A3" s="2"/>
      <c r="B3" s="2"/>
      <c r="C3" s="2"/>
    </row>
    <row r="4" spans="1:11" x14ac:dyDescent="0.3">
      <c r="A4" s="21" t="s">
        <v>221</v>
      </c>
      <c r="B4" s="27" t="s">
        <v>222</v>
      </c>
      <c r="C4" s="27" t="s">
        <v>223</v>
      </c>
      <c r="D4" s="27" t="s">
        <v>224</v>
      </c>
      <c r="E4" s="22" t="s">
        <v>11</v>
      </c>
      <c r="G4" s="21" t="s">
        <v>225</v>
      </c>
      <c r="H4" s="22" t="s">
        <v>226</v>
      </c>
      <c r="J4" s="21" t="s">
        <v>227</v>
      </c>
      <c r="K4" s="22" t="s">
        <v>226</v>
      </c>
    </row>
    <row r="5" spans="1:11" x14ac:dyDescent="0.3">
      <c r="A5" s="23" t="s">
        <v>228</v>
      </c>
      <c r="B5" s="61">
        <v>9.8705322562797404E-2</v>
      </c>
      <c r="C5" s="61">
        <v>0.12006196746707978</v>
      </c>
      <c r="D5" s="61">
        <v>0.78123270997012284</v>
      </c>
      <c r="E5" s="62">
        <f>SUM(B5:D5)</f>
        <v>1</v>
      </c>
      <c r="G5" s="23" t="s">
        <v>229</v>
      </c>
      <c r="H5" s="65">
        <v>0.75600000000000001</v>
      </c>
      <c r="J5" s="23" t="s">
        <v>100</v>
      </c>
      <c r="K5" s="65">
        <v>0.05</v>
      </c>
    </row>
    <row r="6" spans="1:11" x14ac:dyDescent="0.3">
      <c r="A6" s="15" t="s">
        <v>230</v>
      </c>
      <c r="B6" s="63">
        <v>9.245534017483846E-2</v>
      </c>
      <c r="C6" s="63">
        <v>4.1714177118966203E-2</v>
      </c>
      <c r="D6" s="63">
        <v>0.86583048270619534</v>
      </c>
      <c r="E6" s="64">
        <f>SUM(B6:D6)</f>
        <v>1</v>
      </c>
      <c r="G6" s="15" t="s">
        <v>231</v>
      </c>
      <c r="H6" s="66">
        <f>1-H5</f>
        <v>0.24399999999999999</v>
      </c>
      <c r="J6" s="25" t="s">
        <v>232</v>
      </c>
      <c r="K6" s="67">
        <v>0.05</v>
      </c>
    </row>
    <row r="7" spans="1:11" x14ac:dyDescent="0.3">
      <c r="J7" s="23" t="s">
        <v>233</v>
      </c>
      <c r="K7" s="65">
        <v>0.01</v>
      </c>
    </row>
    <row r="8" spans="1:11" x14ac:dyDescent="0.3">
      <c r="J8" s="15" t="s">
        <v>108</v>
      </c>
      <c r="K8" s="68">
        <v>0.03</v>
      </c>
    </row>
  </sheetData>
  <dataValidations count="1">
    <dataValidation type="decimal" showInputMessage="1" showErrorMessage="1" errorTitle="Value Error" error="Percentage between 0% and 100% expected." sqref="B5:D6 H5:H6 K5:K8" xr:uid="{9864887E-7B4B-4323-9C23-A6D8B1FCBA20}">
      <formula1>0</formula1>
      <formula2>1</formula2>
    </dataValidation>
  </dataValidations>
  <hyperlinks>
    <hyperlink ref="A1" location="Main!A1" display="Back to Main" xr:uid="{C6B1F4D9-88BD-4FE6-9F57-2137D7380C3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4331F-25BB-4299-B7A1-22B1819AE0C6}">
  <dimension ref="A1:J13"/>
  <sheetViews>
    <sheetView workbookViewId="0"/>
  </sheetViews>
  <sheetFormatPr defaultRowHeight="14.4" x14ac:dyDescent="0.3"/>
  <cols>
    <col min="1" max="1" width="16.88671875" customWidth="1"/>
    <col min="2" max="3" width="10.109375" customWidth="1"/>
    <col min="5" max="5" width="29.109375" bestFit="1" customWidth="1"/>
    <col min="6" max="6" width="10.21875" bestFit="1" customWidth="1"/>
    <col min="7" max="7" width="10.88671875" bestFit="1" customWidth="1"/>
    <col min="8" max="8" width="5.88671875" bestFit="1" customWidth="1"/>
    <col min="9" max="9" width="9.88671875" bestFit="1" customWidth="1"/>
    <col min="10" max="10" width="6.109375" bestFit="1" customWidth="1"/>
  </cols>
  <sheetData>
    <row r="1" spans="1:10" x14ac:dyDescent="0.3">
      <c r="A1" s="8" t="s">
        <v>13</v>
      </c>
    </row>
    <row r="2" spans="1:10" ht="25.8" x14ac:dyDescent="0.5">
      <c r="A2" s="1" t="s">
        <v>234</v>
      </c>
    </row>
    <row r="3" spans="1:10" x14ac:dyDescent="0.3">
      <c r="A3" s="2"/>
    </row>
    <row r="4" spans="1:10" x14ac:dyDescent="0.3">
      <c r="B4" s="77" t="s">
        <v>235</v>
      </c>
      <c r="C4" s="77"/>
    </row>
    <row r="5" spans="1:10" x14ac:dyDescent="0.3">
      <c r="A5" s="20" t="s">
        <v>236</v>
      </c>
      <c r="B5" s="20" t="s">
        <v>237</v>
      </c>
      <c r="C5" s="20" t="s">
        <v>222</v>
      </c>
      <c r="E5" s="73" t="s">
        <v>238</v>
      </c>
      <c r="F5" s="73"/>
      <c r="G5" s="73"/>
      <c r="H5" s="73"/>
      <c r="I5" s="73"/>
      <c r="J5" s="73"/>
    </row>
    <row r="6" spans="1:10" x14ac:dyDescent="0.3">
      <c r="A6" s="19" t="s">
        <v>68</v>
      </c>
      <c r="B6" s="23">
        <v>0.5</v>
      </c>
      <c r="C6" s="24">
        <v>0.8</v>
      </c>
      <c r="E6" s="78" t="s">
        <v>239</v>
      </c>
      <c r="F6" s="78"/>
      <c r="G6" s="78"/>
      <c r="H6" s="78"/>
      <c r="I6" s="78"/>
      <c r="J6" s="78"/>
    </row>
    <row r="7" spans="1:10" x14ac:dyDescent="0.3">
      <c r="A7" s="19" t="s">
        <v>240</v>
      </c>
      <c r="B7" s="25">
        <v>0.25</v>
      </c>
      <c r="C7" s="26">
        <v>0.2</v>
      </c>
      <c r="E7" s="78" t="s">
        <v>241</v>
      </c>
      <c r="F7" s="78"/>
      <c r="G7" s="78"/>
      <c r="H7" s="78"/>
      <c r="I7" s="78"/>
      <c r="J7" s="78"/>
    </row>
    <row r="8" spans="1:10" x14ac:dyDescent="0.3">
      <c r="A8" s="19" t="s">
        <v>242</v>
      </c>
      <c r="B8" s="23">
        <v>0.25</v>
      </c>
      <c r="C8" s="24">
        <v>0</v>
      </c>
    </row>
    <row r="9" spans="1:10" x14ac:dyDescent="0.3">
      <c r="A9" s="19" t="s">
        <v>11</v>
      </c>
      <c r="B9" s="15">
        <f>SUM(B6:B8)</f>
        <v>1</v>
      </c>
      <c r="C9" s="17">
        <f>SUM(C6:C8)</f>
        <v>1</v>
      </c>
      <c r="E9" s="19"/>
      <c r="F9" s="19"/>
      <c r="G9" s="77" t="s">
        <v>243</v>
      </c>
      <c r="H9" s="77"/>
      <c r="I9" s="77"/>
      <c r="J9" s="77"/>
    </row>
    <row r="10" spans="1:10" x14ac:dyDescent="0.3">
      <c r="E10" s="21" t="s">
        <v>236</v>
      </c>
      <c r="F10" s="27" t="s">
        <v>226</v>
      </c>
      <c r="G10" s="27" t="s">
        <v>86</v>
      </c>
      <c r="H10" s="27" t="s">
        <v>244</v>
      </c>
      <c r="I10" s="27" t="s">
        <v>245</v>
      </c>
      <c r="J10" s="22" t="s">
        <v>246</v>
      </c>
    </row>
    <row r="11" spans="1:10" x14ac:dyDescent="0.3">
      <c r="E11" s="23" t="s">
        <v>247</v>
      </c>
      <c r="F11" s="28">
        <v>0.14000000000000001</v>
      </c>
      <c r="G11" s="29" t="s">
        <v>248</v>
      </c>
      <c r="H11" s="29">
        <v>1</v>
      </c>
      <c r="I11" s="29">
        <v>2</v>
      </c>
      <c r="J11" s="24">
        <v>5</v>
      </c>
    </row>
    <row r="12" spans="1:10" x14ac:dyDescent="0.3">
      <c r="E12" s="15" t="s">
        <v>249</v>
      </c>
      <c r="F12" s="30">
        <f>1-F11</f>
        <v>0.86</v>
      </c>
      <c r="G12" s="16" t="s">
        <v>248</v>
      </c>
      <c r="H12" s="16">
        <v>1</v>
      </c>
      <c r="I12" s="16">
        <v>10</v>
      </c>
      <c r="J12" s="17">
        <v>50</v>
      </c>
    </row>
    <row r="13" spans="1:10" x14ac:dyDescent="0.3">
      <c r="E13" s="76" t="s">
        <v>250</v>
      </c>
      <c r="F13" s="76"/>
      <c r="G13" s="76"/>
      <c r="H13" s="76"/>
      <c r="I13" s="76"/>
      <c r="J13" s="76"/>
    </row>
  </sheetData>
  <mergeCells count="6">
    <mergeCell ref="E13:J13"/>
    <mergeCell ref="B4:C4"/>
    <mergeCell ref="E5:J5"/>
    <mergeCell ref="E6:J6"/>
    <mergeCell ref="E7:J7"/>
    <mergeCell ref="G9:J9"/>
  </mergeCells>
  <dataValidations count="1">
    <dataValidation type="decimal" showInputMessage="1" showErrorMessage="1" errorTitle="Value Error" error="Percentage between 0% and 100% expected." sqref="B6:C8" xr:uid="{9B852DB2-306A-49F3-B6C6-B4C134B1FF5F}">
      <formula1>0</formula1>
      <formula2>1</formula2>
    </dataValidation>
  </dataValidations>
  <hyperlinks>
    <hyperlink ref="A1" location="Main!A1" display="Back to Main" xr:uid="{1473F343-E7A3-4666-A58D-5158FFFEBDD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29</vt:i4>
      </vt:variant>
    </vt:vector>
  </HeadingPairs>
  <TitlesOfParts>
    <vt:vector size="40" baseType="lpstr">
      <vt:lpstr>Main</vt:lpstr>
      <vt:lpstr>Arrival Schedules</vt:lpstr>
      <vt:lpstr>Resource Allocation</vt:lpstr>
      <vt:lpstr>Task Durations</vt:lpstr>
      <vt:lpstr>Batch Sizes</vt:lpstr>
      <vt:lpstr>Runner Times</vt:lpstr>
      <vt:lpstr>Runner Times output</vt:lpstr>
      <vt:lpstr>Reception Variables</vt:lpstr>
      <vt:lpstr>Cut-up Variables</vt:lpstr>
      <vt:lpstr>Processing Variables</vt:lpstr>
      <vt:lpstr>Microtomy Variables</vt:lpstr>
      <vt:lpstr>NumBlocksLargeSurgical</vt:lpstr>
      <vt:lpstr>NumBlocksMega</vt:lpstr>
      <vt:lpstr>NumSlidesLarges</vt:lpstr>
      <vt:lpstr>NumSlidesLevels</vt:lpstr>
      <vt:lpstr>NumSlidesMegas</vt:lpstr>
      <vt:lpstr>NumSlidesSerials</vt:lpstr>
      <vt:lpstr>ProbBMSCutup</vt:lpstr>
      <vt:lpstr>ProbBMSCutupUrgent</vt:lpstr>
      <vt:lpstr>ProbDecalcBone</vt:lpstr>
      <vt:lpstr>ProbDecalcOven</vt:lpstr>
      <vt:lpstr>ProbInternal</vt:lpstr>
      <vt:lpstr>ProbInvestEasy</vt:lpstr>
      <vt:lpstr>ProbInvestExternal</vt:lpstr>
      <vt:lpstr>ProbInvestHard</vt:lpstr>
      <vt:lpstr>ProbLargeCutup</vt:lpstr>
      <vt:lpstr>ProbLargeCutupUrgent</vt:lpstr>
      <vt:lpstr>ProbMegaBlocks</vt:lpstr>
      <vt:lpstr>ProbMicrotomyLevels</vt:lpstr>
      <vt:lpstr>ProbPoolCutup</vt:lpstr>
      <vt:lpstr>ProbPoolCutupUrgent</vt:lpstr>
      <vt:lpstr>ProbPrebook</vt:lpstr>
      <vt:lpstr>ProbPriorityCancer</vt:lpstr>
      <vt:lpstr>ProbPriorityNonCancer</vt:lpstr>
      <vt:lpstr>ProbUrgentCancer</vt:lpstr>
      <vt:lpstr>ProbUrgentNonCancer</vt:lpstr>
      <vt:lpstr>runnerCutupDist</vt:lpstr>
      <vt:lpstr>runnerLoadingTime</vt:lpstr>
      <vt:lpstr>runnerSpeed</vt:lpstr>
      <vt:lpstr>runnerUnloadingTime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Yin-Chi Chan</dc:creator>
  <cp:lastModifiedBy>Yin-Chi Chan</cp:lastModifiedBy>
  <dcterms:created xsi:type="dcterms:W3CDTF">2024-04-27T03:40:21Z</dcterms:created>
  <dcterms:modified xsi:type="dcterms:W3CDTF">2024-05-03T00:55:44Z</dcterms:modified>
</cp:coreProperties>
</file>