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yinchi\digital-hospitals\frontend\static\examples\"/>
    </mc:Choice>
  </mc:AlternateContent>
  <xr:revisionPtr revIDLastSave="0" documentId="13_ncr:1_{32B5D908-1806-4013-A41B-4B1C456F3835}" xr6:coauthVersionLast="47" xr6:coauthVersionMax="47" xr10:uidLastSave="{00000000-0000-0000-0000-000000000000}"/>
  <bookViews>
    <workbookView xWindow="16920" yWindow="2676" windowWidth="41268" windowHeight="21480" tabRatio="766" firstSheet="1" activeTab="4" xr2:uid="{A6D689E8-9444-4F2C-A237-DAB84596CE57}"/>
  </bookViews>
  <sheets>
    <sheet name="Main" sheetId="2" r:id="rId1"/>
    <sheet name="Arrival Schedules" sheetId="1" r:id="rId2"/>
    <sheet name="Resource Allocation" sheetId="3" r:id="rId3"/>
    <sheet name="Task Durations" sheetId="4" r:id="rId4"/>
    <sheet name="Locations" sheetId="5" r:id="rId5"/>
    <sheet name="Batch Sizes" sheetId="6" r:id="rId6"/>
    <sheet name="Reception Variables" sheetId="7" r:id="rId7"/>
    <sheet name="Cut-up Variables" sheetId="8" r:id="rId8"/>
    <sheet name="Processing Variables" sheetId="9" r:id="rId9"/>
    <sheet name="Microtomy Variables" sheetId="10" r:id="rId10"/>
    <sheet name="Bootstrap Mock Generator" sheetId="12" r:id="rId11"/>
  </sheets>
  <definedNames>
    <definedName name="LocationLabels">Locations!$B$7:$B$22</definedName>
    <definedName name="LocationNames">Locations!$A$7:$A$22</definedName>
    <definedName name="NumBlocksLargeSurgical">'Cut-up Variables'!$G$12:$J$12</definedName>
    <definedName name="NumBlocksMega">'Cut-up Variables'!$G$11:$J$11</definedName>
    <definedName name="NumSlidesLarges">'Microtomy Variables'!$F$7:$I$7</definedName>
    <definedName name="NumSlidesLevels">'Microtomy Variables'!$F$5:$I$5</definedName>
    <definedName name="NumSlidesMegas">'Microtomy Variables'!$F$8:$I$8</definedName>
    <definedName name="NumSlidesSerials">'Microtomy Variables'!$F$6:$I$6</definedName>
    <definedName name="OptSpecimenBootstrap">Main!$D$2</definedName>
    <definedName name="ProbBMSCutup">'Cut-up Variables'!$B$6</definedName>
    <definedName name="ProbBMSCutupUrgent">'Cut-up Variables'!$C$6</definedName>
    <definedName name="ProbDecalcBone">'Processing Variables'!$B$5</definedName>
    <definedName name="ProbDecalcOven">'Processing Variables'!$B$6</definedName>
    <definedName name="ProbInternal">'Reception Variables'!$H$5</definedName>
    <definedName name="ProbInvestEasy">'Reception Variables'!$K$6</definedName>
    <definedName name="ProbInvestExternal">'Reception Variables'!$K$8</definedName>
    <definedName name="ProbInvestHard">'Reception Variables'!$K$7</definedName>
    <definedName name="ProbLargeCutup">'Cut-up Variables'!$B$8</definedName>
    <definedName name="ProbLargeCutupUrgent">'Cut-up Variables'!$C$8</definedName>
    <definedName name="ProbMegaBlocks">'Cut-up Variables'!$F$11</definedName>
    <definedName name="ProbMicrotomyLevels">'Microtomy Variables'!$B$9</definedName>
    <definedName name="ProbPoolCutup">'Cut-up Variables'!$B$7</definedName>
    <definedName name="ProbPoolCutupUrgent">'Cut-up Variables'!$C$7</definedName>
    <definedName name="ProbPrebook">'Reception Variables'!$K$5</definedName>
    <definedName name="ProbPriorityCancer">'Reception Variables'!$C$5</definedName>
    <definedName name="ProbPriorityNonCancer">'Reception Variables'!$C$6</definedName>
    <definedName name="ProbUrgentCancer">'Reception Variables'!$B$5</definedName>
    <definedName name="ProbUrgentNonCancer">'Reception Variables'!$B$6</definedName>
    <definedName name="RunnerTimes">Locations!$C$7:$R$22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0" l="1"/>
  <c r="B7" i="9"/>
  <c r="F12" i="8"/>
  <c r="C9" i="8"/>
  <c r="B9" i="8"/>
  <c r="H6" i="7"/>
  <c r="E6" i="7"/>
  <c r="E5" i="7"/>
  <c r="E26" i="4"/>
  <c r="D26" i="4"/>
  <c r="C26" i="4"/>
  <c r="E25" i="4"/>
  <c r="D25" i="4"/>
  <c r="C25" i="4"/>
  <c r="E24" i="4"/>
  <c r="D24" i="4"/>
  <c r="C24" i="4"/>
  <c r="B30" i="1"/>
  <c r="C30" i="1"/>
  <c r="D30" i="1"/>
  <c r="E30" i="1"/>
  <c r="F30" i="1"/>
  <c r="G30" i="1"/>
  <c r="H30" i="1"/>
  <c r="C58" i="1"/>
  <c r="D58" i="1"/>
  <c r="E58" i="1"/>
  <c r="F58" i="1"/>
  <c r="G58" i="1"/>
  <c r="H58" i="1"/>
  <c r="B58" i="1"/>
</calcChain>
</file>

<file path=xl/sharedStrings.xml><?xml version="1.0" encoding="utf-8"?>
<sst xmlns="http://schemas.openxmlformats.org/spreadsheetml/2006/main" count="557" uniqueCount="294">
  <si>
    <t>CANCER PATHWAY</t>
  </si>
  <si>
    <t>Hour</t>
  </si>
  <si>
    <t>MON</t>
  </si>
  <si>
    <t>TUE</t>
  </si>
  <si>
    <t>WED</t>
  </si>
  <si>
    <t>THU</t>
  </si>
  <si>
    <t>FRI</t>
  </si>
  <si>
    <t>SAT</t>
  </si>
  <si>
    <t>SUN</t>
  </si>
  <si>
    <t>NON-CANCER PATHWAY</t>
  </si>
  <si>
    <t>Total</t>
  </si>
  <si>
    <t>Sheet links</t>
  </si>
  <si>
    <t>Arrival Schedules</t>
  </si>
  <si>
    <t>Resource</t>
  </si>
  <si>
    <t>00:00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</si>
  <si>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</si>
  <si>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</si>
  <si>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</si>
  <si>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</si>
  <si>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</si>
  <si>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</si>
  <si>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</si>
  <si>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</si>
  <si>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</si>
  <si>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</si>
  <si>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</si>
  <si>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</si>
  <si>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</si>
  <si>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</si>
  <si>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</si>
  <si>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</si>
  <si>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</si>
  <si>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</si>
  <si>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</si>
  <si>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</si>
  <si>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</si>
  <si>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</si>
  <si>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</si>
  <si>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</si>
  <si>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</si>
  <si>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</si>
  <si>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</si>
  <si>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</si>
  <si>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</si>
  <si>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</si>
  <si>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</si>
  <si>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</si>
  <si>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</si>
  <si>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</si>
  <si>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</si>
  <si>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</si>
  <si>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</si>
  <si>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</si>
  <si>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</si>
  <si>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</si>
  <si>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</si>
  <si>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</si>
  <si>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</si>
  <si>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</si>
  <si>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</si>
  <si>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</si>
  <si>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</si>
  <si>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Booking-in staff</t>
  </si>
  <si>
    <t>BMS</t>
  </si>
  <si>
    <t>Cut-up assistant</t>
  </si>
  <si>
    <t>Processing room staff</t>
  </si>
  <si>
    <t>Microtomy staff</t>
  </si>
  <si>
    <t>Staining staff</t>
  </si>
  <si>
    <t>Scanning staff</t>
  </si>
  <si>
    <t>QC staff</t>
  </si>
  <si>
    <t>Histopathologist</t>
  </si>
  <si>
    <t>Bone station</t>
  </si>
  <si>
    <t>Processing machine</t>
  </si>
  <si>
    <t>Staining machine</t>
  </si>
  <si>
    <t>Coverslip machine</t>
  </si>
  <si>
    <t>Scanning machine (regular)</t>
  </si>
  <si>
    <t>Scanning machine (megas)</t>
  </si>
  <si>
    <t>To repeat a value, select a cell, then drag its lower right corner while holding down the left mouse button.</t>
  </si>
  <si>
    <t>Resource Allocation</t>
  </si>
  <si>
    <t>Task</t>
  </si>
  <si>
    <t>Distribution</t>
  </si>
  <si>
    <t>Optimistic</t>
  </si>
  <si>
    <t>Most Likely</t>
  </si>
  <si>
    <t>Pessimistic</t>
  </si>
  <si>
    <t>Units</t>
  </si>
  <si>
    <t>Receive and sort</t>
  </si>
  <si>
    <t>PERT</t>
  </si>
  <si>
    <t>sec</t>
  </si>
  <si>
    <t>Pre-booking-in investigation</t>
  </si>
  <si>
    <t>min</t>
  </si>
  <si>
    <t>Booking-in (internal)</t>
  </si>
  <si>
    <t>Booking-in (external)</t>
  </si>
  <si>
    <t>Booking-in investigation (internal, easy)</t>
  </si>
  <si>
    <t>Booking-in investigation (internal, hard)</t>
  </si>
  <si>
    <t>Booking-in investigation (external)</t>
  </si>
  <si>
    <t>Cut-up (BMS)</t>
  </si>
  <si>
    <t>Cut-up (pool)</t>
  </si>
  <si>
    <t>Cut-up (large specimens)</t>
  </si>
  <si>
    <t>Load bone station</t>
  </si>
  <si>
    <t>Decalc</t>
  </si>
  <si>
    <t>Constant</t>
  </si>
  <si>
    <t>hour</t>
  </si>
  <si>
    <t>Unload bone station</t>
  </si>
  <si>
    <t>Load into decalc oven</t>
  </si>
  <si>
    <t>Unload from decalc oven</t>
  </si>
  <si>
    <t>Load processing machine</t>
  </si>
  <si>
    <t>Unload processing machine</t>
  </si>
  <si>
    <t>Processing machine (urgent)</t>
  </si>
  <si>
    <t>Processing machine (small surgicals)</t>
  </si>
  <si>
    <t>Processing machine (large surgicals)</t>
  </si>
  <si>
    <t>Processing machine (megas)</t>
  </si>
  <si>
    <t>Embedding</t>
  </si>
  <si>
    <t>Embedding (cooldown)</t>
  </si>
  <si>
    <t>Block trimming</t>
  </si>
  <si>
    <t>Microtomy (serials)</t>
  </si>
  <si>
    <t>Microtomy (levels)</t>
  </si>
  <si>
    <t>Microtomy (larges)</t>
  </si>
  <si>
    <t>Microtomy (megas)</t>
  </si>
  <si>
    <t>Load staining machine (regular)</t>
  </si>
  <si>
    <t>Load staining machine (megas)</t>
  </si>
  <si>
    <t>Staining (regular)</t>
  </si>
  <si>
    <t>Staining (megas)</t>
  </si>
  <si>
    <t>Unload staining machine (regular)</t>
  </si>
  <si>
    <t>Unload staining machine (megas)</t>
  </si>
  <si>
    <t>Load coverslip machine (regular)</t>
  </si>
  <si>
    <t>Coverslipping (regular)</t>
  </si>
  <si>
    <t>Coverslipping (megas)</t>
  </si>
  <si>
    <t>Unload coverslip machine (regular)</t>
  </si>
  <si>
    <t>Labelling</t>
  </si>
  <si>
    <t>Load scanning machine (regular)</t>
  </si>
  <si>
    <t>Load scanning machine (megas)</t>
  </si>
  <si>
    <t>Scanning (regular)</t>
  </si>
  <si>
    <t>Scanning (megas)</t>
  </si>
  <si>
    <t>Unload scanning machine (regular)</t>
  </si>
  <si>
    <t>Unload scanning machine (megas)</t>
  </si>
  <si>
    <t>Block and quality check</t>
  </si>
  <si>
    <t>Assign histopathologist</t>
  </si>
  <si>
    <t>Write histopathological report</t>
  </si>
  <si>
    <t>Distributions</t>
  </si>
  <si>
    <t>Triangular</t>
  </si>
  <si>
    <t>Per specimen</t>
  </si>
  <si>
    <t>Note</t>
  </si>
  <si>
    <t>Per batch of blocks</t>
  </si>
  <si>
    <t>Per block</t>
  </si>
  <si>
    <t>Per batch of slides</t>
  </si>
  <si>
    <t>Per slide</t>
  </si>
  <si>
    <t>For constant distributions, the Optimistic and Pessimistic columns are ignored.</t>
  </si>
  <si>
    <t>Wikipedia: Triangular distribution</t>
  </si>
  <si>
    <t>Wikipedia: PERT distribution</t>
  </si>
  <si>
    <t>Back to Main</t>
  </si>
  <si>
    <t>Task Durations</t>
  </si>
  <si>
    <t>Specimen Reception</t>
  </si>
  <si>
    <t>Lilac Room</t>
  </si>
  <si>
    <t>White Room</t>
  </si>
  <si>
    <t>Yellow Room</t>
  </si>
  <si>
    <t>Green Room</t>
  </si>
  <si>
    <t>Processing Room</t>
  </si>
  <si>
    <t>First Floor Corridor D7</t>
  </si>
  <si>
    <t>Main Lab</t>
  </si>
  <si>
    <t>Staining Room</t>
  </si>
  <si>
    <t>Second Floor Landing</t>
  </si>
  <si>
    <t>Second Floor Lift Door</t>
  </si>
  <si>
    <t>First Floor Landing</t>
  </si>
  <si>
    <t>First Floor Lift Door</t>
  </si>
  <si>
    <t>First Floor Corridor D14</t>
  </si>
  <si>
    <t>First Floor Corridor D15</t>
  </si>
  <si>
    <t>Digital Pathology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</si>
  <si>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</si>
  <si>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</si>
  <si>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</si>
  <si>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</si>
  <si>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</si>
  <si>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</si>
  <si>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</si>
  <si>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</si>
  <si>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</si>
  <si>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</si>
  <si>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</si>
  <si>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</si>
  <si>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</si>
  <si>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</si>
  <si>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</si>
  <si>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</si>
  <si>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Phase</t>
  </si>
  <si>
    <t>Location</t>
  </si>
  <si>
    <t>Reception</t>
  </si>
  <si>
    <t>Cut-up</t>
  </si>
  <si>
    <t>d2, d3, d4, d5</t>
  </si>
  <si>
    <t>Processing</t>
  </si>
  <si>
    <t>Microtomy</t>
  </si>
  <si>
    <t>Staining</t>
  </si>
  <si>
    <t>Scanning</t>
  </si>
  <si>
    <t>QC</t>
  </si>
  <si>
    <t>Reporting</t>
  </si>
  <si>
    <t>n/a (digital)</t>
  </si>
  <si>
    <t>Cut-up room</t>
  </si>
  <si>
    <t>Frequency</t>
  </si>
  <si>
    <t>Lilac</t>
  </si>
  <si>
    <t>White</t>
  </si>
  <si>
    <t>Yellow</t>
  </si>
  <si>
    <t>Green</t>
  </si>
  <si>
    <t>Locations</t>
  </si>
  <si>
    <t>Enter the time between locations in seconds, this is used to construct a network graph.</t>
  </si>
  <si>
    <t>Enter the percentage of specimens that are directed to each cut-up room.</t>
  </si>
  <si>
    <t>Enter the average number of specimens received for each hour.</t>
  </si>
  <si>
    <t>Enter 0 or 1 in the MON-SUN columns to denote if the resource is available on that day.</t>
  </si>
  <si>
    <t>Enter a whole number in the 00:00 to 23:30 columns to denote the number of resource units availble in that time slot (if scheduled for that day).</t>
  </si>
  <si>
    <t>Choose a distribution and time unit using the drop-down menus, then enter the parameters of the distribution in the middle columns.</t>
  </si>
  <si>
    <t>Batch Name</t>
  </si>
  <si>
    <t>Size</t>
  </si>
  <si>
    <t>Unit</t>
  </si>
  <si>
    <t>Delivery (reception to cut-up)</t>
  </si>
  <si>
    <t>Specimens</t>
  </si>
  <si>
    <t>Delivery (cut-up to processing)</t>
  </si>
  <si>
    <t>Bone station (blocks)</t>
  </si>
  <si>
    <t>Blocks</t>
  </si>
  <si>
    <t>Processing machine (regular blocks)</t>
  </si>
  <si>
    <t>Processing machine (mega blocks)</t>
  </si>
  <si>
    <t>Delivery (processing to microtomy)</t>
  </si>
  <si>
    <t>Delivery (microtomy to staining)</t>
  </si>
  <si>
    <t>Staining (regular slides)</t>
  </si>
  <si>
    <t>Slides</t>
  </si>
  <si>
    <t>Staining (mega slides)</t>
  </si>
  <si>
    <t>Delivery (staining to labelling)</t>
  </si>
  <si>
    <t>Delivery (labelling to scanning)</t>
  </si>
  <si>
    <t>Scanning (regular slides)</t>
  </si>
  <si>
    <t>Scanning (mega slides)</t>
  </si>
  <si>
    <t>Delivery (scanning to QC)</t>
  </si>
  <si>
    <t>Batch Sizes</t>
  </si>
  <si>
    <t>Advanced settings</t>
  </si>
  <si>
    <t>RECEPTION ARRIVALS</t>
  </si>
  <si>
    <t>Urgent</t>
  </si>
  <si>
    <t>Priority</t>
  </si>
  <si>
    <t>Routine</t>
  </si>
  <si>
    <t>Cancer pathway</t>
  </si>
  <si>
    <t>Non-cancer pathway</t>
  </si>
  <si>
    <t>Reception Variables</t>
  </si>
  <si>
    <t>SPECIMEN SOURCE</t>
  </si>
  <si>
    <t>Probability</t>
  </si>
  <si>
    <t>Internal</t>
  </si>
  <si>
    <t>External</t>
  </si>
  <si>
    <t>Optional task</t>
  </si>
  <si>
    <t>Booking-in investigation (easy)</t>
  </si>
  <si>
    <t>Booking-in investigation (hard)</t>
  </si>
  <si>
    <t>Proportion of total</t>
  </si>
  <si>
    <t>PROBABILITY</t>
  </si>
  <si>
    <t>Cut-up type</t>
  </si>
  <si>
    <t>Regular</t>
  </si>
  <si>
    <t>Pool</t>
  </si>
  <si>
    <t>Large specimens</t>
  </si>
  <si>
    <t>Number of blocks:</t>
  </si>
  <si>
    <t>BMS cut-up always produces 1 small surgical block</t>
  </si>
  <si>
    <t>Pool cut-up always produces 1 large surgical block</t>
  </si>
  <si>
    <t>Large specimens --&gt; Mega</t>
  </si>
  <si>
    <t>Large specimens --&gt; Large surgical</t>
  </si>
  <si>
    <t>Lower</t>
  </si>
  <si>
    <t>Most likely</t>
  </si>
  <si>
    <t>Upper</t>
  </si>
  <si>
    <t>IntPERT</t>
  </si>
  <si>
    <t>Number of blocks</t>
  </si>
  <si>
    <t>Only IntPERT (PERT + integer rounding) distribution currently supported</t>
  </si>
  <si>
    <t>Cut-up Variables</t>
  </si>
  <si>
    <t>Bone machine</t>
  </si>
  <si>
    <t>Oven</t>
  </si>
  <si>
    <t>None</t>
  </si>
  <si>
    <t>Decalc type</t>
  </si>
  <si>
    <t>Mega surgical blocks always produce "megas" microtomy tasks</t>
  </si>
  <si>
    <t>Large surgical blocks always produce "larges" microtomy tasks</t>
  </si>
  <si>
    <t>Small surgical blocks produce "levels" or "serials" microtomy tasks</t>
  </si>
  <si>
    <t>Small surgicals</t>
  </si>
  <si>
    <t>Levels</t>
  </si>
  <si>
    <t>Serials</t>
  </si>
  <si>
    <t>Processing Variables</t>
  </si>
  <si>
    <t>Microtomy Variables</t>
  </si>
  <si>
    <t>Number of slides</t>
  </si>
  <si>
    <t>Microtomy type</t>
  </si>
  <si>
    <t>Larges</t>
  </si>
  <si>
    <t>Megas</t>
  </si>
  <si>
    <t>Large surgicals</t>
  </si>
  <si>
    <t>Start time</t>
  </si>
  <si>
    <t>Processing jobs will wait until the marked time to start, even if this means waiting until the next day.</t>
  </si>
  <si>
    <t>Processing job type</t>
  </si>
  <si>
    <t>Start-up state</t>
  </si>
  <si>
    <t>Specimen Bootstrap</t>
  </si>
  <si>
    <t>Stage</t>
  </si>
  <si>
    <t>Bootstrap Mock Generator</t>
  </si>
  <si>
    <t>Mock Specimen Generator for Bootstrap</t>
  </si>
  <si>
    <t>Enter the number of specimens waiting at the start of each stage.</t>
  </si>
  <si>
    <t>Cancer</t>
  </si>
  <si>
    <t>NonCancer</t>
  </si>
  <si>
    <t>Optional features</t>
  </si>
  <si>
    <t>Travel times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</si>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</sst>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3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9" fontId="5" fillId="0" borderId="0" applyFont="0" applyFill="0" applyBorder="0" applyAlignment="0" applyProtection="0"/>
    <xf numFmtId="0" fontId="3" fillId="8" borderId="0" applyNumberFormat="0" applyBorder="0" applyAlignment="0" applyProtection="0"/>
    <xf numFmtId="0" fontId="5" fillId="9" borderId="0" applyNumberFormat="0" applyBorder="0" applyAlignment="0" applyProtection="0"/>
    <xf numFmtId="0" fontId="3" fillId="10" borderId="0" applyNumberFormat="0" applyBorder="0" applyAlignment="0" applyProtection="0"/>
  </cellStyleXfs>
  <cellXfs count="4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164" fontId="0" fillId="3" borderId="0" xfId="0" applyNumberFormat="1" applyFill="1"/>
    <xf numFmtId="0" fontId="2" fillId="0" borderId="0" xfId="0" applyFont="1"/>
    <xf numFmtId="2" fontId="0" fillId="3" borderId="0" xfId="0" applyNumberFormat="1" applyFill="1"/>
    <xf numFmtId="0" fontId="4" fillId="0" borderId="0" xfId="1"/>
    <xf numFmtId="20" fontId="0" fillId="0" borderId="0" xfId="0" applyNumberFormat="1"/>
    <xf numFmtId="0" fontId="4" fillId="0" borderId="0" xfId="1" quotePrefix="1"/>
    <xf numFmtId="0" fontId="4" fillId="0" borderId="0" xfId="1" applyAlignment="1"/>
    <xf numFmtId="0" fontId="0" fillId="0" borderId="0" xfId="0" applyAlignment="1">
      <alignment textRotation="90"/>
    </xf>
    <xf numFmtId="0" fontId="3" fillId="6" borderId="0" xfId="4"/>
    <xf numFmtId="0" fontId="1" fillId="6" borderId="0" xfId="4" applyFont="1"/>
    <xf numFmtId="0" fontId="1" fillId="6" borderId="0" xfId="4" applyFont="1" applyAlignment="1">
      <alignment textRotation="90"/>
    </xf>
    <xf numFmtId="0" fontId="5" fillId="7" borderId="0" xfId="5"/>
    <xf numFmtId="0" fontId="5" fillId="4" borderId="0" xfId="2"/>
    <xf numFmtId="0" fontId="5" fillId="5" borderId="0" xfId="3"/>
    <xf numFmtId="9" fontId="0" fillId="0" borderId="0" xfId="0" applyNumberFormat="1"/>
    <xf numFmtId="10" fontId="0" fillId="0" borderId="0" xfId="6" applyNumberFormat="1" applyFont="1"/>
    <xf numFmtId="0" fontId="3" fillId="8" borderId="0" xfId="7"/>
    <xf numFmtId="0" fontId="1" fillId="8" borderId="0" xfId="7" applyFont="1"/>
    <xf numFmtId="165" fontId="5" fillId="7" borderId="0" xfId="5" applyNumberFormat="1"/>
    <xf numFmtId="165" fontId="5" fillId="9" borderId="0" xfId="8" applyNumberFormat="1"/>
    <xf numFmtId="165" fontId="0" fillId="0" borderId="0" xfId="0" applyNumberFormat="1"/>
    <xf numFmtId="165" fontId="2" fillId="9" borderId="0" xfId="8" applyNumberFormat="1" applyFont="1"/>
    <xf numFmtId="10" fontId="2" fillId="0" borderId="0" xfId="6" applyNumberFormat="1" applyFont="1"/>
    <xf numFmtId="10" fontId="7" fillId="0" borderId="0" xfId="6" applyNumberFormat="1" applyFont="1"/>
    <xf numFmtId="0" fontId="9" fillId="0" borderId="0" xfId="0" applyFont="1"/>
    <xf numFmtId="0" fontId="6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6" borderId="0" xfId="4" applyFont="1" applyAlignment="1">
      <alignment horizontal="center"/>
    </xf>
    <xf numFmtId="0" fontId="8" fillId="0" borderId="0" xfId="0" applyFont="1" applyAlignment="1">
      <alignment horizontal="left"/>
    </xf>
    <xf numFmtId="0" fontId="1" fillId="8" borderId="0" xfId="7" applyFont="1" applyAlignment="1">
      <alignment horizontal="center"/>
    </xf>
    <xf numFmtId="0" fontId="0" fillId="0" borderId="0" xfId="0" applyAlignment="1">
      <alignment horizontal="left"/>
    </xf>
    <xf numFmtId="0" fontId="1" fillId="10" borderId="0" xfId="9" applyFont="1" applyAlignment="1">
      <alignment horizontal="center"/>
    </xf>
  </cellXfs>
  <cellStyles count="10">
    <cellStyle name="20% - Accent1" xfId="2" builtinId="30"/>
    <cellStyle name="20% - Accent5" xfId="5" builtinId="46"/>
    <cellStyle name="40% - Accent3" xfId="3" builtinId="39"/>
    <cellStyle name="40% - Accent5" xfId="8" builtinId="47"/>
    <cellStyle name="Accent1" xfId="7" builtinId="29"/>
    <cellStyle name="Accent5" xfId="4" builtinId="45"/>
    <cellStyle name="Accent6" xfId="9" builtinId="49"/>
    <cellStyle name="Hyperlink" xfId="1" builtinId="8"/>
    <cellStyle name="Normal" xfId="0" builtinId="0"/>
    <cellStyle name="Percent" xfId="6" builtinId="5"/>
  </cellStyles>
  <dxfs count="59">
    <dxf>
      <font>
        <color theme="1" tint="0.499984740745262"/>
      </font>
      <fill>
        <patternFill>
          <bgColor theme="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5" formatCode="hh:mm"/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A4B20D-3F98-4390-A1AA-BE2163924516}" name="ArrivalScheduleCancer" displayName="ArrivalScheduleCancer" ref="A5:H30" totalsRowCount="1" headerRowDxfId="58" dataDxfId="57">
  <autoFilter ref="A5:H29" xr:uid="{D9A4B20D-3F98-4390-A1AA-BE216392451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350D1D9-F8B6-4987-A214-66CF5A64B8A5}" name="Hour" totalsRowLabel="Total" dataDxfId="56" totalsRowDxfId="55"/>
    <tableColumn id="2" xr3:uid="{219F99DA-3AEA-49B7-8F51-4D68AF4FC630}" name="MON" totalsRowFunction="sum" dataDxfId="54" totalsRowDxfId="53"/>
    <tableColumn id="3" xr3:uid="{83C9DF8F-6A22-47BB-9A53-D21CD1763A10}" name="TUE" totalsRowFunction="sum" dataDxfId="52" totalsRowDxfId="51"/>
    <tableColumn id="4" xr3:uid="{B2D5A0AF-62DF-40EE-9FBB-CAB923E5F038}" name="WED" totalsRowFunction="sum" dataDxfId="50" totalsRowDxfId="49"/>
    <tableColumn id="5" xr3:uid="{17F475BE-7452-4E8F-ADDE-BC4DBCE3A11F}" name="THU" totalsRowFunction="sum" dataDxfId="48" totalsRowDxfId="47"/>
    <tableColumn id="6" xr3:uid="{7733B9DA-F1FE-43F8-A2ED-6DB5741EC8F9}" name="FRI" totalsRowFunction="sum" dataDxfId="46" totalsRowDxfId="45"/>
    <tableColumn id="7" xr3:uid="{2A427723-6BF2-4204-95C9-17522E7AEE05}" name="SAT" totalsRowFunction="sum" dataDxfId="44" totalsRowDxfId="43"/>
    <tableColumn id="8" xr3:uid="{BB46A8FA-59AE-4781-AB06-690D152B8294}" name="SUN" totalsRowFunction="sum" dataDxfId="42" totalsRowDxfId="41"/>
  </tableColumns>
  <tableStyleInfo name="TableStyleLight9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2BC4049-99DB-4D01-9703-E24B52563E24}" name="Table10" displayName="Table10" ref="J4:K8" totalsRowShown="0" headerRowDxfId="8">
  <autoFilter ref="J4:K8" xr:uid="{52BC4049-99DB-4D01-9703-E24B52563E24}">
    <filterColumn colId="0" hiddenButton="1"/>
    <filterColumn colId="1" hiddenButton="1"/>
  </autoFilter>
  <tableColumns count="2">
    <tableColumn id="1" xr3:uid="{93614872-3ECA-48F8-84CF-DB2B0FBF66F8}" name="Optional task"/>
    <tableColumn id="2" xr3:uid="{D1F8E63E-DBB4-468A-90D5-04519D672FA5}" name="Probability" dataDxfId="7" dataCellStyle="Percent"/>
  </tableColumns>
  <tableStyleInfo name="TableStyleMedium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4BA3D64-8366-4D01-A299-0298D3EC8FDA}" name="Table12" displayName="Table12" ref="E10:J12" totalsRowShown="0" headerRowDxfId="6">
  <autoFilter ref="E10:J12" xr:uid="{74BA3D64-8366-4D01-A299-0298D3EC8FD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482ECAF-29A7-49C9-AD04-CD5BB053F4A2}" name="Cut-up type"/>
    <tableColumn id="6" xr3:uid="{E763DB37-A953-4993-8CEB-63B6F0391C59}" name="Probability"/>
    <tableColumn id="2" xr3:uid="{B35A119E-9D75-486D-9784-B62376107CDD}" name="Distribution"/>
    <tableColumn id="3" xr3:uid="{35CEC114-0BF7-4689-86BF-FF0D6238B0A7}" name="Lower"/>
    <tableColumn id="4" xr3:uid="{5D851CFA-5C9B-45AF-8447-6DDAEE98A65F}" name="Most likely"/>
    <tableColumn id="5" xr3:uid="{BAB02279-11DD-4FFA-839E-7E0ADEF27DEE}" name="Upper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1169EE8-7865-4484-B6C1-F7F4174178BF}" name="Table13" displayName="Table13" ref="A4:B7" totalsRowShown="0" headerRowDxfId="5">
  <autoFilter ref="A4:B7" xr:uid="{21169EE8-7865-4484-B6C1-F7F4174178BF}">
    <filterColumn colId="0" hiddenButton="1"/>
    <filterColumn colId="1" hiddenButton="1"/>
  </autoFilter>
  <tableColumns count="2">
    <tableColumn id="1" xr3:uid="{73221085-C71D-47B2-BCF2-A52A78BCA5E8}" name="Decalc type"/>
    <tableColumn id="2" xr3:uid="{17B03355-16DD-4EA6-B774-9C3514A78624}" name="PROBABILITY" dataDxfId="4" dataCellStyle="Percent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B4C4B05-BC2B-4EC8-8B98-712932B25DE6}" name="Table18" displayName="Table18" ref="E4:F7" totalsRowShown="0">
  <autoFilter ref="E4:F7" xr:uid="{1B4C4B05-BC2B-4EC8-8B98-712932B25DE6}">
    <filterColumn colId="0" hiddenButton="1"/>
    <filterColumn colId="1" hiddenButton="1"/>
  </autoFilter>
  <tableColumns count="2">
    <tableColumn id="1" xr3:uid="{968C2E53-D505-4AB3-A3CB-15C1D25E420A}" name="Processing job type"/>
    <tableColumn id="2" xr3:uid="{DD8D3B48-0DEE-488C-9DEB-FFB82C87DA1C}" name="Start time"/>
  </tableColumns>
  <tableStyleInfo name="TableStyleMedium1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B3B1648-A399-4A0F-B557-B277E269494A}" name="Table14" displayName="Table14" ref="A8:B10" totalsRowShown="0" headerRowDxfId="3">
  <autoFilter ref="A8:B10" xr:uid="{5B3B1648-A399-4A0F-B557-B277E269494A}">
    <filterColumn colId="0" hiddenButton="1"/>
    <filterColumn colId="1" hiddenButton="1"/>
  </autoFilter>
  <tableColumns count="2">
    <tableColumn id="1" xr3:uid="{3371D705-AC4B-4B45-8249-01D753611723}" name="Small surgicals"/>
    <tableColumn id="2" xr3:uid="{29DDF538-738C-4B00-B77A-6F484BE12BEF}" name="PROBABILITY" dataDxfId="2" dataCellStyle="Percent">
      <calculatedColumnFormula>1-B8</calculatedColumnFormula>
    </tableColumn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009BA75-0828-47B9-A835-3E327602993B}" name="Table15" displayName="Table15" ref="E4:I8" totalsRowShown="0" headerRowDxfId="1">
  <autoFilter ref="E4:I8" xr:uid="{E009BA75-0828-47B9-A835-3E327602993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01F9B3D-6369-48A7-8B28-19861B4FE284}" name="Microtomy type"/>
    <tableColumn id="2" xr3:uid="{B4608DFE-24A6-43D4-B22B-ACD0390D4578}" name="Distribution"/>
    <tableColumn id="3" xr3:uid="{305ABD82-36AE-496F-971A-38D1081BC654}" name="Lower"/>
    <tableColumn id="4" xr3:uid="{D540C5CF-1671-43D2-AE9D-261CF8B9B137}" name="Most likely"/>
    <tableColumn id="5" xr3:uid="{D946EB51-6800-489B-A78C-A5C4960C799B}" name="Upper"/>
  </tableColumns>
  <tableStyleInfo name="TableStyleMedium1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933D30-3042-4342-B403-178317778DB5}" name="MockCounts" displayName="MockCounts" ref="A5:C14" totalsRowShown="0">
  <autoFilter ref="A5:C14" xr:uid="{A9933D30-3042-4342-B403-178317778DB5}">
    <filterColumn colId="0" hiddenButton="1"/>
    <filterColumn colId="1" hiddenButton="1"/>
    <filterColumn colId="2" hiddenButton="1"/>
  </autoFilter>
  <tableColumns count="3">
    <tableColumn id="1" xr3:uid="{B61476CB-CD70-4A1A-AD15-11C8C3F56210}" name="Stage"/>
    <tableColumn id="2" xr3:uid="{F13B7E52-4B8E-4163-B4DD-09258EDE8CCC}" name="Cancer"/>
    <tableColumn id="3" xr3:uid="{60EF22DD-97F4-42EE-8ED8-454BF77AF7FD}" name="NonCancer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4E175A-691F-42A6-B0FD-D8AE03D1AF4E}" name="ArrivalScheduleNonCancer" displayName="ArrivalScheduleNonCancer" ref="A33:H58" totalsRowCount="1" headerRowDxfId="40" dataDxfId="39">
  <autoFilter ref="A33:H57" xr:uid="{A04E175A-691F-42A6-B0FD-D8AE03D1AF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8AE24B2-CF0B-4AFF-AD23-1D8AA95A971D}" name="Hour" totalsRowLabel="Total" dataDxfId="38" totalsRowDxfId="37"/>
    <tableColumn id="2" xr3:uid="{17269147-BC92-4DA5-85F0-2DC791A852DA}" name="MON" totalsRowFunction="sum" dataDxfId="36" totalsRowDxfId="35"/>
    <tableColumn id="3" xr3:uid="{E0DBE3A7-A15B-452E-B851-03318B74AFBF}" name="TUE" totalsRowFunction="sum" dataDxfId="34" totalsRowDxfId="33"/>
    <tableColumn id="4" xr3:uid="{B8FF3C3E-EC87-47C4-897E-73313CCDB643}" name="WED" totalsRowFunction="sum" dataDxfId="32" totalsRowDxfId="31"/>
    <tableColumn id="5" xr3:uid="{75899D3C-7210-43D8-B30C-AE9C7804546A}" name="THU" totalsRowFunction="sum" dataDxfId="30" totalsRowDxfId="29"/>
    <tableColumn id="6" xr3:uid="{164F21C2-4F05-4029-8D71-4C61C44DB2B2}" name="FRI" totalsRowFunction="sum" dataDxfId="28" totalsRowDxfId="27"/>
    <tableColumn id="7" xr3:uid="{5C1BEF8E-BE64-48CB-BDAD-B3C9D65C6C47}" name="SAT" totalsRowFunction="sum" dataDxfId="26" totalsRowDxfId="25"/>
    <tableColumn id="8" xr3:uid="{4D8EC97E-B2A5-407C-8B79-0C3D3329FF40}" name="SUN" totalsRowFunction="sum" dataDxfId="24" totalsRowDxfId="23"/>
  </tableColumns>
  <tableStyleInfo name="TableStyleLight9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44FDCD-1459-43F7-A8A7-F1B818505D17}" name="Resources" displayName="Resources" ref="A7:BD22" totalsRowShown="0" headerRowDxfId="22">
  <autoFilter ref="A7:BD22" xr:uid="{8044FDCD-1459-43F7-A8A7-F1B818505D1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</autoFilter>
  <tableColumns count="56">
    <tableColumn id="1" xr3:uid="{073C912A-E1BC-4039-A220-0776251A4903}" name="Resource"/>
    <tableColumn id="2" xr3:uid="{A8827B9D-0359-445B-9AB1-183B5426087E}" name="MON"/>
    <tableColumn id="3" xr3:uid="{667DF16C-9655-41D3-A02E-E096557AABFA}" name="TUE"/>
    <tableColumn id="4" xr3:uid="{D0455491-E5EF-4015-B9FF-EBD8AAEC56CD}" name="WED"/>
    <tableColumn id="5" xr3:uid="{9FB63DF8-A515-4002-B145-47C06383A4E8}" name="THU"/>
    <tableColumn id="6" xr3:uid="{823FA204-3EC4-4C77-8EF1-5000C4BE0F1D}" name="FRI"/>
    <tableColumn id="7" xr3:uid="{4A5CACA8-045F-4849-A75A-BDE35DBC0582}" name="SAT"/>
    <tableColumn id="8" xr3:uid="{076B5C4F-B54C-4328-A85C-81B942868354}" name="SUN"/>
    <tableColumn id="9" xr3:uid="{8F147C93-57B2-487D-AED5-6F5D0C04C5F6}" name="00:00"/>
    <tableColumn id="10" xr3:uid="{E36C41BC-2AB8-4A0E-B586-3A64BF425211}" name="00:30"/>
    <tableColumn id="11" xr3:uid="{FCB5F949-886A-4C0E-8DE5-29639CF56890}" name="01:00"/>
    <tableColumn id="12" xr3:uid="{BCAE7BF7-BA08-4A6B-AF30-AC3A83CA2FA9}" name="01:30"/>
    <tableColumn id="13" xr3:uid="{32246510-5B63-420F-BD04-E75AEB28D885}" name="02:00"/>
    <tableColumn id="14" xr3:uid="{DDAE4A8B-68BF-4CBA-8C56-2E841F8C5153}" name="02:30"/>
    <tableColumn id="15" xr3:uid="{B674ED7F-AEFA-44F4-A12C-C70C50079CA1}" name="03:00"/>
    <tableColumn id="16" xr3:uid="{1E80F84D-A338-4C17-AFEA-F4AD8A4100CE}" name="03:30"/>
    <tableColumn id="17" xr3:uid="{D7DA91F8-CD01-449E-9858-47921EFC657E}" name="04:00"/>
    <tableColumn id="18" xr3:uid="{6127D97B-A4AA-4D33-879D-3855554E6A5F}" name="04:30"/>
    <tableColumn id="19" xr3:uid="{11A1A8BF-61CB-4F20-89D1-29BBC256149D}" name="05:00"/>
    <tableColumn id="20" xr3:uid="{8039EE67-A21B-428A-95FB-389FA5141890}" name="05:30"/>
    <tableColumn id="21" xr3:uid="{EA9A07DD-EFCF-43F9-8C0A-2153AF6D1AFA}" name="06:00"/>
    <tableColumn id="22" xr3:uid="{6BFCA217-2722-46DB-BA29-D5B6B3476C99}" name="06:30"/>
    <tableColumn id="23" xr3:uid="{1687A82B-0DD9-4121-A098-881E809BA106}" name="07:00"/>
    <tableColumn id="24" xr3:uid="{04B17F2D-1BE1-4092-B739-F52515636DC6}" name="07:30"/>
    <tableColumn id="25" xr3:uid="{84840C1F-1B68-45CE-A60D-FFEFD2D52E77}" name="08:00"/>
    <tableColumn id="26" xr3:uid="{B1CFC9BD-ADB1-4FA8-9424-2FFF39F63C57}" name="08:30"/>
    <tableColumn id="27" xr3:uid="{8233B223-270F-44D1-80D5-24AAC61B5073}" name="09:00"/>
    <tableColumn id="28" xr3:uid="{83684BF3-9460-492E-B90F-B72380BB9AD0}" name="09:30"/>
    <tableColumn id="29" xr3:uid="{79FDCFFD-2DAD-4C14-8AA1-4BCCBB21DB4F}" name="10:00"/>
    <tableColumn id="30" xr3:uid="{273EE415-F440-4A9A-985D-B873AA45EA2F}" name="10:30"/>
    <tableColumn id="31" xr3:uid="{2DD54448-6B9A-432B-AA41-4BA50CC69589}" name="11:00"/>
    <tableColumn id="32" xr3:uid="{6561D628-53B2-4C57-8420-59CD500687B8}" name="11:30"/>
    <tableColumn id="33" xr3:uid="{82E263CD-A4C5-4910-BD77-88224FA40F42}" name="12:00"/>
    <tableColumn id="34" xr3:uid="{863A2D02-2221-4993-A7BB-E139E43C44B3}" name="12:30"/>
    <tableColumn id="35" xr3:uid="{D5673671-E0F4-4E66-A4CA-097E2869B544}" name="13:00"/>
    <tableColumn id="36" xr3:uid="{C799C962-9DF9-4C44-8AF0-C363B12A91A2}" name="13:30"/>
    <tableColumn id="37" xr3:uid="{CAAB1C79-4257-4B3E-B110-C0BA14EEDBC0}" name="14:00"/>
    <tableColumn id="38" xr3:uid="{E4ADE7D5-8A2E-4964-92CA-6181AEE75B6B}" name="14:30"/>
    <tableColumn id="39" xr3:uid="{7EAF9160-3339-4307-8152-D1B838E80DCE}" name="15:00"/>
    <tableColumn id="40" xr3:uid="{90396ACA-1F74-4632-B686-CB47D2C9FABD}" name="15:30"/>
    <tableColumn id="41" xr3:uid="{F60785D2-28F7-4DC5-A02C-AFAFA88ACA18}" name="16:00"/>
    <tableColumn id="42" xr3:uid="{585FAFD3-7A10-47EB-9B2D-DADE930B1672}" name="16:30"/>
    <tableColumn id="43" xr3:uid="{BFD5432B-456F-456E-9742-2B36445DDDBA}" name="17:00"/>
    <tableColumn id="44" xr3:uid="{B7933E95-5530-4E78-B57E-EAF195B6FDD1}" name="17:30"/>
    <tableColumn id="45" xr3:uid="{33C2D0EC-1E69-41B5-9004-5A38BAB50C4D}" name="18:00"/>
    <tableColumn id="46" xr3:uid="{345F8474-3B86-4FDA-9987-B944AE4A36EC}" name="18:30"/>
    <tableColumn id="47" xr3:uid="{EEF65B5C-9CD5-4DDA-B918-67243E518A7E}" name="19:00"/>
    <tableColumn id="48" xr3:uid="{D75B0D64-6950-4F89-98C8-369B277B289A}" name="19:30"/>
    <tableColumn id="49" xr3:uid="{13AF27BE-D171-4EBC-8121-7166DD13CB1F}" name="20:00"/>
    <tableColumn id="50" xr3:uid="{1CF2DEBC-5FA7-49BC-B4A1-CD5C15B7F609}" name="20:30"/>
    <tableColumn id="51" xr3:uid="{F3B33E45-6E86-462C-9D1B-0A359BDC9DF5}" name="21:00"/>
    <tableColumn id="52" xr3:uid="{38B13135-8A11-4CCF-AC7E-9124CC86159A}" name="21:30"/>
    <tableColumn id="53" xr3:uid="{541F12E0-BD31-418B-8CDD-558C73687F03}" name="22:00"/>
    <tableColumn id="54" xr3:uid="{5E889A29-AC3D-4B80-B0F3-F6BE0AA314AF}" name="22:30"/>
    <tableColumn id="55" xr3:uid="{4D392FB5-DB2F-436B-BB18-9B3850B64F39}" name="23:00"/>
    <tableColumn id="56" xr3:uid="{215CB455-3209-4DF8-B554-4C1AB33E9DC5}" name="23:3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AF623E-DD54-49ED-BFB4-661425BC1FFB}" name="TaskDurations" displayName="TaskDurations" ref="A6:G54" totalsRowShown="0" headerRowDxfId="21">
  <autoFilter ref="A6:G54" xr:uid="{3AAF623E-DD54-49ED-BFB4-661425BC1FF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50FD7E0-2C1A-4BE1-820D-C7303B538851}" name="Task"/>
    <tableColumn id="2" xr3:uid="{7486F0E6-91E9-48BB-9EF0-A2D6E35A171C}" name="Distribution"/>
    <tableColumn id="3" xr3:uid="{F099B806-C5AC-41E1-BAD9-1C38A133076C}" name="Optimistic"/>
    <tableColumn id="4" xr3:uid="{23B699FC-C4D3-409A-A804-2791635359CB}" name="Most Likely"/>
    <tableColumn id="5" xr3:uid="{897FF104-4BBD-4D3B-9F0A-E3FA96BB5920}" name="Pessimistic"/>
    <tableColumn id="6" xr3:uid="{E9A4BA65-3FBB-4792-A58E-D466787AA329}" name="Units"/>
    <tableColumn id="7" xr3:uid="{47FE8117-4982-42E1-9656-7D571B1304FC}" name="No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DD83FDD-0DAC-48CE-BA32-101B6EAA1818}" name="UnitOptions" displayName="UnitOptions" ref="H6:H9" totalsRowShown="0" headerRowDxfId="20">
  <autoFilter ref="H6:H9" xr:uid="{CDD83FDD-0DAC-48CE-BA32-101B6EAA1818}">
    <filterColumn colId="0" hiddenButton="1"/>
  </autoFilter>
  <tableColumns count="1">
    <tableColumn id="1" xr3:uid="{682A798D-D34D-4441-975A-2235F54ED8AE}" name="Unit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1B29F1-BFA3-440C-9206-CC7C0D1AB7E9}" name="DistOptions" displayName="DistOptions" ref="I6:I9" totalsRowShown="0" headerRowDxfId="19">
  <autoFilter ref="I6:I9" xr:uid="{411B29F1-BFA3-440C-9206-CC7C0D1AB7E9}">
    <filterColumn colId="0" hiddenButton="1"/>
  </autoFilter>
  <tableColumns count="1">
    <tableColumn id="1" xr3:uid="{9C4D39C1-1B11-42B5-BD89-D38617DE7104}" name="Distribution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727589-4119-42C6-BE1F-FBC3EDB316EC}" name="BatchSizes" displayName="BatchSizes" ref="A4:C18" totalsRowShown="0" headerRowDxfId="18">
  <autoFilter ref="A4:C18" xr:uid="{AB727589-4119-42C6-BE1F-FBC3EDB316EC}">
    <filterColumn colId="0" hiddenButton="1"/>
    <filterColumn colId="1" hiddenButton="1"/>
    <filterColumn colId="2" hiddenButton="1"/>
  </autoFilter>
  <tableColumns count="3">
    <tableColumn id="1" xr3:uid="{F41B9230-BCB8-47C2-93BE-4C291652B1EF}" name="Batch Name"/>
    <tableColumn id="2" xr3:uid="{E55112E6-F187-4A41-84EC-20A5247A6E41}" name="Size"/>
    <tableColumn id="3" xr3:uid="{39687DE2-F74A-40F8-8EE2-770848454664}" name="Unit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3DE52D-0BEE-410C-B0F0-A811545F486C}" name="Table4" displayName="Table4" ref="A4:E6" totalsRowShown="0" headerRowDxfId="17">
  <autoFilter ref="A4:E6" xr:uid="{923DE52D-0BEE-410C-B0F0-A811545F4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95C06DC-4B45-4320-B266-AAC991404F28}" name="RECEPTION ARRIVALS" dataDxfId="16"/>
    <tableColumn id="2" xr3:uid="{D18D4B23-9B88-404C-AD72-41520B8E40F8}" name="Urgent" dataDxfId="15" dataCellStyle="Percent"/>
    <tableColumn id="3" xr3:uid="{4BC9CAA0-438F-4DC6-A7DD-1209C9E8FE16}" name="Priority" dataDxfId="14" dataCellStyle="Percent"/>
    <tableColumn id="4" xr3:uid="{BFC972E6-A265-4032-A746-A46A61206A16}" name="Routine" dataDxfId="13" dataCellStyle="Percent"/>
    <tableColumn id="5" xr3:uid="{387554A4-B2A9-4FE6-BA12-9123DE59F198}" name="Total" dataDxfId="12" dataCellStyle="Percent">
      <calculatedColumnFormula>SUM(B5:D5)</calculatedColumnFormula>
    </tableColumn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74D6B2C-9138-44EF-9641-5747EF319EF6}" name="Table9" displayName="Table9" ref="G4:H6" totalsRowShown="0" headerRowDxfId="11">
  <autoFilter ref="G4:H6" xr:uid="{374D6B2C-9138-44EF-9641-5747EF319EF6}">
    <filterColumn colId="0" hiddenButton="1"/>
    <filterColumn colId="1" hiddenButton="1"/>
  </autoFilter>
  <tableColumns count="2">
    <tableColumn id="1" xr3:uid="{840ECB9A-F985-4883-8259-B333B20B4D0C}" name="SPECIMEN SOURCE" dataDxfId="10"/>
    <tableColumn id="2" xr3:uid="{03B17B78-F9D0-4DF5-ABED-377199BA0E5A}" name="Probability" dataDxfId="9" dataCellStyle="Percent">
      <calculatedColumnFormula>1-H4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en.wikipedia.org/wiki/PERT_distribution" TargetMode="External"/><Relationship Id="rId1" Type="http://schemas.openxmlformats.org/officeDocument/2006/relationships/hyperlink" Target="https://en.wikipedia.org/wiki/Triangular_distribution" TargetMode="Externa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8844-A644-41C8-852D-02EB31E2BE12}">
  <sheetPr>
    <tabColor rgb="FFC00000"/>
  </sheetPr>
  <dimension ref="A1:E14"/>
  <sheetViews>
    <sheetView workbookViewId="0">
      <selection activeCell="D2" sqref="D2"/>
    </sheetView>
  </sheetViews>
  <sheetFormatPr defaultRowHeight="14.4" x14ac:dyDescent="0.3"/>
  <cols>
    <col min="1" max="1" width="26.21875" customWidth="1"/>
    <col min="3" max="3" width="25.88671875" bestFit="1" customWidth="1"/>
    <col min="5" max="5" width="0" hidden="1" customWidth="1"/>
  </cols>
  <sheetData>
    <row r="1" spans="1:5" ht="23.4" x14ac:dyDescent="0.45">
      <c r="A1" s="29" t="s">
        <v>11</v>
      </c>
      <c r="C1" s="29" t="s">
        <v>290</v>
      </c>
    </row>
    <row r="2" spans="1:5" x14ac:dyDescent="0.3">
      <c r="A2" s="6" t="s">
        <v>12</v>
      </c>
      <c r="C2" t="s">
        <v>283</v>
      </c>
      <c r="D2" t="s">
        <v>292</v>
      </c>
      <c r="E2" t="s">
        <v>292</v>
      </c>
    </row>
    <row r="3" spans="1:5" x14ac:dyDescent="0.3">
      <c r="A3" s="8" t="s">
        <v>78</v>
      </c>
      <c r="C3" t="s">
        <v>291</v>
      </c>
      <c r="D3" t="s">
        <v>293</v>
      </c>
      <c r="E3" t="s">
        <v>293</v>
      </c>
    </row>
    <row r="4" spans="1:5" x14ac:dyDescent="0.3">
      <c r="A4" s="6" t="s">
        <v>150</v>
      </c>
    </row>
    <row r="5" spans="1:5" x14ac:dyDescent="0.3">
      <c r="A5" s="6" t="s">
        <v>201</v>
      </c>
    </row>
    <row r="6" spans="1:5" x14ac:dyDescent="0.3">
      <c r="A6" s="6" t="s">
        <v>228</v>
      </c>
    </row>
    <row r="7" spans="1:5" ht="15.6" x14ac:dyDescent="0.3">
      <c r="A7" s="30" t="s">
        <v>229</v>
      </c>
    </row>
    <row r="8" spans="1:5" x14ac:dyDescent="0.3">
      <c r="A8" s="6" t="s">
        <v>236</v>
      </c>
    </row>
    <row r="9" spans="1:5" x14ac:dyDescent="0.3">
      <c r="A9" s="6" t="s">
        <v>261</v>
      </c>
    </row>
    <row r="10" spans="1:5" x14ac:dyDescent="0.3">
      <c r="A10" s="8" t="s">
        <v>272</v>
      </c>
    </row>
    <row r="11" spans="1:5" x14ac:dyDescent="0.3">
      <c r="A11" s="8" t="s">
        <v>273</v>
      </c>
    </row>
    <row r="12" spans="1:5" ht="15.6" x14ac:dyDescent="0.3">
      <c r="A12" s="30" t="s">
        <v>282</v>
      </c>
    </row>
    <row r="13" spans="1:5" x14ac:dyDescent="0.3">
      <c r="A13" s="6" t="s">
        <v>283</v>
      </c>
    </row>
    <row r="14" spans="1:5" x14ac:dyDescent="0.3">
      <c r="A14" s="6" t="s">
        <v>285</v>
      </c>
    </row>
  </sheetData>
  <dataConsolidate/>
  <dataValidations count="1">
    <dataValidation type="list" allowBlank="1" showInputMessage="1" showErrorMessage="1" sqref="D2:D3" xr:uid="{7A3496AB-002A-4C22-B74F-D14540E7AC01}">
      <formula1>$E$2:$E$3</formula1>
    </dataValidation>
  </dataValidations>
  <hyperlinks>
    <hyperlink ref="A2" location="'Arrival Schedules'!A1" display="Arrival Schedules" xr:uid="{C8270C65-28CF-4E6F-9582-F183D91F4284}"/>
    <hyperlink ref="A3" location="'Resource Allocation'!A1" display="Resource Allocation" xr:uid="{249C1240-7706-4FDE-8098-CC5808019E01}"/>
    <hyperlink ref="A4" location="'Task Durations'!A1" display="Task Durations" xr:uid="{03FE70FA-E566-44C6-9F9A-FB1E6267AAFE}"/>
    <hyperlink ref="A5" location="Locations!A1" display="Locations" xr:uid="{5261B3F6-6C7F-46B3-993A-C3484F7645E0}"/>
    <hyperlink ref="A6" location="'Batch Sizes'!A1" display="Batch Sizes" xr:uid="{D6E460D9-DDFA-41B6-9D56-3B545773B32E}"/>
    <hyperlink ref="A8" location="'Reception Variables'!A1" display="Reception Variables" xr:uid="{9E3EDA37-DFD0-45BE-A4F9-3E133C2003D2}"/>
    <hyperlink ref="A9" location="'Cut-up Variables'!A1" display="Cut-up Variables" xr:uid="{74B638BB-9692-45CD-83B1-84E1864E2D6F}"/>
    <hyperlink ref="A10" location="'Processing Variables'!A1" display="Processing Variables" xr:uid="{9911F93C-F368-4491-A4C9-D6D25C52A0AB}"/>
    <hyperlink ref="A11" location="'Microtomy Variables'!A1" display="Microtomy Variables" xr:uid="{A14917F9-9A08-47BB-BD1E-A35E360D0F3C}"/>
    <hyperlink ref="A14" location="'Bootstrap Mock Generator'!A1" display="Bootstrap Mock Generator" xr:uid="{FBA6849C-90D6-4633-B1E9-3D2FFC8C7E6A}"/>
    <hyperlink ref="A13" location="'Specimen Bootstrap'!A1" display="Specimen Bootstrap" xr:uid="{A7C7A723-034C-4288-948D-207274CF6F6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86032-278F-46C2-8A5F-140671769490}">
  <sheetPr>
    <tabColor theme="2"/>
  </sheetPr>
  <dimension ref="A1:J10"/>
  <sheetViews>
    <sheetView workbookViewId="0">
      <selection activeCell="S58" sqref="S58"/>
    </sheetView>
  </sheetViews>
  <sheetFormatPr defaultRowHeight="14.4" x14ac:dyDescent="0.3"/>
  <cols>
    <col min="1" max="1" width="13.21875" bestFit="1" customWidth="1"/>
    <col min="2" max="2" width="12" bestFit="1" customWidth="1"/>
    <col min="3" max="3" width="30.33203125" customWidth="1"/>
    <col min="4" max="4" width="2.6640625" customWidth="1"/>
    <col min="5" max="5" width="14.6640625" bestFit="1" customWidth="1"/>
    <col min="6" max="6" width="10.77734375" bestFit="1" customWidth="1"/>
    <col min="7" max="7" width="6.109375" bestFit="1" customWidth="1"/>
    <col min="8" max="8" width="10.109375" bestFit="1" customWidth="1"/>
    <col min="9" max="9" width="6.21875" bestFit="1" customWidth="1"/>
    <col min="10" max="10" width="12.109375" customWidth="1"/>
  </cols>
  <sheetData>
    <row r="1" spans="1:10" x14ac:dyDescent="0.3">
      <c r="A1" s="9" t="s">
        <v>149</v>
      </c>
    </row>
    <row r="2" spans="1:10" ht="25.8" x14ac:dyDescent="0.5">
      <c r="A2" s="33" t="s">
        <v>273</v>
      </c>
      <c r="B2" s="33"/>
      <c r="C2" s="33"/>
      <c r="D2" s="27"/>
      <c r="E2" s="27"/>
      <c r="F2" s="27"/>
      <c r="G2" s="27"/>
      <c r="H2" s="27"/>
    </row>
    <row r="3" spans="1:10" x14ac:dyDescent="0.3">
      <c r="E3" s="28"/>
      <c r="F3" s="39" t="s">
        <v>274</v>
      </c>
      <c r="G3" s="39"/>
      <c r="H3" s="39"/>
      <c r="I3" s="39"/>
    </row>
    <row r="4" spans="1:10" x14ac:dyDescent="0.3">
      <c r="A4" s="38" t="s">
        <v>268</v>
      </c>
      <c r="B4" s="38"/>
      <c r="C4" s="38"/>
      <c r="E4" s="4" t="s">
        <v>275</v>
      </c>
      <c r="F4" s="4" t="s">
        <v>80</v>
      </c>
      <c r="G4" s="4" t="s">
        <v>255</v>
      </c>
      <c r="H4" s="4" t="s">
        <v>256</v>
      </c>
      <c r="I4" s="4" t="s">
        <v>257</v>
      </c>
    </row>
    <row r="5" spans="1:10" x14ac:dyDescent="0.3">
      <c r="A5" s="38" t="s">
        <v>267</v>
      </c>
      <c r="B5" s="38"/>
      <c r="C5" s="38"/>
      <c r="E5" t="s">
        <v>270</v>
      </c>
      <c r="F5" t="s">
        <v>258</v>
      </c>
      <c r="G5">
        <v>1</v>
      </c>
      <c r="H5">
        <v>3</v>
      </c>
      <c r="I5">
        <v>6</v>
      </c>
    </row>
    <row r="6" spans="1:10" x14ac:dyDescent="0.3">
      <c r="A6" s="38" t="s">
        <v>266</v>
      </c>
      <c r="B6" s="38"/>
      <c r="C6" s="38"/>
      <c r="E6" t="s">
        <v>271</v>
      </c>
      <c r="F6" t="s">
        <v>258</v>
      </c>
      <c r="G6">
        <v>5</v>
      </c>
      <c r="H6">
        <v>10</v>
      </c>
      <c r="I6">
        <v>20</v>
      </c>
    </row>
    <row r="7" spans="1:10" x14ac:dyDescent="0.3">
      <c r="E7" t="s">
        <v>276</v>
      </c>
      <c r="F7" t="s">
        <v>258</v>
      </c>
      <c r="G7">
        <v>1</v>
      </c>
      <c r="H7">
        <v>3</v>
      </c>
      <c r="I7">
        <v>6</v>
      </c>
    </row>
    <row r="8" spans="1:10" x14ac:dyDescent="0.3">
      <c r="A8" s="4" t="s">
        <v>269</v>
      </c>
      <c r="B8" s="4" t="s">
        <v>245</v>
      </c>
      <c r="E8" t="s">
        <v>277</v>
      </c>
      <c r="F8" t="s">
        <v>258</v>
      </c>
      <c r="G8">
        <v>1</v>
      </c>
      <c r="H8">
        <v>2</v>
      </c>
      <c r="I8">
        <v>5</v>
      </c>
    </row>
    <row r="9" spans="1:10" x14ac:dyDescent="0.3">
      <c r="A9" t="s">
        <v>270</v>
      </c>
      <c r="B9" s="18">
        <v>0.75</v>
      </c>
      <c r="E9" s="36" t="s">
        <v>260</v>
      </c>
      <c r="F9" s="36"/>
      <c r="G9" s="36"/>
      <c r="H9" s="36"/>
      <c r="I9" s="36"/>
      <c r="J9" s="36"/>
    </row>
    <row r="10" spans="1:10" x14ac:dyDescent="0.3">
      <c r="A10" t="s">
        <v>271</v>
      </c>
      <c r="B10" s="18">
        <f>1-B9</f>
        <v>0.25</v>
      </c>
    </row>
  </sheetData>
  <mergeCells count="6">
    <mergeCell ref="E9:J9"/>
    <mergeCell ref="A4:C4"/>
    <mergeCell ref="A5:C5"/>
    <mergeCell ref="A6:C6"/>
    <mergeCell ref="A2:C2"/>
    <mergeCell ref="F3:I3"/>
  </mergeCells>
  <hyperlinks>
    <hyperlink ref="A1" location="Main!A1" display="Back to Main" xr:uid="{2435FF21-1A48-4E70-B1B5-DDCFD5411F03}"/>
  </hyperlinks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9C13B-644F-449A-BA47-509F162EDD1B}">
  <sheetPr>
    <tabColor theme="5"/>
  </sheetPr>
  <dimension ref="A1:G14"/>
  <sheetViews>
    <sheetView workbookViewId="0">
      <selection activeCell="C8" sqref="C8"/>
    </sheetView>
  </sheetViews>
  <sheetFormatPr defaultRowHeight="14.4" x14ac:dyDescent="0.3"/>
  <cols>
    <col min="1" max="1" width="10.21875" customWidth="1"/>
    <col min="2" max="2" width="9.77734375" customWidth="1"/>
    <col min="3" max="3" width="10.33203125" bestFit="1" customWidth="1"/>
  </cols>
  <sheetData>
    <row r="1" spans="1:7" x14ac:dyDescent="0.3">
      <c r="A1" s="9" t="s">
        <v>149</v>
      </c>
    </row>
    <row r="2" spans="1:7" x14ac:dyDescent="0.3">
      <c r="A2" s="9"/>
    </row>
    <row r="3" spans="1:7" ht="25.8" x14ac:dyDescent="0.5">
      <c r="A3" s="33" t="s">
        <v>286</v>
      </c>
      <c r="B3" s="33"/>
      <c r="C3" s="33"/>
      <c r="D3" s="33"/>
      <c r="E3" s="33"/>
      <c r="F3" s="33"/>
      <c r="G3" s="33"/>
    </row>
    <row r="4" spans="1:7" x14ac:dyDescent="0.3">
      <c r="A4" s="4" t="s">
        <v>287</v>
      </c>
    </row>
    <row r="5" spans="1:7" x14ac:dyDescent="0.3">
      <c r="A5" t="s">
        <v>284</v>
      </c>
      <c r="B5" t="s">
        <v>288</v>
      </c>
      <c r="C5" t="s">
        <v>289</v>
      </c>
    </row>
    <row r="6" spans="1:7" x14ac:dyDescent="0.3">
      <c r="A6" t="s">
        <v>185</v>
      </c>
      <c r="B6">
        <v>15</v>
      </c>
      <c r="C6">
        <v>15</v>
      </c>
    </row>
    <row r="7" spans="1:7" x14ac:dyDescent="0.3">
      <c r="A7" t="s">
        <v>186</v>
      </c>
      <c r="B7">
        <v>10</v>
      </c>
      <c r="C7">
        <v>10</v>
      </c>
    </row>
    <row r="8" spans="1:7" x14ac:dyDescent="0.3">
      <c r="A8" t="s">
        <v>188</v>
      </c>
      <c r="B8">
        <v>200</v>
      </c>
      <c r="C8">
        <v>200</v>
      </c>
    </row>
    <row r="9" spans="1:7" x14ac:dyDescent="0.3">
      <c r="A9" t="s">
        <v>189</v>
      </c>
      <c r="B9">
        <v>25</v>
      </c>
      <c r="C9">
        <v>25</v>
      </c>
    </row>
    <row r="10" spans="1:7" x14ac:dyDescent="0.3">
      <c r="A10" t="s">
        <v>190</v>
      </c>
      <c r="B10">
        <v>15</v>
      </c>
      <c r="C10">
        <v>15</v>
      </c>
    </row>
    <row r="11" spans="1:7" x14ac:dyDescent="0.3">
      <c r="A11" t="s">
        <v>128</v>
      </c>
      <c r="B11">
        <v>15</v>
      </c>
      <c r="C11">
        <v>15</v>
      </c>
    </row>
    <row r="12" spans="1:7" x14ac:dyDescent="0.3">
      <c r="A12" t="s">
        <v>191</v>
      </c>
      <c r="B12">
        <v>25</v>
      </c>
      <c r="C12">
        <v>25</v>
      </c>
    </row>
    <row r="13" spans="1:7" x14ac:dyDescent="0.3">
      <c r="A13" t="s">
        <v>192</v>
      </c>
      <c r="B13">
        <v>25</v>
      </c>
      <c r="C13">
        <v>25</v>
      </c>
    </row>
    <row r="14" spans="1:7" x14ac:dyDescent="0.3">
      <c r="A14" t="s">
        <v>193</v>
      </c>
      <c r="B14">
        <v>25</v>
      </c>
      <c r="C14">
        <v>25</v>
      </c>
    </row>
  </sheetData>
  <mergeCells count="1">
    <mergeCell ref="A3:G3"/>
  </mergeCells>
  <hyperlinks>
    <hyperlink ref="A1" location="Main!A1" display="Back to Main" xr:uid="{F38EC88B-38B6-477D-87AA-7785BE19DE51}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8EFA0-4C93-4008-A5A2-ABA58B372819}">
  <sheetPr>
    <tabColor theme="9"/>
  </sheetPr>
  <dimension ref="A1:J58"/>
  <sheetViews>
    <sheetView workbookViewId="0"/>
  </sheetViews>
  <sheetFormatPr defaultRowHeight="14.4" x14ac:dyDescent="0.3"/>
  <cols>
    <col min="9" max="9" width="3.33203125" customWidth="1"/>
    <col min="10" max="10" width="55.44140625" bestFit="1" customWidth="1"/>
  </cols>
  <sheetData>
    <row r="1" spans="1:10" x14ac:dyDescent="0.3">
      <c r="A1" s="9" t="s">
        <v>149</v>
      </c>
      <c r="B1" s="9"/>
      <c r="C1" s="9"/>
      <c r="D1" s="9"/>
      <c r="E1" s="9"/>
      <c r="F1" s="9"/>
      <c r="G1" s="9"/>
      <c r="H1" s="9"/>
    </row>
    <row r="2" spans="1:10" ht="25.8" x14ac:dyDescent="0.5">
      <c r="A2" s="33" t="s">
        <v>12</v>
      </c>
      <c r="B2" s="33"/>
      <c r="C2" s="33"/>
      <c r="D2" s="33"/>
      <c r="E2" s="27"/>
      <c r="F2" s="27"/>
      <c r="G2" s="27"/>
      <c r="H2" s="27"/>
    </row>
    <row r="3" spans="1:10" x14ac:dyDescent="0.3">
      <c r="A3" s="9"/>
      <c r="B3" s="9"/>
      <c r="C3" s="9"/>
      <c r="D3" s="9"/>
      <c r="E3" s="9"/>
      <c r="F3" s="9"/>
      <c r="G3" s="9"/>
      <c r="H3" s="9"/>
    </row>
    <row r="4" spans="1:10" ht="21" x14ac:dyDescent="0.4">
      <c r="A4" s="32" t="s">
        <v>0</v>
      </c>
      <c r="B4" s="32"/>
      <c r="C4" s="32"/>
      <c r="D4" s="32"/>
      <c r="E4" s="32"/>
      <c r="F4" s="32"/>
      <c r="G4" s="32"/>
      <c r="H4" s="32"/>
    </row>
    <row r="5" spans="1:10" x14ac:dyDescent="0.3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J5" s="4" t="s">
        <v>204</v>
      </c>
    </row>
    <row r="6" spans="1:10" x14ac:dyDescent="0.3">
      <c r="A6" s="2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1:10" x14ac:dyDescent="0.3">
      <c r="A7" s="2">
        <v>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10" x14ac:dyDescent="0.3">
      <c r="A8" s="2">
        <v>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10" x14ac:dyDescent="0.3">
      <c r="A9" s="2">
        <v>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10" x14ac:dyDescent="0.3">
      <c r="A10" s="2">
        <v>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10" x14ac:dyDescent="0.3">
      <c r="A11" s="2">
        <v>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10" x14ac:dyDescent="0.3">
      <c r="A12" s="2">
        <v>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10" x14ac:dyDescent="0.3">
      <c r="A13" s="2">
        <v>7</v>
      </c>
      <c r="B13" s="3">
        <v>4.0106902847104315</v>
      </c>
      <c r="C13" s="3">
        <v>4.1497075901776874</v>
      </c>
      <c r="D13" s="3">
        <v>3.9305558094136153</v>
      </c>
      <c r="E13" s="3">
        <v>3.3011680134413033</v>
      </c>
      <c r="F13" s="3">
        <v>3.1944550250730721</v>
      </c>
      <c r="G13" s="3">
        <v>0</v>
      </c>
      <c r="H13" s="3">
        <v>0</v>
      </c>
    </row>
    <row r="14" spans="1:10" x14ac:dyDescent="0.3">
      <c r="A14" s="2">
        <v>8</v>
      </c>
      <c r="B14" s="3">
        <v>13.30157396942867</v>
      </c>
      <c r="C14" s="3">
        <v>11.661773559141634</v>
      </c>
      <c r="D14" s="3">
        <v>13.949171477381363</v>
      </c>
      <c r="E14" s="3">
        <v>14.515210934289298</v>
      </c>
      <c r="F14" s="3">
        <v>8.2326651736519008</v>
      </c>
      <c r="G14" s="3">
        <v>1.2503761358382284</v>
      </c>
      <c r="H14" s="3">
        <v>0</v>
      </c>
    </row>
    <row r="15" spans="1:10" x14ac:dyDescent="0.3">
      <c r="A15" s="2">
        <v>9</v>
      </c>
      <c r="B15" s="3">
        <v>31.879597171798693</v>
      </c>
      <c r="C15" s="3">
        <v>26.435979926297374</v>
      </c>
      <c r="D15" s="3">
        <v>24.751853706739759</v>
      </c>
      <c r="E15" s="3">
        <v>25.75382645914716</v>
      </c>
      <c r="F15" s="3">
        <v>12.197010095733541</v>
      </c>
      <c r="G15" s="3">
        <v>1.2943415414584107</v>
      </c>
      <c r="H15" s="3">
        <v>0</v>
      </c>
    </row>
    <row r="16" spans="1:10" x14ac:dyDescent="0.3">
      <c r="A16" s="2">
        <v>10</v>
      </c>
      <c r="B16" s="3">
        <v>15.209774882185581</v>
      </c>
      <c r="C16" s="3">
        <v>13.650029100782504</v>
      </c>
      <c r="D16" s="3">
        <v>15.978141874091421</v>
      </c>
      <c r="E16" s="3">
        <v>19.129482645508261</v>
      </c>
      <c r="F16" s="3">
        <v>16.190078877074889</v>
      </c>
      <c r="G16" s="3">
        <v>1.5650966598247129</v>
      </c>
      <c r="H16" s="3">
        <v>0</v>
      </c>
    </row>
    <row r="17" spans="1:8" x14ac:dyDescent="0.3">
      <c r="A17" s="2">
        <v>11</v>
      </c>
      <c r="B17" s="3">
        <v>27.380116933922746</v>
      </c>
      <c r="C17" s="3">
        <v>20.152017484800496</v>
      </c>
      <c r="D17" s="3">
        <v>14.052205130339287</v>
      </c>
      <c r="E17" s="3">
        <v>16.493264189060124</v>
      </c>
      <c r="F17" s="3">
        <v>14.157243861119285</v>
      </c>
      <c r="G17" s="3">
        <v>1.2865744900094811</v>
      </c>
      <c r="H17" s="3">
        <v>0.17500000000000002</v>
      </c>
    </row>
    <row r="18" spans="1:8" x14ac:dyDescent="0.3">
      <c r="A18" s="2">
        <v>12</v>
      </c>
      <c r="B18" s="3">
        <v>13.98722473098408</v>
      </c>
      <c r="C18" s="3">
        <v>16.251627003871359</v>
      </c>
      <c r="D18" s="3">
        <v>9.7983481298169846</v>
      </c>
      <c r="E18" s="3">
        <v>12.843115557054983</v>
      </c>
      <c r="F18" s="3">
        <v>13.068225102571629</v>
      </c>
      <c r="G18" s="3">
        <v>0.56059748780271401</v>
      </c>
      <c r="H18" s="3">
        <v>0</v>
      </c>
    </row>
    <row r="19" spans="1:8" x14ac:dyDescent="0.3">
      <c r="A19" s="2">
        <v>13</v>
      </c>
      <c r="B19" s="3">
        <v>8.4746894568560958</v>
      </c>
      <c r="C19" s="3">
        <v>10.724237480520751</v>
      </c>
      <c r="D19" s="3">
        <v>4.1371974495415396</v>
      </c>
      <c r="E19" s="3">
        <v>6.0433112082470775</v>
      </c>
      <c r="F19" s="3">
        <v>5.3724925421683434</v>
      </c>
      <c r="G19" s="3">
        <v>0</v>
      </c>
      <c r="H19" s="3">
        <v>0</v>
      </c>
    </row>
    <row r="20" spans="1:8" x14ac:dyDescent="0.3">
      <c r="A20" s="2">
        <v>14</v>
      </c>
      <c r="B20" s="3">
        <v>11.882515413487074</v>
      </c>
      <c r="C20" s="3">
        <v>14.229202310056239</v>
      </c>
      <c r="D20" s="3">
        <v>7.4610544676093582</v>
      </c>
      <c r="E20" s="3">
        <v>11.896780726535136</v>
      </c>
      <c r="F20" s="3">
        <v>9.4391416365872054</v>
      </c>
      <c r="G20" s="3">
        <v>0</v>
      </c>
      <c r="H20" s="3">
        <v>0</v>
      </c>
    </row>
    <row r="21" spans="1:8" x14ac:dyDescent="0.3">
      <c r="A21" s="2">
        <v>15</v>
      </c>
      <c r="B21" s="3">
        <v>15.847221242743769</v>
      </c>
      <c r="C21" s="3">
        <v>14.662579030159494</v>
      </c>
      <c r="D21" s="3">
        <v>10.984972538437844</v>
      </c>
      <c r="E21" s="3">
        <v>12.031971416609434</v>
      </c>
      <c r="F21" s="3">
        <v>15.536667621946245</v>
      </c>
      <c r="G21" s="3">
        <v>0</v>
      </c>
      <c r="H21" s="3">
        <v>0</v>
      </c>
    </row>
    <row r="22" spans="1:8" x14ac:dyDescent="0.3">
      <c r="A22" s="2">
        <v>16</v>
      </c>
      <c r="B22" s="3">
        <v>8.9307008667302767</v>
      </c>
      <c r="C22" s="3">
        <v>12.046403745242499</v>
      </c>
      <c r="D22" s="3">
        <v>10.842310557419099</v>
      </c>
      <c r="E22" s="3">
        <v>8.3142274395671887</v>
      </c>
      <c r="F22" s="3">
        <v>8.6357276993601992</v>
      </c>
      <c r="G22" s="3">
        <v>0</v>
      </c>
      <c r="H22" s="3">
        <v>0</v>
      </c>
    </row>
    <row r="23" spans="1:8" x14ac:dyDescent="0.3">
      <c r="A23" s="2">
        <v>17</v>
      </c>
      <c r="B23" s="3">
        <v>3.0320514967780601</v>
      </c>
      <c r="C23" s="3">
        <v>3.4398579064250838</v>
      </c>
      <c r="D23" s="3">
        <v>3.6310562755112579</v>
      </c>
      <c r="E23" s="3">
        <v>2.428821251957181</v>
      </c>
      <c r="F23" s="3">
        <v>4.3294811695129525</v>
      </c>
      <c r="G23" s="3">
        <v>0</v>
      </c>
      <c r="H23" s="3">
        <v>0</v>
      </c>
    </row>
    <row r="24" spans="1:8" x14ac:dyDescent="0.3">
      <c r="A24" s="2">
        <v>18</v>
      </c>
      <c r="B24" s="3">
        <v>2.9042929647903333</v>
      </c>
      <c r="C24" s="3">
        <v>2.1062860842047315</v>
      </c>
      <c r="D24" s="3">
        <v>2.2696224252970691</v>
      </c>
      <c r="E24" s="3">
        <v>1.5745739196884794</v>
      </c>
      <c r="F24" s="3">
        <v>0</v>
      </c>
      <c r="G24" s="3">
        <v>0</v>
      </c>
      <c r="H24" s="3">
        <v>0</v>
      </c>
    </row>
    <row r="25" spans="1:8" x14ac:dyDescent="0.3">
      <c r="A25" s="2">
        <v>19</v>
      </c>
      <c r="B25" s="3">
        <v>4.3564394471855001</v>
      </c>
      <c r="C25" s="3">
        <v>0</v>
      </c>
      <c r="D25" s="3">
        <v>2.1399297152800982</v>
      </c>
      <c r="E25" s="3">
        <v>0</v>
      </c>
      <c r="F25" s="3">
        <v>0</v>
      </c>
      <c r="G25" s="3">
        <v>0</v>
      </c>
      <c r="H25" s="3">
        <v>0</v>
      </c>
    </row>
    <row r="26" spans="1:8" x14ac:dyDescent="0.3">
      <c r="A26" s="2">
        <v>20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 x14ac:dyDescent="0.3">
      <c r="A27" s="2">
        <v>21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 x14ac:dyDescent="0.3">
      <c r="A28" s="2">
        <v>22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 x14ac:dyDescent="0.3">
      <c r="A29" s="2">
        <v>23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 x14ac:dyDescent="0.3">
      <c r="A30" s="2" t="s">
        <v>10</v>
      </c>
      <c r="B30" s="5">
        <f>SUBTOTAL(109,ArrivalScheduleCancer[MON])</f>
        <v>161.19688886160131</v>
      </c>
      <c r="C30" s="5">
        <f>SUBTOTAL(109,ArrivalScheduleCancer[TUE])</f>
        <v>149.50970122167985</v>
      </c>
      <c r="D30" s="5">
        <f>SUBTOTAL(109,ArrivalScheduleCancer[WED])</f>
        <v>123.92641955687871</v>
      </c>
      <c r="E30" s="5">
        <f>SUBTOTAL(109,ArrivalScheduleCancer[THU])</f>
        <v>134.32575376110563</v>
      </c>
      <c r="F30" s="5">
        <f>SUBTOTAL(109,ArrivalScheduleCancer[FRI])</f>
        <v>110.35318880479929</v>
      </c>
      <c r="G30" s="5">
        <f>SUBTOTAL(109,ArrivalScheduleCancer[SAT])</f>
        <v>5.9569863149335474</v>
      </c>
      <c r="H30" s="5">
        <f>SUBTOTAL(109,ArrivalScheduleCancer[SUN])</f>
        <v>0.17500000000000002</v>
      </c>
    </row>
    <row r="32" spans="1:8" ht="21" x14ac:dyDescent="0.4">
      <c r="A32" s="32" t="s">
        <v>9</v>
      </c>
      <c r="B32" s="32"/>
      <c r="C32" s="32"/>
      <c r="D32" s="32"/>
      <c r="E32" s="32"/>
      <c r="F32" s="32"/>
      <c r="G32" s="32"/>
      <c r="H32" s="32"/>
    </row>
    <row r="33" spans="1:10" x14ac:dyDescent="0.3">
      <c r="A33" s="1" t="s">
        <v>1</v>
      </c>
      <c r="B33" s="1" t="s">
        <v>2</v>
      </c>
      <c r="C33" s="1" t="s">
        <v>3</v>
      </c>
      <c r="D33" s="1" t="s">
        <v>4</v>
      </c>
      <c r="E33" s="1" t="s">
        <v>5</v>
      </c>
      <c r="F33" s="1" t="s">
        <v>6</v>
      </c>
      <c r="G33" s="1" t="s">
        <v>7</v>
      </c>
      <c r="H33" s="1" t="s">
        <v>8</v>
      </c>
      <c r="J33" s="4" t="s">
        <v>204</v>
      </c>
    </row>
    <row r="34" spans="1:10" x14ac:dyDescent="0.3">
      <c r="A34" s="2">
        <v>0</v>
      </c>
      <c r="B34" s="3">
        <v>0</v>
      </c>
      <c r="C34" s="3">
        <v>0</v>
      </c>
      <c r="D34" s="3">
        <v>4.2798594305601965</v>
      </c>
      <c r="E34" s="3">
        <v>0</v>
      </c>
      <c r="F34" s="3">
        <v>0</v>
      </c>
      <c r="G34" s="3">
        <v>0</v>
      </c>
      <c r="H34" s="3">
        <v>0</v>
      </c>
    </row>
    <row r="35" spans="1:10" x14ac:dyDescent="0.3">
      <c r="A35" s="2">
        <v>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10" x14ac:dyDescent="0.3">
      <c r="A36" s="2">
        <v>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10" x14ac:dyDescent="0.3">
      <c r="A37" s="2">
        <v>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10" x14ac:dyDescent="0.3">
      <c r="A38" s="2">
        <v>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10" x14ac:dyDescent="0.3">
      <c r="A39" s="2">
        <v>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</row>
    <row r="40" spans="1:10" x14ac:dyDescent="0.3">
      <c r="A40" s="2">
        <v>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10" x14ac:dyDescent="0.3">
      <c r="A41" s="2">
        <v>7</v>
      </c>
      <c r="B41" s="3">
        <v>3.0080177135328237</v>
      </c>
      <c r="C41" s="3">
        <v>2.2477582780129142</v>
      </c>
      <c r="D41" s="3">
        <v>2.4202033456111658</v>
      </c>
      <c r="E41" s="3">
        <v>3.2503808132345138</v>
      </c>
      <c r="F41" s="3">
        <v>3.7752650296318015</v>
      </c>
      <c r="G41" s="3">
        <v>0</v>
      </c>
      <c r="H41" s="3">
        <v>0</v>
      </c>
    </row>
    <row r="42" spans="1:10" x14ac:dyDescent="0.3">
      <c r="A42" s="2">
        <v>8</v>
      </c>
      <c r="B42" s="3">
        <v>9.6423404524149632</v>
      </c>
      <c r="C42" s="3">
        <v>11.661773559141634</v>
      </c>
      <c r="D42" s="3">
        <v>9.8278253590641622</v>
      </c>
      <c r="E42" s="3">
        <v>6.4749225246094744</v>
      </c>
      <c r="F42" s="3">
        <v>9.1916349631102552</v>
      </c>
      <c r="G42" s="3">
        <v>0.66686727244705346</v>
      </c>
      <c r="H42" s="3">
        <v>0</v>
      </c>
    </row>
    <row r="43" spans="1:10" x14ac:dyDescent="0.3">
      <c r="A43" s="2">
        <v>9</v>
      </c>
      <c r="B43" s="3">
        <v>23.810220428055949</v>
      </c>
      <c r="C43" s="3">
        <v>27.808339539957657</v>
      </c>
      <c r="D43" s="3">
        <v>23.182571915534432</v>
      </c>
      <c r="E43" s="3">
        <v>20.27860351113948</v>
      </c>
      <c r="F43" s="3">
        <v>20.255748908986035</v>
      </c>
      <c r="G43" s="3">
        <v>1.029589862523731</v>
      </c>
      <c r="H43" s="3">
        <v>0</v>
      </c>
    </row>
    <row r="44" spans="1:10" x14ac:dyDescent="0.3">
      <c r="A44" s="2">
        <v>10</v>
      </c>
      <c r="B44" s="3">
        <v>12.163186310963304</v>
      </c>
      <c r="C44" s="3">
        <v>20.370043427321505</v>
      </c>
      <c r="D44" s="3">
        <v>18.260733570390141</v>
      </c>
      <c r="E44" s="3">
        <v>14.532999182983264</v>
      </c>
      <c r="F44" s="3">
        <v>11.107991337185881</v>
      </c>
      <c r="G44" s="3">
        <v>1.3911970309552988</v>
      </c>
      <c r="H44" s="3">
        <v>0</v>
      </c>
    </row>
    <row r="45" spans="1:10" x14ac:dyDescent="0.3">
      <c r="A45" s="2">
        <v>11</v>
      </c>
      <c r="B45" s="3">
        <v>13.497806545501163</v>
      </c>
      <c r="C45" s="3">
        <v>20.368705844852091</v>
      </c>
      <c r="D45" s="3">
        <v>22.469262010441046</v>
      </c>
      <c r="E45" s="3">
        <v>20.211008166102349</v>
      </c>
      <c r="F45" s="3">
        <v>14.447648863398648</v>
      </c>
      <c r="G45" s="3">
        <v>0.82340767360606792</v>
      </c>
      <c r="H45" s="3">
        <v>0.17500000000000002</v>
      </c>
    </row>
    <row r="46" spans="1:10" x14ac:dyDescent="0.3">
      <c r="A46" s="2">
        <v>12</v>
      </c>
      <c r="B46" s="3">
        <v>13.748773082763572</v>
      </c>
      <c r="C46" s="3">
        <v>20.946541471656417</v>
      </c>
      <c r="D46" s="3">
        <v>20.802646798688432</v>
      </c>
      <c r="E46" s="3">
        <v>15.749715393651677</v>
      </c>
      <c r="F46" s="3">
        <v>13.939440109409718</v>
      </c>
      <c r="G46" s="3">
        <v>1.5696729658475992</v>
      </c>
      <c r="H46" s="3">
        <v>0.35000000000000003</v>
      </c>
    </row>
    <row r="47" spans="1:10" x14ac:dyDescent="0.3">
      <c r="A47" s="2">
        <v>13</v>
      </c>
      <c r="B47" s="3">
        <v>10.621036786640344</v>
      </c>
      <c r="C47" s="3">
        <v>14.54382891193911</v>
      </c>
      <c r="D47" s="3">
        <v>9.9150076807977463</v>
      </c>
      <c r="E47" s="3">
        <v>9.2859382255973326</v>
      </c>
      <c r="F47" s="3">
        <v>13.35863010485097</v>
      </c>
      <c r="G47" s="3">
        <v>1.7042163629202509</v>
      </c>
      <c r="H47" s="3">
        <v>0</v>
      </c>
    </row>
    <row r="48" spans="1:10" x14ac:dyDescent="0.3">
      <c r="A48" s="2">
        <v>14</v>
      </c>
      <c r="B48" s="3">
        <v>17.015199586176742</v>
      </c>
      <c r="C48" s="3">
        <v>16.829462630675692</v>
      </c>
      <c r="D48" s="3">
        <v>19.596361932372854</v>
      </c>
      <c r="E48" s="3">
        <v>16.425668844022983</v>
      </c>
      <c r="F48" s="3">
        <v>13.139847290633766</v>
      </c>
      <c r="G48" s="3">
        <v>0</v>
      </c>
      <c r="H48" s="3">
        <v>0</v>
      </c>
    </row>
    <row r="49" spans="1:8" x14ac:dyDescent="0.3">
      <c r="A49" s="2">
        <v>15</v>
      </c>
      <c r="B49" s="3">
        <v>17.987791797063601</v>
      </c>
      <c r="C49" s="3">
        <v>18.707428417789693</v>
      </c>
      <c r="D49" s="3">
        <v>20.115339323632931</v>
      </c>
      <c r="E49" s="3">
        <v>23.117608002699026</v>
      </c>
      <c r="F49" s="3">
        <v>16.0448763759352</v>
      </c>
      <c r="G49" s="3">
        <v>1.7042163629202509</v>
      </c>
      <c r="H49" s="3">
        <v>0</v>
      </c>
    </row>
    <row r="50" spans="1:8" x14ac:dyDescent="0.3">
      <c r="A50" s="2">
        <v>16</v>
      </c>
      <c r="B50" s="3">
        <v>16.191433278706082</v>
      </c>
      <c r="C50" s="3">
        <v>11.752589019748784</v>
      </c>
      <c r="D50" s="3">
        <v>14.194867111358006</v>
      </c>
      <c r="E50" s="3">
        <v>14.600594528020414</v>
      </c>
      <c r="F50" s="3">
        <v>9.170684282506409</v>
      </c>
      <c r="G50" s="3">
        <v>0</v>
      </c>
      <c r="H50" s="3">
        <v>0</v>
      </c>
    </row>
    <row r="51" spans="1:8" x14ac:dyDescent="0.3">
      <c r="A51" s="2">
        <v>17</v>
      </c>
      <c r="B51" s="3">
        <v>4.2805432895690254</v>
      </c>
      <c r="C51" s="3">
        <v>6.4465485209299835</v>
      </c>
      <c r="D51" s="3">
        <v>4.299271492879658</v>
      </c>
      <c r="E51" s="3">
        <v>5.5170805319995138</v>
      </c>
      <c r="F51" s="3">
        <v>3.9358919722844976</v>
      </c>
      <c r="G51" s="3">
        <v>0</v>
      </c>
      <c r="H51" s="3">
        <v>0</v>
      </c>
    </row>
    <row r="52" spans="1:8" x14ac:dyDescent="0.3">
      <c r="A52" s="2">
        <v>18</v>
      </c>
      <c r="B52" s="3">
        <v>1.4521464823951666</v>
      </c>
      <c r="C52" s="3">
        <v>4.0119734937232945</v>
      </c>
      <c r="D52" s="3">
        <v>2.7235469103564935</v>
      </c>
      <c r="E52" s="3">
        <v>3.6740058126064463</v>
      </c>
      <c r="F52" s="3">
        <v>4.356075034190547</v>
      </c>
      <c r="G52" s="3">
        <v>0</v>
      </c>
      <c r="H52" s="3">
        <v>0</v>
      </c>
    </row>
    <row r="53" spans="1:8" x14ac:dyDescent="0.3">
      <c r="A53" s="2">
        <v>19</v>
      </c>
      <c r="B53" s="3">
        <v>0</v>
      </c>
      <c r="C53" s="3">
        <v>4.3337672010323631</v>
      </c>
      <c r="D53" s="3">
        <v>2.1399297152800982</v>
      </c>
      <c r="E53" s="3">
        <v>4.0557207022278989</v>
      </c>
      <c r="F53" s="3">
        <v>0</v>
      </c>
      <c r="G53" s="3">
        <v>0</v>
      </c>
      <c r="H53" s="3">
        <v>0</v>
      </c>
    </row>
    <row r="54" spans="1:8" x14ac:dyDescent="0.3">
      <c r="A54" s="2">
        <v>20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</row>
    <row r="55" spans="1:8" x14ac:dyDescent="0.3">
      <c r="A55" s="2">
        <v>21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</row>
    <row r="56" spans="1:8" x14ac:dyDescent="0.3">
      <c r="A56" s="2">
        <v>22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</row>
    <row r="57" spans="1:8" x14ac:dyDescent="0.3">
      <c r="A57" s="2">
        <v>23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</row>
    <row r="58" spans="1:8" x14ac:dyDescent="0.3">
      <c r="A58" s="2" t="s">
        <v>10</v>
      </c>
      <c r="B58" s="5">
        <f>SUBTOTAL(109,ArrivalScheduleNonCancer[MON])</f>
        <v>143.41849575378276</v>
      </c>
      <c r="C58" s="5">
        <f>SUBTOTAL(109,ArrivalScheduleNonCancer[TUE])</f>
        <v>180.02876031678116</v>
      </c>
      <c r="D58" s="5">
        <f>SUBTOTAL(109,ArrivalScheduleNonCancer[WED])</f>
        <v>174.22742659696735</v>
      </c>
      <c r="E58" s="5">
        <f>SUBTOTAL(109,ArrivalScheduleNonCancer[THU])</f>
        <v>157.17424623889437</v>
      </c>
      <c r="F58" s="5">
        <f>SUBTOTAL(109,ArrivalScheduleNonCancer[FRI])</f>
        <v>132.72373427212375</v>
      </c>
      <c r="G58" s="5">
        <f>SUBTOTAL(109,ArrivalScheduleNonCancer[SAT])</f>
        <v>8.8891675312202523</v>
      </c>
      <c r="H58" s="5">
        <f>SUBTOTAL(109,ArrivalScheduleNonCancer[SUN])</f>
        <v>0.52500000000000002</v>
      </c>
    </row>
  </sheetData>
  <mergeCells count="3">
    <mergeCell ref="A4:H4"/>
    <mergeCell ref="A32:H32"/>
    <mergeCell ref="A2:D2"/>
  </mergeCells>
  <conditionalFormatting sqref="B34:H57 B6:H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decimal" operator="greaterThanOrEqual" showInputMessage="1" showErrorMessage="1" errorTitle="Non-negative decimal expected" error="Input must be numeric and greater than or equal to 0." sqref="B6:H29 B34:H57" xr:uid="{F3F9591B-54D0-42C1-A72A-00A66FC1A1F1}">
      <formula1>0</formula1>
    </dataValidation>
  </dataValidations>
  <hyperlinks>
    <hyperlink ref="A1:H1" location="Main!A1" display="Back to Main" xr:uid="{4DF7B395-D8C9-4AC2-8799-513E8C0D2F3E}"/>
  </hyperlink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14E46-A587-43FC-8F64-F4C4209BCAF1}">
  <sheetPr>
    <tabColor theme="9" tint="0.39997558519241921"/>
  </sheetPr>
  <dimension ref="A1:BD22"/>
  <sheetViews>
    <sheetView workbookViewId="0"/>
  </sheetViews>
  <sheetFormatPr defaultRowHeight="14.4" x14ac:dyDescent="0.3"/>
  <cols>
    <col min="1" max="1" width="23" bestFit="1" customWidth="1"/>
    <col min="2" max="2" width="7.6640625" bestFit="1" customWidth="1"/>
    <col min="3" max="3" width="6.5546875" bestFit="1" customWidth="1"/>
    <col min="4" max="4" width="7.21875" bestFit="1" customWidth="1"/>
    <col min="5" max="5" width="6.77734375" bestFit="1" customWidth="1"/>
    <col min="6" max="6" width="5.77734375" bestFit="1" customWidth="1"/>
    <col min="7" max="7" width="6.44140625" bestFit="1" customWidth="1"/>
    <col min="8" max="8" width="6.88671875" bestFit="1" customWidth="1"/>
    <col min="9" max="56" width="5.5546875" bestFit="1" customWidth="1"/>
  </cols>
  <sheetData>
    <row r="1" spans="1:56" x14ac:dyDescent="0.3">
      <c r="A1" s="9" t="s">
        <v>149</v>
      </c>
      <c r="B1" s="9"/>
      <c r="C1" s="9"/>
      <c r="D1" s="9"/>
      <c r="E1" s="9"/>
      <c r="F1" s="9"/>
      <c r="G1" s="9"/>
      <c r="H1" s="9"/>
    </row>
    <row r="2" spans="1:56" ht="25.8" x14ac:dyDescent="0.5">
      <c r="A2" s="33" t="s">
        <v>78</v>
      </c>
      <c r="B2" s="33"/>
      <c r="C2" s="33"/>
      <c r="D2" s="27"/>
      <c r="E2" s="27"/>
      <c r="F2" s="27"/>
      <c r="G2" s="27"/>
      <c r="H2" s="27"/>
    </row>
    <row r="3" spans="1:56" x14ac:dyDescent="0.3">
      <c r="A3" s="9"/>
      <c r="B3" s="9"/>
      <c r="C3" s="9"/>
      <c r="D3" s="9"/>
      <c r="E3" s="9"/>
      <c r="F3" s="9"/>
      <c r="G3" s="9"/>
      <c r="H3" s="9"/>
    </row>
    <row r="4" spans="1:56" x14ac:dyDescent="0.3">
      <c r="A4" s="34" t="s">
        <v>205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56" x14ac:dyDescent="0.3">
      <c r="A5" s="34" t="s">
        <v>206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56" x14ac:dyDescent="0.3">
      <c r="A6" s="34" t="s">
        <v>77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56" x14ac:dyDescent="0.3">
      <c r="A7" t="s">
        <v>13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s="7" t="s">
        <v>14</v>
      </c>
      <c r="J7" s="7" t="s">
        <v>15</v>
      </c>
      <c r="K7" s="7" t="s">
        <v>16</v>
      </c>
      <c r="L7" s="7" t="s">
        <v>17</v>
      </c>
      <c r="M7" s="7" t="s">
        <v>18</v>
      </c>
      <c r="N7" s="7" t="s">
        <v>19</v>
      </c>
      <c r="O7" s="7" t="s">
        <v>20</v>
      </c>
      <c r="P7" s="7" t="s">
        <v>21</v>
      </c>
      <c r="Q7" s="7" t="s">
        <v>22</v>
      </c>
      <c r="R7" s="7" t="s">
        <v>23</v>
      </c>
      <c r="S7" s="7" t="s">
        <v>24</v>
      </c>
      <c r="T7" s="7" t="s">
        <v>25</v>
      </c>
      <c r="U7" s="7" t="s">
        <v>26</v>
      </c>
      <c r="V7" s="7" t="s">
        <v>27</v>
      </c>
      <c r="W7" s="7" t="s">
        <v>28</v>
      </c>
      <c r="X7" s="7" t="s">
        <v>29</v>
      </c>
      <c r="Y7" s="7" t="s">
        <v>30</v>
      </c>
      <c r="Z7" s="7" t="s">
        <v>31</v>
      </c>
      <c r="AA7" s="7" t="s">
        <v>32</v>
      </c>
      <c r="AB7" s="7" t="s">
        <v>33</v>
      </c>
      <c r="AC7" s="7" t="s">
        <v>34</v>
      </c>
      <c r="AD7" s="7" t="s">
        <v>35</v>
      </c>
      <c r="AE7" s="7" t="s">
        <v>36</v>
      </c>
      <c r="AF7" s="7" t="s">
        <v>37</v>
      </c>
      <c r="AG7" s="7" t="s">
        <v>38</v>
      </c>
      <c r="AH7" s="7" t="s">
        <v>39</v>
      </c>
      <c r="AI7" s="7" t="s">
        <v>40</v>
      </c>
      <c r="AJ7" s="7" t="s">
        <v>41</v>
      </c>
      <c r="AK7" s="7" t="s">
        <v>42</v>
      </c>
      <c r="AL7" s="7" t="s">
        <v>43</v>
      </c>
      <c r="AM7" s="7" t="s">
        <v>44</v>
      </c>
      <c r="AN7" s="7" t="s">
        <v>45</v>
      </c>
      <c r="AO7" s="7" t="s">
        <v>46</v>
      </c>
      <c r="AP7" s="7" t="s">
        <v>47</v>
      </c>
      <c r="AQ7" s="7" t="s">
        <v>48</v>
      </c>
      <c r="AR7" s="7" t="s">
        <v>49</v>
      </c>
      <c r="AS7" s="7" t="s">
        <v>50</v>
      </c>
      <c r="AT7" s="7" t="s">
        <v>51</v>
      </c>
      <c r="AU7" s="7" t="s">
        <v>52</v>
      </c>
      <c r="AV7" s="7" t="s">
        <v>53</v>
      </c>
      <c r="AW7" s="7" t="s">
        <v>54</v>
      </c>
      <c r="AX7" s="7" t="s">
        <v>55</v>
      </c>
      <c r="AY7" s="7" t="s">
        <v>56</v>
      </c>
      <c r="AZ7" s="7" t="s">
        <v>57</v>
      </c>
      <c r="BA7" s="7" t="s">
        <v>58</v>
      </c>
      <c r="BB7" s="7" t="s">
        <v>59</v>
      </c>
      <c r="BC7" s="7" t="s">
        <v>60</v>
      </c>
      <c r="BD7" s="7" t="s">
        <v>61</v>
      </c>
    </row>
    <row r="8" spans="1:56" x14ac:dyDescent="0.3">
      <c r="A8" t="s">
        <v>62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X8">
        <v>2</v>
      </c>
      <c r="Y8">
        <v>2</v>
      </c>
      <c r="Z8">
        <v>2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2</v>
      </c>
      <c r="AH8">
        <v>2</v>
      </c>
      <c r="AI8">
        <v>2</v>
      </c>
      <c r="AJ8">
        <v>2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2</v>
      </c>
      <c r="AS8">
        <v>2</v>
      </c>
      <c r="AT8">
        <v>1</v>
      </c>
      <c r="AU8">
        <v>1</v>
      </c>
      <c r="AV8">
        <v>1</v>
      </c>
    </row>
    <row r="9" spans="1:56" x14ac:dyDescent="0.3">
      <c r="A9" t="s">
        <v>63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v>5</v>
      </c>
      <c r="AH9">
        <v>0</v>
      </c>
      <c r="AI9">
        <v>0</v>
      </c>
      <c r="AJ9">
        <v>5</v>
      </c>
      <c r="AK9">
        <v>5</v>
      </c>
      <c r="AL9">
        <v>5</v>
      </c>
      <c r="AM9">
        <v>5</v>
      </c>
      <c r="AN9">
        <v>5</v>
      </c>
      <c r="AO9">
        <v>5</v>
      </c>
      <c r="AP9">
        <v>5</v>
      </c>
      <c r="AQ9">
        <v>5</v>
      </c>
    </row>
    <row r="10" spans="1:56" x14ac:dyDescent="0.3">
      <c r="A10" t="s">
        <v>64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0</v>
      </c>
      <c r="AI10">
        <v>0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</row>
    <row r="11" spans="1:56" x14ac:dyDescent="0.3">
      <c r="A11" t="s">
        <v>65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AA11">
        <v>8</v>
      </c>
      <c r="AB11">
        <v>8</v>
      </c>
      <c r="AC11">
        <v>8</v>
      </c>
      <c r="AD11">
        <v>8</v>
      </c>
      <c r="AE11">
        <v>8</v>
      </c>
      <c r="AF11">
        <v>8</v>
      </c>
      <c r="AG11">
        <v>4</v>
      </c>
      <c r="AH11">
        <v>4</v>
      </c>
      <c r="AI11">
        <v>4</v>
      </c>
      <c r="AJ11">
        <v>4</v>
      </c>
      <c r="AK11">
        <v>8</v>
      </c>
      <c r="AL11">
        <v>8</v>
      </c>
      <c r="AM11">
        <v>8</v>
      </c>
      <c r="AN11">
        <v>8</v>
      </c>
      <c r="AO11">
        <v>8</v>
      </c>
      <c r="AP11">
        <v>8</v>
      </c>
      <c r="AQ11">
        <v>8</v>
      </c>
    </row>
    <row r="12" spans="1:56" x14ac:dyDescent="0.3">
      <c r="A12" t="s">
        <v>66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AA12">
        <v>10</v>
      </c>
      <c r="AB12">
        <v>10</v>
      </c>
      <c r="AC12">
        <v>10</v>
      </c>
      <c r="AD12">
        <v>10</v>
      </c>
      <c r="AE12">
        <v>10</v>
      </c>
      <c r="AF12">
        <v>10</v>
      </c>
      <c r="AG12">
        <v>5</v>
      </c>
      <c r="AH12">
        <v>5</v>
      </c>
      <c r="AI12">
        <v>5</v>
      </c>
      <c r="AJ12">
        <v>5</v>
      </c>
      <c r="AK12">
        <v>10</v>
      </c>
      <c r="AL12">
        <v>10</v>
      </c>
      <c r="AM12">
        <v>10</v>
      </c>
      <c r="AN12">
        <v>10</v>
      </c>
      <c r="AO12">
        <v>10</v>
      </c>
      <c r="AP12">
        <v>10</v>
      </c>
      <c r="AQ12">
        <v>10</v>
      </c>
    </row>
    <row r="13" spans="1:56" x14ac:dyDescent="0.3">
      <c r="A13" t="s">
        <v>67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0</v>
      </c>
      <c r="AI13">
        <v>0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</row>
    <row r="14" spans="1:56" x14ac:dyDescent="0.3">
      <c r="A14" t="s">
        <v>68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0</v>
      </c>
      <c r="AI14">
        <v>0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</row>
    <row r="15" spans="1:56" x14ac:dyDescent="0.3">
      <c r="A15" t="s">
        <v>69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3</v>
      </c>
      <c r="AH15">
        <v>3</v>
      </c>
      <c r="AI15">
        <v>3</v>
      </c>
      <c r="AJ15">
        <v>3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</row>
    <row r="16" spans="1:56" x14ac:dyDescent="0.3">
      <c r="A16" t="s">
        <v>70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AA16">
        <v>9</v>
      </c>
      <c r="AB16">
        <v>9</v>
      </c>
      <c r="AC16">
        <v>18</v>
      </c>
      <c r="AD16">
        <v>18</v>
      </c>
      <c r="AE16">
        <v>18</v>
      </c>
      <c r="AF16">
        <v>18</v>
      </c>
      <c r="AG16">
        <v>9</v>
      </c>
      <c r="AH16">
        <v>9</v>
      </c>
      <c r="AI16">
        <v>9</v>
      </c>
      <c r="AJ16">
        <v>9</v>
      </c>
      <c r="AK16">
        <v>18</v>
      </c>
      <c r="AL16">
        <v>18</v>
      </c>
      <c r="AM16">
        <v>18</v>
      </c>
      <c r="AN16">
        <v>18</v>
      </c>
      <c r="AO16">
        <v>18</v>
      </c>
      <c r="AP16">
        <v>9</v>
      </c>
      <c r="AQ16">
        <v>9</v>
      </c>
    </row>
    <row r="17" spans="1:56" x14ac:dyDescent="0.3">
      <c r="A17" t="s">
        <v>71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3</v>
      </c>
      <c r="AZ17">
        <v>3</v>
      </c>
      <c r="BA17">
        <v>3</v>
      </c>
      <c r="BB17">
        <v>3</v>
      </c>
      <c r="BC17">
        <v>3</v>
      </c>
      <c r="BD17">
        <v>3</v>
      </c>
    </row>
    <row r="18" spans="1:56" x14ac:dyDescent="0.3">
      <c r="A18" t="s">
        <v>72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  <c r="Z18">
        <v>10</v>
      </c>
      <c r="AA18">
        <v>10</v>
      </c>
      <c r="AB18">
        <v>10</v>
      </c>
      <c r="AC18">
        <v>10</v>
      </c>
      <c r="AD18">
        <v>10</v>
      </c>
      <c r="AE18">
        <v>10</v>
      </c>
      <c r="AF18">
        <v>10</v>
      </c>
      <c r="AG18">
        <v>10</v>
      </c>
      <c r="AH18">
        <v>10</v>
      </c>
      <c r="AI18">
        <v>10</v>
      </c>
      <c r="AJ18">
        <v>10</v>
      </c>
      <c r="AK18">
        <v>10</v>
      </c>
      <c r="AL18">
        <v>10</v>
      </c>
      <c r="AM18">
        <v>10</v>
      </c>
      <c r="AN18">
        <v>10</v>
      </c>
      <c r="AO18">
        <v>10</v>
      </c>
      <c r="AP18">
        <v>10</v>
      </c>
      <c r="AQ18">
        <v>10</v>
      </c>
      <c r="AR18">
        <v>10</v>
      </c>
      <c r="AS18">
        <v>10</v>
      </c>
      <c r="AT18">
        <v>10</v>
      </c>
      <c r="AU18">
        <v>10</v>
      </c>
      <c r="AV18">
        <v>10</v>
      </c>
      <c r="AW18">
        <v>10</v>
      </c>
      <c r="AX18">
        <v>10</v>
      </c>
      <c r="AY18">
        <v>10</v>
      </c>
      <c r="AZ18">
        <v>10</v>
      </c>
      <c r="BA18">
        <v>10</v>
      </c>
      <c r="BB18">
        <v>10</v>
      </c>
      <c r="BC18">
        <v>10</v>
      </c>
      <c r="BD18">
        <v>10</v>
      </c>
    </row>
    <row r="19" spans="1:56" x14ac:dyDescent="0.3">
      <c r="A19" t="s">
        <v>73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</row>
    <row r="20" spans="1:56" x14ac:dyDescent="0.3">
      <c r="A20" t="s">
        <v>74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</row>
    <row r="21" spans="1:56" x14ac:dyDescent="0.3">
      <c r="A21" t="s">
        <v>75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5</v>
      </c>
      <c r="U21">
        <v>5</v>
      </c>
      <c r="V21">
        <v>5</v>
      </c>
      <c r="W21">
        <v>5</v>
      </c>
      <c r="X21">
        <v>5</v>
      </c>
      <c r="Y21">
        <v>5</v>
      </c>
      <c r="Z21">
        <v>5</v>
      </c>
      <c r="AA21">
        <v>5</v>
      </c>
      <c r="AB21">
        <v>5</v>
      </c>
      <c r="AC21">
        <v>5</v>
      </c>
      <c r="AD21">
        <v>5</v>
      </c>
      <c r="AE21">
        <v>5</v>
      </c>
      <c r="AF21">
        <v>5</v>
      </c>
      <c r="AG21">
        <v>5</v>
      </c>
      <c r="AH21">
        <v>5</v>
      </c>
      <c r="AI21">
        <v>5</v>
      </c>
      <c r="AJ21">
        <v>5</v>
      </c>
      <c r="AK21">
        <v>5</v>
      </c>
      <c r="AL21">
        <v>5</v>
      </c>
      <c r="AM21">
        <v>5</v>
      </c>
      <c r="AN21">
        <v>5</v>
      </c>
      <c r="AO21">
        <v>5</v>
      </c>
      <c r="AP21">
        <v>5</v>
      </c>
      <c r="AQ21">
        <v>5</v>
      </c>
      <c r="AR21">
        <v>5</v>
      </c>
      <c r="AS21">
        <v>5</v>
      </c>
      <c r="AT21">
        <v>5</v>
      </c>
      <c r="AU21">
        <v>5</v>
      </c>
      <c r="AV21">
        <v>5</v>
      </c>
      <c r="AW21">
        <v>5</v>
      </c>
      <c r="AX21">
        <v>5</v>
      </c>
      <c r="AY21">
        <v>5</v>
      </c>
      <c r="AZ21">
        <v>5</v>
      </c>
      <c r="BA21">
        <v>5</v>
      </c>
      <c r="BB21">
        <v>5</v>
      </c>
      <c r="BC21">
        <v>5</v>
      </c>
      <c r="BD21">
        <v>5</v>
      </c>
    </row>
    <row r="22" spans="1:56" x14ac:dyDescent="0.3">
      <c r="A22" t="s">
        <v>76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  <c r="AS22">
        <v>2</v>
      </c>
      <c r="AT22">
        <v>2</v>
      </c>
      <c r="AU22">
        <v>2</v>
      </c>
      <c r="AV22">
        <v>2</v>
      </c>
      <c r="AW22">
        <v>2</v>
      </c>
      <c r="AX22">
        <v>2</v>
      </c>
      <c r="AY22">
        <v>2</v>
      </c>
      <c r="AZ22">
        <v>2</v>
      </c>
      <c r="BA22">
        <v>2</v>
      </c>
      <c r="BB22">
        <v>2</v>
      </c>
      <c r="BC22">
        <v>2</v>
      </c>
      <c r="BD22">
        <v>2</v>
      </c>
    </row>
  </sheetData>
  <mergeCells count="4">
    <mergeCell ref="A6:Z6"/>
    <mergeCell ref="A4:Z4"/>
    <mergeCell ref="A5:Z5"/>
    <mergeCell ref="A2:C2"/>
  </mergeCells>
  <dataValidations disablePrompts="1" count="2">
    <dataValidation type="whole" showInputMessage="1" showErrorMessage="1" errorTitle="Zero or one expected" error="Input should be 0 or 1." sqref="B8:H22" xr:uid="{FDCFC943-941C-451D-AB50-F5FB9D07C826}">
      <formula1>0</formula1>
      <formula2>1</formula2>
    </dataValidation>
    <dataValidation type="whole" operator="greaterThanOrEqual" allowBlank="1" showInputMessage="1" showErrorMessage="1" errorTitle="Non-negative integer expected" error="Input should be an integer greater than or equal to zero." sqref="I8:BD22" xr:uid="{BD54D5EA-69B9-4CCF-9498-D130A01B4117}">
      <formula1>0</formula1>
    </dataValidation>
  </dataValidations>
  <hyperlinks>
    <hyperlink ref="A1:H1" location="Main!A1" display="Back to Main" xr:uid="{93707E1C-58B4-4938-A6AF-48A729100E5B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CB35-9267-4736-A26A-CA6965057B32}">
  <sheetPr>
    <tabColor theme="9"/>
  </sheetPr>
  <dimension ref="A1:K54"/>
  <sheetViews>
    <sheetView workbookViewId="0">
      <selection activeCell="A24" sqref="A24:A27"/>
    </sheetView>
  </sheetViews>
  <sheetFormatPr defaultRowHeight="14.4" x14ac:dyDescent="0.3"/>
  <cols>
    <col min="1" max="1" width="33.33203125" bestFit="1" customWidth="1"/>
    <col min="2" max="2" width="10.77734375" bestFit="1" customWidth="1"/>
    <col min="3" max="5" width="12" bestFit="1" customWidth="1"/>
    <col min="6" max="6" width="5.33203125" bestFit="1" customWidth="1"/>
    <col min="7" max="7" width="29.44140625" customWidth="1"/>
    <col min="8" max="8" width="7.5546875" hidden="1" customWidth="1"/>
    <col min="9" max="9" width="13.77734375" hidden="1" customWidth="1"/>
    <col min="10" max="10" width="2.88671875" customWidth="1"/>
    <col min="11" max="11" width="28.21875" bestFit="1" customWidth="1"/>
  </cols>
  <sheetData>
    <row r="1" spans="1:11" x14ac:dyDescent="0.3">
      <c r="A1" s="9" t="s">
        <v>149</v>
      </c>
      <c r="B1" s="9"/>
      <c r="C1" s="9"/>
      <c r="D1" s="9"/>
      <c r="E1" s="9"/>
      <c r="F1" s="9"/>
      <c r="G1" s="9"/>
      <c r="H1" s="9"/>
    </row>
    <row r="2" spans="1:11" ht="25.8" x14ac:dyDescent="0.5">
      <c r="A2" s="27" t="s">
        <v>150</v>
      </c>
      <c r="B2" s="27"/>
      <c r="C2" s="27"/>
      <c r="D2" s="27"/>
      <c r="E2" s="27"/>
      <c r="F2" s="27"/>
      <c r="G2" s="27"/>
      <c r="H2" s="27"/>
    </row>
    <row r="3" spans="1:11" x14ac:dyDescent="0.3">
      <c r="A3" s="9"/>
      <c r="B3" s="9"/>
      <c r="C3" s="9"/>
      <c r="D3" s="9"/>
      <c r="E3" s="9"/>
      <c r="F3" s="9"/>
      <c r="G3" s="9"/>
      <c r="H3" s="9"/>
    </row>
    <row r="4" spans="1:11" x14ac:dyDescent="0.3">
      <c r="A4" s="34" t="s">
        <v>207</v>
      </c>
      <c r="B4" s="34"/>
      <c r="C4" s="34"/>
      <c r="D4" s="34"/>
      <c r="E4" s="34"/>
      <c r="F4" s="34"/>
      <c r="G4" s="34"/>
      <c r="H4" s="9"/>
    </row>
    <row r="5" spans="1:11" x14ac:dyDescent="0.3">
      <c r="A5" s="34" t="s">
        <v>146</v>
      </c>
      <c r="B5" s="34"/>
      <c r="C5" s="34"/>
      <c r="D5" s="34"/>
      <c r="E5" s="34"/>
      <c r="F5" s="34"/>
      <c r="G5" s="34"/>
    </row>
    <row r="6" spans="1:11" x14ac:dyDescent="0.3">
      <c r="A6" s="4" t="s">
        <v>79</v>
      </c>
      <c r="B6" s="4" t="s">
        <v>80</v>
      </c>
      <c r="C6" s="4" t="s">
        <v>81</v>
      </c>
      <c r="D6" s="4" t="s">
        <v>82</v>
      </c>
      <c r="E6" s="4" t="s">
        <v>83</v>
      </c>
      <c r="F6" s="4" t="s">
        <v>84</v>
      </c>
      <c r="G6" s="4" t="s">
        <v>141</v>
      </c>
      <c r="H6" s="4" t="s">
        <v>84</v>
      </c>
      <c r="I6" s="4" t="s">
        <v>138</v>
      </c>
      <c r="K6" s="6" t="s">
        <v>147</v>
      </c>
    </row>
    <row r="7" spans="1:11" x14ac:dyDescent="0.3">
      <c r="A7" t="s">
        <v>85</v>
      </c>
      <c r="B7" t="s">
        <v>86</v>
      </c>
      <c r="C7">
        <v>30</v>
      </c>
      <c r="D7">
        <v>60</v>
      </c>
      <c r="E7">
        <v>90</v>
      </c>
      <c r="F7" t="s">
        <v>87</v>
      </c>
      <c r="G7" t="s">
        <v>140</v>
      </c>
      <c r="H7" t="s">
        <v>87</v>
      </c>
      <c r="I7" t="s">
        <v>100</v>
      </c>
      <c r="K7" s="6" t="s">
        <v>148</v>
      </c>
    </row>
    <row r="8" spans="1:11" x14ac:dyDescent="0.3">
      <c r="A8" t="s">
        <v>88</v>
      </c>
      <c r="B8" t="s">
        <v>86</v>
      </c>
      <c r="C8">
        <v>5</v>
      </c>
      <c r="D8">
        <v>10</v>
      </c>
      <c r="E8">
        <v>15</v>
      </c>
      <c r="F8" t="s">
        <v>89</v>
      </c>
      <c r="G8" t="s">
        <v>140</v>
      </c>
      <c r="H8" t="s">
        <v>89</v>
      </c>
      <c r="I8" t="s">
        <v>139</v>
      </c>
    </row>
    <row r="9" spans="1:11" x14ac:dyDescent="0.3">
      <c r="A9" t="s">
        <v>90</v>
      </c>
      <c r="B9" t="s">
        <v>86</v>
      </c>
      <c r="C9">
        <v>30</v>
      </c>
      <c r="D9">
        <v>60</v>
      </c>
      <c r="E9">
        <v>90</v>
      </c>
      <c r="F9" t="s">
        <v>87</v>
      </c>
      <c r="G9" t="s">
        <v>140</v>
      </c>
      <c r="H9" t="s">
        <v>101</v>
      </c>
      <c r="I9" t="s">
        <v>86</v>
      </c>
    </row>
    <row r="10" spans="1:11" x14ac:dyDescent="0.3">
      <c r="A10" t="s">
        <v>91</v>
      </c>
      <c r="B10" t="s">
        <v>86</v>
      </c>
      <c r="C10">
        <v>60</v>
      </c>
      <c r="D10">
        <v>90</v>
      </c>
      <c r="E10">
        <v>120</v>
      </c>
      <c r="F10" t="s">
        <v>87</v>
      </c>
      <c r="G10" t="s">
        <v>140</v>
      </c>
    </row>
    <row r="11" spans="1:11" x14ac:dyDescent="0.3">
      <c r="A11" t="s">
        <v>92</v>
      </c>
      <c r="B11" t="s">
        <v>86</v>
      </c>
      <c r="C11">
        <v>1</v>
      </c>
      <c r="D11">
        <v>2</v>
      </c>
      <c r="E11">
        <v>3</v>
      </c>
      <c r="F11" t="s">
        <v>89</v>
      </c>
      <c r="G11" t="s">
        <v>140</v>
      </c>
    </row>
    <row r="12" spans="1:11" x14ac:dyDescent="0.3">
      <c r="A12" t="s">
        <v>93</v>
      </c>
      <c r="B12" t="s">
        <v>86</v>
      </c>
      <c r="C12">
        <v>5</v>
      </c>
      <c r="D12">
        <v>10</v>
      </c>
      <c r="E12">
        <v>15</v>
      </c>
      <c r="F12" t="s">
        <v>89</v>
      </c>
      <c r="G12" t="s">
        <v>140</v>
      </c>
    </row>
    <row r="13" spans="1:11" x14ac:dyDescent="0.3">
      <c r="A13" t="s">
        <v>94</v>
      </c>
      <c r="B13" t="s">
        <v>86</v>
      </c>
      <c r="C13">
        <v>2</v>
      </c>
      <c r="D13">
        <v>3</v>
      </c>
      <c r="E13">
        <v>5</v>
      </c>
      <c r="F13" t="s">
        <v>89</v>
      </c>
      <c r="G13" t="s">
        <v>140</v>
      </c>
    </row>
    <row r="14" spans="1:11" x14ac:dyDescent="0.3">
      <c r="A14" t="s">
        <v>95</v>
      </c>
      <c r="B14" t="s">
        <v>86</v>
      </c>
      <c r="C14">
        <v>1</v>
      </c>
      <c r="D14">
        <v>1.5</v>
      </c>
      <c r="E14">
        <v>2</v>
      </c>
      <c r="F14" t="s">
        <v>89</v>
      </c>
      <c r="G14" t="s">
        <v>140</v>
      </c>
    </row>
    <row r="15" spans="1:11" x14ac:dyDescent="0.3">
      <c r="A15" t="s">
        <v>96</v>
      </c>
      <c r="B15" t="s">
        <v>86</v>
      </c>
      <c r="C15">
        <v>2</v>
      </c>
      <c r="D15">
        <v>3</v>
      </c>
      <c r="E15">
        <v>5</v>
      </c>
      <c r="F15" t="s">
        <v>89</v>
      </c>
      <c r="G15" t="s">
        <v>140</v>
      </c>
    </row>
    <row r="16" spans="1:11" x14ac:dyDescent="0.3">
      <c r="A16" t="s">
        <v>97</v>
      </c>
      <c r="B16" t="s">
        <v>86</v>
      </c>
      <c r="C16">
        <v>5</v>
      </c>
      <c r="D16">
        <v>10</v>
      </c>
      <c r="E16">
        <v>30</v>
      </c>
      <c r="F16" t="s">
        <v>89</v>
      </c>
      <c r="G16" t="s">
        <v>140</v>
      </c>
    </row>
    <row r="17" spans="1:7" x14ac:dyDescent="0.3">
      <c r="A17" t="s">
        <v>98</v>
      </c>
      <c r="B17" t="s">
        <v>86</v>
      </c>
      <c r="C17">
        <v>1</v>
      </c>
      <c r="D17">
        <v>2</v>
      </c>
      <c r="E17">
        <v>3</v>
      </c>
      <c r="F17" t="s">
        <v>89</v>
      </c>
      <c r="G17" t="s">
        <v>142</v>
      </c>
    </row>
    <row r="18" spans="1:7" x14ac:dyDescent="0.3">
      <c r="A18" t="s">
        <v>99</v>
      </c>
      <c r="B18" t="s">
        <v>100</v>
      </c>
      <c r="C18">
        <v>24</v>
      </c>
      <c r="D18">
        <v>24</v>
      </c>
      <c r="E18">
        <v>24</v>
      </c>
      <c r="F18" t="s">
        <v>101</v>
      </c>
      <c r="G18" t="s">
        <v>142</v>
      </c>
    </row>
    <row r="19" spans="1:7" x14ac:dyDescent="0.3">
      <c r="A19" t="s">
        <v>102</v>
      </c>
      <c r="B19" t="s">
        <v>86</v>
      </c>
      <c r="C19">
        <v>1</v>
      </c>
      <c r="D19">
        <v>2</v>
      </c>
      <c r="E19">
        <v>3</v>
      </c>
      <c r="F19" t="s">
        <v>89</v>
      </c>
      <c r="G19" t="s">
        <v>142</v>
      </c>
    </row>
    <row r="20" spans="1:7" x14ac:dyDescent="0.3">
      <c r="A20" t="s">
        <v>103</v>
      </c>
      <c r="B20" t="s">
        <v>86</v>
      </c>
      <c r="C20">
        <v>10</v>
      </c>
      <c r="D20">
        <v>20</v>
      </c>
      <c r="E20">
        <v>30</v>
      </c>
      <c r="F20" t="s">
        <v>87</v>
      </c>
      <c r="G20" t="s">
        <v>143</v>
      </c>
    </row>
    <row r="21" spans="1:7" x14ac:dyDescent="0.3">
      <c r="A21" t="s">
        <v>104</v>
      </c>
      <c r="B21" t="s">
        <v>86</v>
      </c>
      <c r="C21">
        <v>10</v>
      </c>
      <c r="D21">
        <v>20</v>
      </c>
      <c r="E21">
        <v>30</v>
      </c>
      <c r="F21" t="s">
        <v>87</v>
      </c>
      <c r="G21" t="s">
        <v>143</v>
      </c>
    </row>
    <row r="22" spans="1:7" x14ac:dyDescent="0.3">
      <c r="A22" t="s">
        <v>105</v>
      </c>
      <c r="B22" t="s">
        <v>86</v>
      </c>
      <c r="C22">
        <v>3</v>
      </c>
      <c r="D22">
        <v>4</v>
      </c>
      <c r="E22">
        <v>5</v>
      </c>
      <c r="F22" t="s">
        <v>89</v>
      </c>
      <c r="G22" t="s">
        <v>142</v>
      </c>
    </row>
    <row r="23" spans="1:7" x14ac:dyDescent="0.3">
      <c r="A23" t="s">
        <v>106</v>
      </c>
      <c r="B23" t="s">
        <v>86</v>
      </c>
      <c r="C23">
        <v>3</v>
      </c>
      <c r="D23">
        <v>4</v>
      </c>
      <c r="E23">
        <v>5</v>
      </c>
      <c r="F23" t="s">
        <v>89</v>
      </c>
      <c r="G23" t="s">
        <v>142</v>
      </c>
    </row>
    <row r="24" spans="1:7" x14ac:dyDescent="0.3">
      <c r="A24" t="s">
        <v>107</v>
      </c>
      <c r="B24" t="s">
        <v>100</v>
      </c>
      <c r="C24">
        <f>2+18/60</f>
        <v>2.2999999999999998</v>
      </c>
      <c r="D24">
        <f>2+18/60</f>
        <v>2.2999999999999998</v>
      </c>
      <c r="E24">
        <f>2+18/60</f>
        <v>2.2999999999999998</v>
      </c>
      <c r="F24" t="s">
        <v>101</v>
      </c>
      <c r="G24" t="s">
        <v>142</v>
      </c>
    </row>
    <row r="25" spans="1:7" x14ac:dyDescent="0.3">
      <c r="A25" t="s">
        <v>108</v>
      </c>
      <c r="B25" t="s">
        <v>100</v>
      </c>
      <c r="C25">
        <f>13+5/6</f>
        <v>13.833333333333334</v>
      </c>
      <c r="D25">
        <f>13+5/6</f>
        <v>13.833333333333334</v>
      </c>
      <c r="E25">
        <f>13+5/6</f>
        <v>13.833333333333334</v>
      </c>
      <c r="F25" t="s">
        <v>101</v>
      </c>
      <c r="G25" t="s">
        <v>142</v>
      </c>
    </row>
    <row r="26" spans="1:7" x14ac:dyDescent="0.3">
      <c r="A26" t="s">
        <v>109</v>
      </c>
      <c r="B26" t="s">
        <v>100</v>
      </c>
      <c r="C26">
        <f>15+5/6</f>
        <v>15.833333333333334</v>
      </c>
      <c r="D26">
        <f>15+5/6</f>
        <v>15.833333333333334</v>
      </c>
      <c r="E26">
        <f>15+5/6</f>
        <v>15.833333333333334</v>
      </c>
      <c r="F26" t="s">
        <v>101</v>
      </c>
      <c r="G26" t="s">
        <v>142</v>
      </c>
    </row>
    <row r="27" spans="1:7" x14ac:dyDescent="0.3">
      <c r="A27" t="s">
        <v>110</v>
      </c>
      <c r="B27" t="s">
        <v>100</v>
      </c>
      <c r="C27">
        <v>26</v>
      </c>
      <c r="D27">
        <v>26</v>
      </c>
      <c r="E27">
        <v>26</v>
      </c>
      <c r="F27" t="s">
        <v>101</v>
      </c>
      <c r="G27" t="s">
        <v>142</v>
      </c>
    </row>
    <row r="28" spans="1:7" x14ac:dyDescent="0.3">
      <c r="A28" t="s">
        <v>111</v>
      </c>
      <c r="B28" t="s">
        <v>86</v>
      </c>
      <c r="C28">
        <v>30</v>
      </c>
      <c r="D28">
        <v>60</v>
      </c>
      <c r="E28">
        <v>90</v>
      </c>
      <c r="F28" t="s">
        <v>87</v>
      </c>
      <c r="G28" t="s">
        <v>143</v>
      </c>
    </row>
    <row r="29" spans="1:7" x14ac:dyDescent="0.3">
      <c r="A29" t="s">
        <v>112</v>
      </c>
      <c r="B29" t="s">
        <v>86</v>
      </c>
      <c r="C29">
        <v>4</v>
      </c>
      <c r="D29">
        <v>5</v>
      </c>
      <c r="E29">
        <v>6</v>
      </c>
      <c r="F29" t="s">
        <v>89</v>
      </c>
      <c r="G29" t="s">
        <v>143</v>
      </c>
    </row>
    <row r="30" spans="1:7" x14ac:dyDescent="0.3">
      <c r="A30" t="s">
        <v>113</v>
      </c>
      <c r="B30" t="s">
        <v>86</v>
      </c>
      <c r="C30">
        <v>20</v>
      </c>
      <c r="D30">
        <v>30</v>
      </c>
      <c r="E30">
        <v>40</v>
      </c>
      <c r="F30" t="s">
        <v>87</v>
      </c>
      <c r="G30" t="s">
        <v>143</v>
      </c>
    </row>
    <row r="31" spans="1:7" x14ac:dyDescent="0.3">
      <c r="A31" t="s">
        <v>114</v>
      </c>
      <c r="B31" t="s">
        <v>86</v>
      </c>
      <c r="C31">
        <v>3</v>
      </c>
      <c r="D31">
        <v>4</v>
      </c>
      <c r="E31">
        <v>6</v>
      </c>
      <c r="F31" t="s">
        <v>89</v>
      </c>
      <c r="G31" t="s">
        <v>143</v>
      </c>
    </row>
    <row r="32" spans="1:7" x14ac:dyDescent="0.3">
      <c r="A32" t="s">
        <v>115</v>
      </c>
      <c r="B32" t="s">
        <v>86</v>
      </c>
      <c r="C32">
        <v>2</v>
      </c>
      <c r="D32">
        <v>3</v>
      </c>
      <c r="E32">
        <v>4</v>
      </c>
      <c r="F32" t="s">
        <v>89</v>
      </c>
      <c r="G32" t="s">
        <v>143</v>
      </c>
    </row>
    <row r="33" spans="1:7" x14ac:dyDescent="0.3">
      <c r="A33" t="s">
        <v>116</v>
      </c>
      <c r="B33" t="s">
        <v>86</v>
      </c>
      <c r="C33">
        <v>1.5</v>
      </c>
      <c r="D33">
        <v>2</v>
      </c>
      <c r="E33">
        <v>2.5</v>
      </c>
      <c r="F33" t="s">
        <v>89</v>
      </c>
      <c r="G33" t="s">
        <v>143</v>
      </c>
    </row>
    <row r="34" spans="1:7" x14ac:dyDescent="0.3">
      <c r="A34" t="s">
        <v>117</v>
      </c>
      <c r="B34" t="s">
        <v>86</v>
      </c>
      <c r="C34">
        <v>4</v>
      </c>
      <c r="D34">
        <v>5</v>
      </c>
      <c r="E34">
        <v>6</v>
      </c>
      <c r="F34" t="s">
        <v>89</v>
      </c>
      <c r="G34" t="s">
        <v>143</v>
      </c>
    </row>
    <row r="35" spans="1:7" x14ac:dyDescent="0.3">
      <c r="A35" t="s">
        <v>118</v>
      </c>
      <c r="B35" t="s">
        <v>86</v>
      </c>
      <c r="C35">
        <v>3</v>
      </c>
      <c r="D35">
        <v>4</v>
      </c>
      <c r="E35">
        <v>5</v>
      </c>
      <c r="F35" t="s">
        <v>89</v>
      </c>
      <c r="G35" t="s">
        <v>144</v>
      </c>
    </row>
    <row r="36" spans="1:7" x14ac:dyDescent="0.3">
      <c r="A36" t="s">
        <v>119</v>
      </c>
      <c r="B36" t="s">
        <v>86</v>
      </c>
      <c r="C36">
        <v>3</v>
      </c>
      <c r="D36">
        <v>4</v>
      </c>
      <c r="E36">
        <v>5</v>
      </c>
      <c r="F36" t="s">
        <v>89</v>
      </c>
      <c r="G36" t="s">
        <v>144</v>
      </c>
    </row>
    <row r="37" spans="1:7" x14ac:dyDescent="0.3">
      <c r="A37" t="s">
        <v>120</v>
      </c>
      <c r="B37" t="s">
        <v>86</v>
      </c>
      <c r="C37">
        <v>35</v>
      </c>
      <c r="D37">
        <v>40</v>
      </c>
      <c r="E37">
        <v>45</v>
      </c>
      <c r="F37" t="s">
        <v>89</v>
      </c>
      <c r="G37" t="s">
        <v>144</v>
      </c>
    </row>
    <row r="38" spans="1:7" x14ac:dyDescent="0.3">
      <c r="A38" t="s">
        <v>121</v>
      </c>
      <c r="B38" t="s">
        <v>86</v>
      </c>
      <c r="C38">
        <v>35</v>
      </c>
      <c r="D38">
        <v>40</v>
      </c>
      <c r="E38">
        <v>45</v>
      </c>
      <c r="F38" t="s">
        <v>89</v>
      </c>
      <c r="G38" t="s">
        <v>144</v>
      </c>
    </row>
    <row r="39" spans="1:7" x14ac:dyDescent="0.3">
      <c r="A39" t="s">
        <v>122</v>
      </c>
      <c r="B39" t="s">
        <v>86</v>
      </c>
      <c r="C39">
        <v>3</v>
      </c>
      <c r="D39">
        <v>4</v>
      </c>
      <c r="E39">
        <v>5</v>
      </c>
      <c r="F39" t="s">
        <v>89</v>
      </c>
      <c r="G39" t="s">
        <v>144</v>
      </c>
    </row>
    <row r="40" spans="1:7" x14ac:dyDescent="0.3">
      <c r="A40" t="s">
        <v>123</v>
      </c>
      <c r="B40" t="s">
        <v>86</v>
      </c>
      <c r="C40">
        <v>3</v>
      </c>
      <c r="D40">
        <v>4</v>
      </c>
      <c r="E40">
        <v>5</v>
      </c>
      <c r="F40" t="s">
        <v>89</v>
      </c>
      <c r="G40" t="s">
        <v>144</v>
      </c>
    </row>
    <row r="41" spans="1:7" x14ac:dyDescent="0.3">
      <c r="A41" t="s">
        <v>124</v>
      </c>
      <c r="B41" t="s">
        <v>86</v>
      </c>
      <c r="C41">
        <v>3</v>
      </c>
      <c r="D41">
        <v>4</v>
      </c>
      <c r="E41">
        <v>5</v>
      </c>
      <c r="F41" t="s">
        <v>89</v>
      </c>
      <c r="G41" t="s">
        <v>144</v>
      </c>
    </row>
    <row r="42" spans="1:7" x14ac:dyDescent="0.3">
      <c r="A42" t="s">
        <v>125</v>
      </c>
      <c r="B42" t="s">
        <v>86</v>
      </c>
      <c r="C42">
        <v>10</v>
      </c>
      <c r="D42">
        <v>15</v>
      </c>
      <c r="E42">
        <v>20</v>
      </c>
      <c r="F42" t="s">
        <v>89</v>
      </c>
      <c r="G42" t="s">
        <v>144</v>
      </c>
    </row>
    <row r="43" spans="1:7" x14ac:dyDescent="0.3">
      <c r="A43" t="s">
        <v>126</v>
      </c>
      <c r="B43" t="s">
        <v>86</v>
      </c>
      <c r="C43">
        <v>1</v>
      </c>
      <c r="D43">
        <v>1.5</v>
      </c>
      <c r="E43">
        <v>2</v>
      </c>
      <c r="F43" t="s">
        <v>89</v>
      </c>
      <c r="G43" t="s">
        <v>144</v>
      </c>
    </row>
    <row r="44" spans="1:7" x14ac:dyDescent="0.3">
      <c r="A44" t="s">
        <v>127</v>
      </c>
      <c r="B44" t="s">
        <v>86</v>
      </c>
      <c r="C44">
        <v>3</v>
      </c>
      <c r="D44">
        <v>4</v>
      </c>
      <c r="E44">
        <v>5</v>
      </c>
      <c r="F44" t="s">
        <v>89</v>
      </c>
      <c r="G44" t="s">
        <v>144</v>
      </c>
    </row>
    <row r="45" spans="1:7" x14ac:dyDescent="0.3">
      <c r="A45" t="s">
        <v>128</v>
      </c>
      <c r="B45" t="s">
        <v>86</v>
      </c>
      <c r="C45">
        <v>10</v>
      </c>
      <c r="D45">
        <v>15</v>
      </c>
      <c r="E45">
        <v>20</v>
      </c>
      <c r="F45" t="s">
        <v>87</v>
      </c>
      <c r="G45" t="s">
        <v>145</v>
      </c>
    </row>
    <row r="46" spans="1:7" x14ac:dyDescent="0.3">
      <c r="A46" t="s">
        <v>129</v>
      </c>
      <c r="B46" t="s">
        <v>86</v>
      </c>
      <c r="C46">
        <v>3</v>
      </c>
      <c r="D46">
        <v>4</v>
      </c>
      <c r="E46">
        <v>5</v>
      </c>
      <c r="F46" t="s">
        <v>89</v>
      </c>
      <c r="G46" t="s">
        <v>144</v>
      </c>
    </row>
    <row r="47" spans="1:7" x14ac:dyDescent="0.3">
      <c r="A47" t="s">
        <v>130</v>
      </c>
      <c r="B47" t="s">
        <v>86</v>
      </c>
      <c r="C47">
        <v>1</v>
      </c>
      <c r="D47">
        <v>2</v>
      </c>
      <c r="E47">
        <v>3</v>
      </c>
      <c r="F47" t="s">
        <v>89</v>
      </c>
      <c r="G47" t="s">
        <v>144</v>
      </c>
    </row>
    <row r="48" spans="1:7" x14ac:dyDescent="0.3">
      <c r="A48" t="s">
        <v>131</v>
      </c>
      <c r="B48" t="s">
        <v>86</v>
      </c>
      <c r="C48">
        <v>35</v>
      </c>
      <c r="D48">
        <v>40</v>
      </c>
      <c r="E48">
        <v>45</v>
      </c>
      <c r="F48" t="s">
        <v>89</v>
      </c>
      <c r="G48" t="s">
        <v>144</v>
      </c>
    </row>
    <row r="49" spans="1:7" x14ac:dyDescent="0.3">
      <c r="A49" t="s">
        <v>132</v>
      </c>
      <c r="B49" t="s">
        <v>86</v>
      </c>
      <c r="C49">
        <v>35</v>
      </c>
      <c r="D49">
        <v>40</v>
      </c>
      <c r="E49">
        <v>45</v>
      </c>
      <c r="F49" t="s">
        <v>89</v>
      </c>
      <c r="G49" t="s">
        <v>144</v>
      </c>
    </row>
    <row r="50" spans="1:7" x14ac:dyDescent="0.3">
      <c r="A50" t="s">
        <v>133</v>
      </c>
      <c r="B50" t="s">
        <v>86</v>
      </c>
      <c r="C50">
        <v>3</v>
      </c>
      <c r="D50">
        <v>4</v>
      </c>
      <c r="E50">
        <v>5</v>
      </c>
      <c r="F50" t="s">
        <v>89</v>
      </c>
      <c r="G50" t="s">
        <v>144</v>
      </c>
    </row>
    <row r="51" spans="1:7" x14ac:dyDescent="0.3">
      <c r="A51" t="s">
        <v>134</v>
      </c>
      <c r="B51" t="s">
        <v>86</v>
      </c>
      <c r="C51">
        <v>1</v>
      </c>
      <c r="D51">
        <v>2</v>
      </c>
      <c r="E51">
        <v>3</v>
      </c>
      <c r="F51" t="s">
        <v>89</v>
      </c>
      <c r="G51" t="s">
        <v>144</v>
      </c>
    </row>
    <row r="52" spans="1:7" x14ac:dyDescent="0.3">
      <c r="A52" t="s">
        <v>135</v>
      </c>
      <c r="B52" t="s">
        <v>86</v>
      </c>
      <c r="C52">
        <v>2</v>
      </c>
      <c r="D52">
        <v>5</v>
      </c>
      <c r="E52">
        <v>10</v>
      </c>
      <c r="F52" t="s">
        <v>89</v>
      </c>
      <c r="G52" t="s">
        <v>140</v>
      </c>
    </row>
    <row r="53" spans="1:7" x14ac:dyDescent="0.3">
      <c r="A53" t="s">
        <v>136</v>
      </c>
      <c r="B53" t="s">
        <v>86</v>
      </c>
      <c r="C53">
        <v>60</v>
      </c>
      <c r="D53">
        <v>90</v>
      </c>
      <c r="E53">
        <v>120</v>
      </c>
      <c r="F53" t="s">
        <v>87</v>
      </c>
      <c r="G53" t="s">
        <v>140</v>
      </c>
    </row>
    <row r="54" spans="1:7" x14ac:dyDescent="0.3">
      <c r="A54" t="s">
        <v>137</v>
      </c>
      <c r="B54" t="s">
        <v>86</v>
      </c>
      <c r="C54">
        <v>15</v>
      </c>
      <c r="D54">
        <v>20</v>
      </c>
      <c r="E54">
        <v>30</v>
      </c>
      <c r="F54" t="s">
        <v>89</v>
      </c>
      <c r="G54" t="s">
        <v>140</v>
      </c>
    </row>
  </sheetData>
  <mergeCells count="2">
    <mergeCell ref="A5:G5"/>
    <mergeCell ref="A4:G4"/>
  </mergeCells>
  <conditionalFormatting sqref="C7:C54 E7:E54">
    <cfRule type="expression" dxfId="0" priority="1">
      <formula>$B7="Constant"</formula>
    </cfRule>
  </conditionalFormatting>
  <dataValidations count="3">
    <dataValidation type="list" showInputMessage="1" showErrorMessage="1" errorTitle="Invalid Entry!" error="Please select an option from the list" sqref="B7:B54" xr:uid="{97D6DFB7-DBE0-48C5-8098-9D06B45F66BB}">
      <formula1>$I$7:$I$9</formula1>
    </dataValidation>
    <dataValidation type="list" allowBlank="1" showErrorMessage="1" errorTitle="Invalid Entry!" error="Please select an option from the list" sqref="F7:F54" xr:uid="{6ED3E11F-B57A-4B38-AA81-316E77F40100}">
      <formula1>$H$7:$H$9</formula1>
    </dataValidation>
    <dataValidation type="decimal" operator="greaterThanOrEqual" allowBlank="1" showInputMessage="1" showErrorMessage="1" errorTitle="Non-negative number expected" error="Please input a number greater than or equal to zero." sqref="C7:E54" xr:uid="{72A84AED-076B-4CBC-80B2-A850002F7FE3}">
      <formula1>0</formula1>
    </dataValidation>
  </dataValidations>
  <hyperlinks>
    <hyperlink ref="K6" r:id="rId1" xr:uid="{CC940855-0FDE-4337-BE8D-D8C4643A0130}"/>
    <hyperlink ref="K7" r:id="rId2" xr:uid="{8C33D6E2-F129-46C4-8110-9169156E634F}"/>
    <hyperlink ref="A1:H1" location="Main!A1" display="Back to Main" xr:uid="{6B8105DA-DC1A-44C0-AF2E-80F4764A6245}"/>
  </hyperlinks>
  <pageMargins left="0.7" right="0.7" top="0.75" bottom="0.75" header="0.3" footer="0.3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FE81-D409-4F79-B38C-13C5390DFCFD}">
  <sheetPr>
    <tabColor theme="9" tint="0.39997558519241921"/>
  </sheetPr>
  <dimension ref="A1:U22"/>
  <sheetViews>
    <sheetView tabSelected="1" workbookViewId="0">
      <selection activeCell="B7" sqref="B7:B22"/>
    </sheetView>
  </sheetViews>
  <sheetFormatPr defaultRowHeight="14.4" x14ac:dyDescent="0.3"/>
  <cols>
    <col min="1" max="1" width="20.21875" bestFit="1" customWidth="1"/>
    <col min="2" max="2" width="4" bestFit="1" customWidth="1"/>
    <col min="3" max="11" width="3.5546875" bestFit="1" customWidth="1"/>
    <col min="12" max="18" width="4" bestFit="1" customWidth="1"/>
    <col min="20" max="20" width="11.33203125" bestFit="1" customWidth="1"/>
    <col min="21" max="21" width="11.6640625" bestFit="1" customWidth="1"/>
  </cols>
  <sheetData>
    <row r="1" spans="1:21" x14ac:dyDescent="0.3">
      <c r="A1" s="9" t="s">
        <v>149</v>
      </c>
    </row>
    <row r="2" spans="1:21" ht="25.8" x14ac:dyDescent="0.5">
      <c r="A2" s="27" t="s">
        <v>201</v>
      </c>
      <c r="B2" s="27"/>
      <c r="C2" s="27"/>
      <c r="D2" s="27"/>
      <c r="E2" s="27"/>
      <c r="F2" s="27"/>
      <c r="G2" s="27"/>
      <c r="H2" s="27"/>
    </row>
    <row r="3" spans="1:21" x14ac:dyDescent="0.3">
      <c r="A3" s="9"/>
      <c r="B3" s="9"/>
      <c r="C3" s="9"/>
      <c r="D3" s="9"/>
      <c r="E3" s="9"/>
      <c r="F3" s="9"/>
      <c r="G3" s="9"/>
      <c r="H3" s="9"/>
    </row>
    <row r="4" spans="1:21" x14ac:dyDescent="0.3">
      <c r="A4" s="34" t="s">
        <v>202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1" ht="109.8" x14ac:dyDescent="0.3">
      <c r="C5" s="13" t="s">
        <v>151</v>
      </c>
      <c r="D5" s="13" t="s">
        <v>152</v>
      </c>
      <c r="E5" s="13" t="s">
        <v>153</v>
      </c>
      <c r="F5" s="13" t="s">
        <v>154</v>
      </c>
      <c r="G5" s="13" t="s">
        <v>155</v>
      </c>
      <c r="H5" s="13" t="s">
        <v>156</v>
      </c>
      <c r="I5" s="13" t="s">
        <v>157</v>
      </c>
      <c r="J5" s="13" t="s">
        <v>158</v>
      </c>
      <c r="K5" s="13" t="s">
        <v>159</v>
      </c>
      <c r="L5" s="13" t="s">
        <v>160</v>
      </c>
      <c r="M5" s="13" t="s">
        <v>161</v>
      </c>
      <c r="N5" s="13" t="s">
        <v>162</v>
      </c>
      <c r="O5" s="13" t="s">
        <v>163</v>
      </c>
      <c r="P5" s="13" t="s">
        <v>164</v>
      </c>
      <c r="Q5" s="13" t="s">
        <v>165</v>
      </c>
      <c r="R5" s="13" t="s">
        <v>166</v>
      </c>
      <c r="S5" s="10"/>
    </row>
    <row r="6" spans="1:21" x14ac:dyDescent="0.3">
      <c r="C6" s="11" t="s">
        <v>167</v>
      </c>
      <c r="D6" s="11" t="s">
        <v>168</v>
      </c>
      <c r="E6" s="11" t="s">
        <v>169</v>
      </c>
      <c r="F6" s="11" t="s">
        <v>170</v>
      </c>
      <c r="G6" s="11" t="s">
        <v>171</v>
      </c>
      <c r="H6" s="11" t="s">
        <v>172</v>
      </c>
      <c r="I6" s="11" t="s">
        <v>173</v>
      </c>
      <c r="J6" s="11" t="s">
        <v>174</v>
      </c>
      <c r="K6" s="11" t="s">
        <v>175</v>
      </c>
      <c r="L6" s="11" t="s">
        <v>176</v>
      </c>
      <c r="M6" s="11" t="s">
        <v>177</v>
      </c>
      <c r="N6" s="11" t="s">
        <v>178</v>
      </c>
      <c r="O6" s="11" t="s">
        <v>179</v>
      </c>
      <c r="P6" s="11" t="s">
        <v>180</v>
      </c>
      <c r="Q6" s="11" t="s">
        <v>181</v>
      </c>
      <c r="R6" s="11" t="s">
        <v>182</v>
      </c>
      <c r="T6" s="12" t="s">
        <v>183</v>
      </c>
      <c r="U6" s="12" t="s">
        <v>184</v>
      </c>
    </row>
    <row r="7" spans="1:21" x14ac:dyDescent="0.3">
      <c r="A7" s="12" t="s">
        <v>151</v>
      </c>
      <c r="B7" s="11" t="s">
        <v>167</v>
      </c>
      <c r="C7" s="16"/>
      <c r="D7" s="15">
        <v>10</v>
      </c>
      <c r="E7" s="14">
        <v>13</v>
      </c>
      <c r="F7" s="15">
        <v>14</v>
      </c>
      <c r="G7" s="14">
        <v>20</v>
      </c>
      <c r="H7" s="15">
        <v>20</v>
      </c>
      <c r="I7" s="14">
        <v>7</v>
      </c>
      <c r="J7" s="15">
        <v>0</v>
      </c>
      <c r="K7" s="14">
        <v>0</v>
      </c>
      <c r="L7" s="15">
        <v>3</v>
      </c>
      <c r="M7" s="14">
        <v>0</v>
      </c>
      <c r="N7" s="15">
        <v>0</v>
      </c>
      <c r="O7" s="14">
        <v>0</v>
      </c>
      <c r="P7" s="15">
        <v>0</v>
      </c>
      <c r="Q7" s="14">
        <v>0</v>
      </c>
      <c r="R7" s="15">
        <v>0</v>
      </c>
      <c r="T7" t="s">
        <v>185</v>
      </c>
      <c r="U7" t="s">
        <v>167</v>
      </c>
    </row>
    <row r="8" spans="1:21" x14ac:dyDescent="0.3">
      <c r="A8" s="12" t="s">
        <v>152</v>
      </c>
      <c r="B8" s="11" t="s">
        <v>168</v>
      </c>
      <c r="C8" s="16"/>
      <c r="D8" s="16"/>
      <c r="E8">
        <v>0</v>
      </c>
      <c r="F8" s="14">
        <v>0</v>
      </c>
      <c r="G8">
        <v>0</v>
      </c>
      <c r="H8" s="14">
        <v>12</v>
      </c>
      <c r="I8">
        <v>0</v>
      </c>
      <c r="J8" s="14">
        <v>0</v>
      </c>
      <c r="K8">
        <v>0</v>
      </c>
      <c r="L8" s="14">
        <v>0</v>
      </c>
      <c r="M8">
        <v>0</v>
      </c>
      <c r="N8" s="14">
        <v>0</v>
      </c>
      <c r="O8">
        <v>0</v>
      </c>
      <c r="P8" s="14">
        <v>0</v>
      </c>
      <c r="Q8">
        <v>0</v>
      </c>
      <c r="R8" s="14">
        <v>0</v>
      </c>
      <c r="T8" t="s">
        <v>186</v>
      </c>
      <c r="U8" t="s">
        <v>187</v>
      </c>
    </row>
    <row r="9" spans="1:21" x14ac:dyDescent="0.3">
      <c r="A9" s="12" t="s">
        <v>153</v>
      </c>
      <c r="B9" s="11" t="s">
        <v>169</v>
      </c>
      <c r="C9" s="16"/>
      <c r="D9" s="16"/>
      <c r="E9" s="16"/>
      <c r="F9" s="15">
        <v>0</v>
      </c>
      <c r="G9" s="14">
        <v>0</v>
      </c>
      <c r="H9" s="15">
        <v>10</v>
      </c>
      <c r="I9" s="14">
        <v>0</v>
      </c>
      <c r="J9" s="15">
        <v>0</v>
      </c>
      <c r="K9" s="14">
        <v>0</v>
      </c>
      <c r="L9" s="15">
        <v>0</v>
      </c>
      <c r="M9" s="14">
        <v>0</v>
      </c>
      <c r="N9" s="15">
        <v>0</v>
      </c>
      <c r="O9" s="14">
        <v>0</v>
      </c>
      <c r="P9" s="15">
        <v>0</v>
      </c>
      <c r="Q9" s="14">
        <v>0</v>
      </c>
      <c r="R9" s="15">
        <v>0</v>
      </c>
      <c r="T9" t="s">
        <v>188</v>
      </c>
      <c r="U9" t="s">
        <v>172</v>
      </c>
    </row>
    <row r="10" spans="1:21" x14ac:dyDescent="0.3">
      <c r="A10" s="12" t="s">
        <v>154</v>
      </c>
      <c r="B10" s="11" t="s">
        <v>170</v>
      </c>
      <c r="C10" s="16"/>
      <c r="D10" s="16"/>
      <c r="E10" s="16"/>
      <c r="F10" s="16"/>
      <c r="G10">
        <v>0</v>
      </c>
      <c r="H10" s="14">
        <v>7</v>
      </c>
      <c r="I10">
        <v>0</v>
      </c>
      <c r="J10" s="14">
        <v>0</v>
      </c>
      <c r="K10">
        <v>0</v>
      </c>
      <c r="L10" s="14">
        <v>0</v>
      </c>
      <c r="M10">
        <v>0</v>
      </c>
      <c r="N10" s="14">
        <v>0</v>
      </c>
      <c r="O10">
        <v>0</v>
      </c>
      <c r="P10" s="14">
        <v>0</v>
      </c>
      <c r="Q10">
        <v>0</v>
      </c>
      <c r="R10" s="14">
        <v>0</v>
      </c>
      <c r="T10" t="s">
        <v>189</v>
      </c>
      <c r="U10" t="s">
        <v>174</v>
      </c>
    </row>
    <row r="11" spans="1:21" x14ac:dyDescent="0.3">
      <c r="A11" s="12" t="s">
        <v>155</v>
      </c>
      <c r="B11" s="11" t="s">
        <v>171</v>
      </c>
      <c r="C11" s="16"/>
      <c r="D11" s="16"/>
      <c r="E11" s="16"/>
      <c r="F11" s="16"/>
      <c r="G11" s="16"/>
      <c r="H11" s="15">
        <v>3</v>
      </c>
      <c r="I11" s="14">
        <v>0</v>
      </c>
      <c r="J11" s="15">
        <v>0</v>
      </c>
      <c r="K11" s="14">
        <v>0</v>
      </c>
      <c r="L11" s="15">
        <v>0</v>
      </c>
      <c r="M11" s="14">
        <v>0</v>
      </c>
      <c r="N11" s="15">
        <v>0</v>
      </c>
      <c r="O11" s="14">
        <v>0</v>
      </c>
      <c r="P11" s="15">
        <v>0</v>
      </c>
      <c r="Q11" s="14">
        <v>0</v>
      </c>
      <c r="R11" s="15">
        <v>0</v>
      </c>
      <c r="T11" t="s">
        <v>190</v>
      </c>
      <c r="U11" t="s">
        <v>175</v>
      </c>
    </row>
    <row r="12" spans="1:21" x14ac:dyDescent="0.3">
      <c r="A12" s="12" t="s">
        <v>156</v>
      </c>
      <c r="B12" s="11" t="s">
        <v>172</v>
      </c>
      <c r="C12" s="16"/>
      <c r="D12" s="16"/>
      <c r="E12" s="16"/>
      <c r="F12" s="16"/>
      <c r="G12" s="16"/>
      <c r="H12" s="16"/>
      <c r="I12">
        <v>60</v>
      </c>
      <c r="J12" s="14">
        <v>0</v>
      </c>
      <c r="K12">
        <v>0</v>
      </c>
      <c r="L12" s="14">
        <v>0</v>
      </c>
      <c r="M12">
        <v>0</v>
      </c>
      <c r="N12" s="14">
        <v>0</v>
      </c>
      <c r="O12">
        <v>0</v>
      </c>
      <c r="P12" s="14">
        <v>0</v>
      </c>
      <c r="Q12">
        <v>0</v>
      </c>
      <c r="R12" s="14">
        <v>0</v>
      </c>
      <c r="T12" t="s">
        <v>128</v>
      </c>
      <c r="U12" t="s">
        <v>174</v>
      </c>
    </row>
    <row r="13" spans="1:21" x14ac:dyDescent="0.3">
      <c r="A13" s="12" t="s">
        <v>157</v>
      </c>
      <c r="B13" s="11" t="s">
        <v>173</v>
      </c>
      <c r="C13" s="16"/>
      <c r="D13" s="16"/>
      <c r="E13" s="16"/>
      <c r="F13" s="16"/>
      <c r="G13" s="16"/>
      <c r="H13" s="16"/>
      <c r="I13" s="16"/>
      <c r="J13" s="15">
        <v>11</v>
      </c>
      <c r="K13" s="14">
        <v>0</v>
      </c>
      <c r="L13" s="15">
        <v>10</v>
      </c>
      <c r="M13" s="14">
        <v>0</v>
      </c>
      <c r="N13" s="15">
        <v>0</v>
      </c>
      <c r="O13" s="14">
        <v>0</v>
      </c>
      <c r="P13" s="15">
        <v>0</v>
      </c>
      <c r="Q13" s="14">
        <v>0</v>
      </c>
      <c r="R13" s="15">
        <v>0</v>
      </c>
      <c r="T13" t="s">
        <v>191</v>
      </c>
      <c r="U13" t="s">
        <v>182</v>
      </c>
    </row>
    <row r="14" spans="1:21" x14ac:dyDescent="0.3">
      <c r="A14" s="12" t="s">
        <v>158</v>
      </c>
      <c r="B14" s="11" t="s">
        <v>174</v>
      </c>
      <c r="C14" s="16"/>
      <c r="D14" s="16"/>
      <c r="E14" s="16"/>
      <c r="F14" s="16"/>
      <c r="G14" s="16"/>
      <c r="H14" s="16"/>
      <c r="I14" s="16"/>
      <c r="J14" s="16"/>
      <c r="K14">
        <v>10</v>
      </c>
      <c r="L14" s="14">
        <v>0</v>
      </c>
      <c r="M14">
        <v>0</v>
      </c>
      <c r="N14" s="14">
        <v>0</v>
      </c>
      <c r="O14">
        <v>0</v>
      </c>
      <c r="P14" s="14">
        <v>0</v>
      </c>
      <c r="Q14">
        <v>0</v>
      </c>
      <c r="R14" s="14">
        <v>0</v>
      </c>
      <c r="T14" t="s">
        <v>192</v>
      </c>
      <c r="U14" t="s">
        <v>174</v>
      </c>
    </row>
    <row r="15" spans="1:21" x14ac:dyDescent="0.3">
      <c r="A15" s="12" t="s">
        <v>159</v>
      </c>
      <c r="B15" s="11" t="s">
        <v>175</v>
      </c>
      <c r="C15" s="16"/>
      <c r="D15" s="16"/>
      <c r="E15" s="16"/>
      <c r="F15" s="16"/>
      <c r="G15" s="16"/>
      <c r="H15" s="16"/>
      <c r="I15" s="16"/>
      <c r="J15" s="16"/>
      <c r="K15" s="16"/>
      <c r="L15" s="15">
        <v>0</v>
      </c>
      <c r="M15" s="14">
        <v>0</v>
      </c>
      <c r="N15" s="15">
        <v>0</v>
      </c>
      <c r="O15" s="14">
        <v>0</v>
      </c>
      <c r="P15" s="15">
        <v>0</v>
      </c>
      <c r="Q15" s="14">
        <v>0</v>
      </c>
      <c r="R15" s="15">
        <v>0</v>
      </c>
      <c r="T15" t="s">
        <v>193</v>
      </c>
      <c r="U15" t="s">
        <v>194</v>
      </c>
    </row>
    <row r="16" spans="1:21" x14ac:dyDescent="0.3">
      <c r="A16" s="12" t="s">
        <v>160</v>
      </c>
      <c r="B16" s="11" t="s">
        <v>176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>
        <v>30</v>
      </c>
      <c r="N16" s="14">
        <v>120</v>
      </c>
      <c r="O16">
        <v>0</v>
      </c>
      <c r="P16" s="14">
        <v>0</v>
      </c>
      <c r="Q16">
        <v>0</v>
      </c>
      <c r="R16" s="14">
        <v>0</v>
      </c>
    </row>
    <row r="17" spans="1:21" x14ac:dyDescent="0.3">
      <c r="A17" s="12" t="s">
        <v>161</v>
      </c>
      <c r="B17" s="11" t="s">
        <v>177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5">
        <v>0</v>
      </c>
      <c r="O17" s="14">
        <v>30</v>
      </c>
      <c r="P17" s="15">
        <v>0</v>
      </c>
      <c r="Q17" s="14">
        <v>0</v>
      </c>
      <c r="R17" s="15">
        <v>0</v>
      </c>
      <c r="T17" s="4" t="s">
        <v>203</v>
      </c>
    </row>
    <row r="18" spans="1:21" x14ac:dyDescent="0.3">
      <c r="A18" s="12" t="s">
        <v>162</v>
      </c>
      <c r="B18" s="11" t="s">
        <v>178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>
        <v>10</v>
      </c>
      <c r="P18" s="14">
        <v>12</v>
      </c>
      <c r="Q18">
        <v>0</v>
      </c>
      <c r="R18" s="14">
        <v>0</v>
      </c>
      <c r="T18" s="12" t="s">
        <v>195</v>
      </c>
      <c r="U18" s="12" t="s">
        <v>196</v>
      </c>
    </row>
    <row r="19" spans="1:21" x14ac:dyDescent="0.3">
      <c r="A19" s="12" t="s">
        <v>163</v>
      </c>
      <c r="B19" s="11" t="s">
        <v>179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5">
        <v>0</v>
      </c>
      <c r="Q19" s="14">
        <v>0</v>
      </c>
      <c r="R19" s="15">
        <v>0</v>
      </c>
      <c r="T19" t="s">
        <v>197</v>
      </c>
      <c r="U19" s="17">
        <v>0.25</v>
      </c>
    </row>
    <row r="20" spans="1:21" x14ac:dyDescent="0.3">
      <c r="A20" s="12" t="s">
        <v>164</v>
      </c>
      <c r="B20" s="11" t="s">
        <v>180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>
        <v>45</v>
      </c>
      <c r="R20" s="14">
        <v>0</v>
      </c>
      <c r="T20" t="s">
        <v>198</v>
      </c>
      <c r="U20" s="17">
        <v>0.25</v>
      </c>
    </row>
    <row r="21" spans="1:21" x14ac:dyDescent="0.3">
      <c r="A21" s="12" t="s">
        <v>165</v>
      </c>
      <c r="B21" s="11" t="s">
        <v>181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5">
        <v>17</v>
      </c>
      <c r="T21" t="s">
        <v>199</v>
      </c>
      <c r="U21" s="17">
        <v>0.25</v>
      </c>
    </row>
    <row r="22" spans="1:21" x14ac:dyDescent="0.3">
      <c r="A22" s="12" t="s">
        <v>166</v>
      </c>
      <c r="B22" s="11" t="s">
        <v>182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T22" t="s">
        <v>200</v>
      </c>
      <c r="U22" s="17">
        <v>0.25</v>
      </c>
    </row>
  </sheetData>
  <mergeCells count="1">
    <mergeCell ref="A4:R4"/>
  </mergeCells>
  <hyperlinks>
    <hyperlink ref="A1" location="Main!A1" display="Back to Main" xr:uid="{F9D52F82-6B55-43C5-A16D-C75DDFE7970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1E35D-7DEA-4D95-8D5A-AE3ABFDB05EF}">
  <sheetPr>
    <tabColor theme="9"/>
  </sheetPr>
  <dimension ref="A1:H18"/>
  <sheetViews>
    <sheetView workbookViewId="0"/>
  </sheetViews>
  <sheetFormatPr defaultRowHeight="14.4" x14ac:dyDescent="0.3"/>
  <cols>
    <col min="1" max="1" width="30.21875" bestFit="1" customWidth="1"/>
    <col min="2" max="2" width="5.5546875" customWidth="1"/>
    <col min="3" max="3" width="9.5546875" bestFit="1" customWidth="1"/>
  </cols>
  <sheetData>
    <row r="1" spans="1:8" x14ac:dyDescent="0.3">
      <c r="A1" s="9" t="s">
        <v>149</v>
      </c>
    </row>
    <row r="2" spans="1:8" ht="25.8" x14ac:dyDescent="0.5">
      <c r="A2" s="27" t="s">
        <v>228</v>
      </c>
      <c r="B2" s="27"/>
      <c r="C2" s="27"/>
      <c r="D2" s="27"/>
      <c r="E2" s="27"/>
      <c r="F2" s="27"/>
      <c r="G2" s="27"/>
      <c r="H2" s="27"/>
    </row>
    <row r="3" spans="1:8" x14ac:dyDescent="0.3">
      <c r="A3" s="9"/>
      <c r="B3" s="9"/>
      <c r="C3" s="9"/>
      <c r="D3" s="9"/>
      <c r="E3" s="9"/>
      <c r="F3" s="9"/>
      <c r="G3" s="9"/>
      <c r="H3" s="9"/>
    </row>
    <row r="4" spans="1:8" x14ac:dyDescent="0.3">
      <c r="A4" s="4" t="s">
        <v>208</v>
      </c>
      <c r="B4" s="4" t="s">
        <v>209</v>
      </c>
      <c r="C4" s="4" t="s">
        <v>210</v>
      </c>
    </row>
    <row r="5" spans="1:8" x14ac:dyDescent="0.3">
      <c r="A5" t="s">
        <v>211</v>
      </c>
      <c r="B5">
        <v>50</v>
      </c>
      <c r="C5" t="s">
        <v>212</v>
      </c>
    </row>
    <row r="6" spans="1:8" x14ac:dyDescent="0.3">
      <c r="A6" t="s">
        <v>213</v>
      </c>
      <c r="B6">
        <v>50</v>
      </c>
      <c r="C6" t="s">
        <v>212</v>
      </c>
    </row>
    <row r="7" spans="1:8" x14ac:dyDescent="0.3">
      <c r="A7" t="s">
        <v>214</v>
      </c>
      <c r="B7">
        <v>30</v>
      </c>
      <c r="C7" t="s">
        <v>215</v>
      </c>
    </row>
    <row r="8" spans="1:8" x14ac:dyDescent="0.3">
      <c r="A8" t="s">
        <v>216</v>
      </c>
      <c r="B8">
        <v>300</v>
      </c>
      <c r="C8" t="s">
        <v>215</v>
      </c>
    </row>
    <row r="9" spans="1:8" x14ac:dyDescent="0.3">
      <c r="A9" t="s">
        <v>217</v>
      </c>
      <c r="B9">
        <v>36</v>
      </c>
      <c r="C9" t="s">
        <v>215</v>
      </c>
    </row>
    <row r="10" spans="1:8" x14ac:dyDescent="0.3">
      <c r="A10" t="s">
        <v>218</v>
      </c>
      <c r="B10">
        <v>50</v>
      </c>
      <c r="C10" t="s">
        <v>212</v>
      </c>
    </row>
    <row r="11" spans="1:8" x14ac:dyDescent="0.3">
      <c r="A11" t="s">
        <v>219</v>
      </c>
      <c r="B11">
        <v>50</v>
      </c>
      <c r="C11" t="s">
        <v>212</v>
      </c>
    </row>
    <row r="12" spans="1:8" x14ac:dyDescent="0.3">
      <c r="A12" t="s">
        <v>220</v>
      </c>
      <c r="B12">
        <v>300</v>
      </c>
      <c r="C12" t="s">
        <v>221</v>
      </c>
    </row>
    <row r="13" spans="1:8" x14ac:dyDescent="0.3">
      <c r="A13" t="s">
        <v>222</v>
      </c>
      <c r="B13">
        <v>36</v>
      </c>
      <c r="C13" t="s">
        <v>221</v>
      </c>
    </row>
    <row r="14" spans="1:8" x14ac:dyDescent="0.3">
      <c r="A14" t="s">
        <v>223</v>
      </c>
      <c r="B14">
        <v>50</v>
      </c>
      <c r="C14" t="s">
        <v>212</v>
      </c>
    </row>
    <row r="15" spans="1:8" x14ac:dyDescent="0.3">
      <c r="A15" t="s">
        <v>224</v>
      </c>
      <c r="B15">
        <v>50</v>
      </c>
      <c r="C15" t="s">
        <v>212</v>
      </c>
    </row>
    <row r="16" spans="1:8" x14ac:dyDescent="0.3">
      <c r="A16" t="s">
        <v>225</v>
      </c>
      <c r="B16">
        <v>150</v>
      </c>
      <c r="C16" t="s">
        <v>221</v>
      </c>
    </row>
    <row r="17" spans="1:3" x14ac:dyDescent="0.3">
      <c r="A17" t="s">
        <v>226</v>
      </c>
      <c r="B17">
        <v>10</v>
      </c>
      <c r="C17" t="s">
        <v>221</v>
      </c>
    </row>
    <row r="18" spans="1:3" x14ac:dyDescent="0.3">
      <c r="A18" t="s">
        <v>227</v>
      </c>
      <c r="B18">
        <v>50</v>
      </c>
      <c r="C18" t="s">
        <v>212</v>
      </c>
    </row>
  </sheetData>
  <hyperlinks>
    <hyperlink ref="A1" location="Main!A1" display="Back to Main" xr:uid="{85E894D7-3EA1-46DD-8571-74D5CEFB1191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2C13-1485-4A9A-830D-7E27CDB400B3}">
  <sheetPr>
    <tabColor theme="2"/>
  </sheetPr>
  <dimension ref="A1:K8"/>
  <sheetViews>
    <sheetView workbookViewId="0">
      <selection activeCell="K7" sqref="K7"/>
    </sheetView>
  </sheetViews>
  <sheetFormatPr defaultRowHeight="14.4" x14ac:dyDescent="0.3"/>
  <cols>
    <col min="1" max="1" width="19.5546875" bestFit="1" customWidth="1"/>
    <col min="2" max="2" width="6.77734375" bestFit="1" customWidth="1"/>
    <col min="3" max="3" width="7.109375" bestFit="1" customWidth="1"/>
    <col min="4" max="4" width="7.5546875" bestFit="1" customWidth="1"/>
    <col min="5" max="5" width="8" bestFit="1" customWidth="1"/>
    <col min="6" max="6" width="2.6640625" customWidth="1"/>
    <col min="7" max="7" width="17.44140625" bestFit="1" customWidth="1"/>
    <col min="8" max="8" width="10.109375" bestFit="1" customWidth="1"/>
    <col min="9" max="9" width="2.6640625" customWidth="1"/>
    <col min="10" max="10" width="29.109375" bestFit="1" customWidth="1"/>
    <col min="11" max="11" width="10.109375" bestFit="1" customWidth="1"/>
  </cols>
  <sheetData>
    <row r="1" spans="1:11" x14ac:dyDescent="0.3">
      <c r="A1" s="9" t="s">
        <v>149</v>
      </c>
    </row>
    <row r="2" spans="1:11" ht="25.8" x14ac:dyDescent="0.5">
      <c r="A2" s="33" t="s">
        <v>236</v>
      </c>
      <c r="B2" s="33"/>
      <c r="C2" s="33"/>
      <c r="D2" s="27"/>
      <c r="E2" s="27"/>
      <c r="F2" s="27"/>
      <c r="G2" s="27"/>
      <c r="H2" s="27"/>
    </row>
    <row r="3" spans="1:11" x14ac:dyDescent="0.3">
      <c r="A3" s="9"/>
      <c r="B3" s="9"/>
      <c r="C3" s="9"/>
      <c r="D3" s="9"/>
      <c r="E3" s="9"/>
      <c r="F3" s="9"/>
      <c r="G3" s="9"/>
      <c r="H3" s="9"/>
    </row>
    <row r="4" spans="1:11" x14ac:dyDescent="0.3">
      <c r="A4" s="4" t="s">
        <v>230</v>
      </c>
      <c r="B4" s="4" t="s">
        <v>231</v>
      </c>
      <c r="C4" s="4" t="s">
        <v>232</v>
      </c>
      <c r="D4" s="4" t="s">
        <v>233</v>
      </c>
      <c r="E4" s="4" t="s">
        <v>10</v>
      </c>
      <c r="G4" s="4" t="s">
        <v>237</v>
      </c>
      <c r="H4" s="4" t="s">
        <v>238</v>
      </c>
      <c r="J4" s="4" t="s">
        <v>241</v>
      </c>
      <c r="K4" s="4" t="s">
        <v>238</v>
      </c>
    </row>
    <row r="5" spans="1:11" x14ac:dyDescent="0.3">
      <c r="A5" t="s">
        <v>234</v>
      </c>
      <c r="B5" s="18">
        <v>9.8705322562797404E-2</v>
      </c>
      <c r="C5" s="18">
        <v>0.12006196746707978</v>
      </c>
      <c r="D5" s="18">
        <v>0.78123270997012284</v>
      </c>
      <c r="E5" s="25">
        <f>SUM(B5:D5)</f>
        <v>1</v>
      </c>
      <c r="G5" t="s">
        <v>239</v>
      </c>
      <c r="H5" s="18">
        <v>0.75600000000000001</v>
      </c>
      <c r="J5" t="s">
        <v>88</v>
      </c>
      <c r="K5" s="18">
        <v>0.05</v>
      </c>
    </row>
    <row r="6" spans="1:11" x14ac:dyDescent="0.3">
      <c r="A6" t="s">
        <v>235</v>
      </c>
      <c r="B6" s="18">
        <v>9.245534017483846E-2</v>
      </c>
      <c r="C6" s="18">
        <v>4.1714177118966203E-2</v>
      </c>
      <c r="D6" s="18">
        <v>0.86583048270619534</v>
      </c>
      <c r="E6" s="25">
        <f>SUM(B6:D6)</f>
        <v>1</v>
      </c>
      <c r="G6" t="s">
        <v>240</v>
      </c>
      <c r="H6" s="26">
        <f>1-H5</f>
        <v>0.24399999999999999</v>
      </c>
      <c r="J6" t="s">
        <v>242</v>
      </c>
      <c r="K6" s="18">
        <v>0.05</v>
      </c>
    </row>
    <row r="7" spans="1:11" x14ac:dyDescent="0.3">
      <c r="J7" t="s">
        <v>243</v>
      </c>
      <c r="K7" s="18">
        <v>0.01</v>
      </c>
    </row>
    <row r="8" spans="1:11" x14ac:dyDescent="0.3">
      <c r="J8" t="s">
        <v>94</v>
      </c>
      <c r="K8" s="18">
        <v>0.03</v>
      </c>
    </row>
  </sheetData>
  <mergeCells count="1">
    <mergeCell ref="A2:C2"/>
  </mergeCells>
  <dataValidations count="1">
    <dataValidation type="decimal" showInputMessage="1" showErrorMessage="1" errorTitle="Value Error" error="Percentage between 0% and 100% expected." sqref="B5:D6 H5:H6 K5:K8" xr:uid="{96E44F41-5FC0-433A-8522-A41FCFF90D68}">
      <formula1>0</formula1>
      <formula2>1</formula2>
    </dataValidation>
  </dataValidations>
  <hyperlinks>
    <hyperlink ref="A1" location="Main!A1" display="Back to Main" xr:uid="{B3764E70-CE12-4E97-96E0-2B9D1F0243BB}"/>
  </hyperlink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031D9-B740-4490-9906-AE5C26E1AE42}">
  <sheetPr>
    <tabColor theme="2"/>
  </sheetPr>
  <dimension ref="A1:J13"/>
  <sheetViews>
    <sheetView workbookViewId="0">
      <selection activeCell="I16" sqref="I16"/>
    </sheetView>
  </sheetViews>
  <sheetFormatPr defaultRowHeight="14.4" x14ac:dyDescent="0.3"/>
  <cols>
    <col min="1" max="1" width="14.44140625" bestFit="1" customWidth="1"/>
    <col min="2" max="3" width="9.6640625" customWidth="1"/>
    <col min="4" max="4" width="3.33203125" customWidth="1"/>
    <col min="5" max="5" width="29" bestFit="1" customWidth="1"/>
    <col min="6" max="6" width="10.109375" bestFit="1" customWidth="1"/>
    <col min="7" max="7" width="10.77734375" bestFit="1" customWidth="1"/>
    <col min="8" max="8" width="6.109375" bestFit="1" customWidth="1"/>
    <col min="9" max="9" width="10.109375" bestFit="1" customWidth="1"/>
    <col min="10" max="10" width="6.21875" bestFit="1" customWidth="1"/>
  </cols>
  <sheetData>
    <row r="1" spans="1:10" x14ac:dyDescent="0.3">
      <c r="A1" s="9" t="s">
        <v>149</v>
      </c>
    </row>
    <row r="2" spans="1:10" ht="25.8" x14ac:dyDescent="0.5">
      <c r="A2" s="33" t="s">
        <v>261</v>
      </c>
      <c r="B2" s="33"/>
      <c r="C2" s="33"/>
      <c r="D2" s="27"/>
      <c r="E2" s="27"/>
      <c r="F2" s="27"/>
      <c r="G2" s="27"/>
      <c r="H2" s="27"/>
    </row>
    <row r="4" spans="1:10" x14ac:dyDescent="0.3">
      <c r="B4" s="37" t="s">
        <v>244</v>
      </c>
      <c r="C4" s="37"/>
    </row>
    <row r="5" spans="1:10" x14ac:dyDescent="0.3">
      <c r="A5" s="20" t="s">
        <v>246</v>
      </c>
      <c r="B5" s="20" t="s">
        <v>247</v>
      </c>
      <c r="C5" s="20" t="s">
        <v>231</v>
      </c>
      <c r="E5" s="34" t="s">
        <v>250</v>
      </c>
      <c r="F5" s="34"/>
      <c r="G5" s="34"/>
      <c r="H5" s="34"/>
      <c r="I5" s="34"/>
      <c r="J5" s="34"/>
    </row>
    <row r="6" spans="1:10" x14ac:dyDescent="0.3">
      <c r="A6" s="19" t="s">
        <v>63</v>
      </c>
      <c r="B6" s="21">
        <v>0.5</v>
      </c>
      <c r="C6" s="21">
        <v>0.8</v>
      </c>
      <c r="E6" s="38" t="s">
        <v>251</v>
      </c>
      <c r="F6" s="38"/>
      <c r="G6" s="38"/>
      <c r="H6" s="38"/>
      <c r="I6" s="38"/>
      <c r="J6" s="38"/>
    </row>
    <row r="7" spans="1:10" x14ac:dyDescent="0.3">
      <c r="A7" s="19" t="s">
        <v>248</v>
      </c>
      <c r="B7" s="22">
        <v>0.25</v>
      </c>
      <c r="C7" s="22">
        <v>0.2</v>
      </c>
      <c r="E7" s="38" t="s">
        <v>252</v>
      </c>
      <c r="F7" s="38"/>
      <c r="G7" s="38"/>
      <c r="H7" s="38"/>
      <c r="I7" s="38"/>
      <c r="J7" s="38"/>
    </row>
    <row r="8" spans="1:10" x14ac:dyDescent="0.3">
      <c r="A8" s="19" t="s">
        <v>249</v>
      </c>
      <c r="B8" s="21">
        <v>0.25</v>
      </c>
      <c r="C8" s="21">
        <v>0</v>
      </c>
    </row>
    <row r="9" spans="1:10" x14ac:dyDescent="0.3">
      <c r="A9" s="20" t="s">
        <v>10</v>
      </c>
      <c r="B9" s="24">
        <f>SUM(B6:B8)</f>
        <v>1</v>
      </c>
      <c r="C9" s="24">
        <f>SUM(C6:C8)</f>
        <v>1</v>
      </c>
      <c r="E9" s="11"/>
      <c r="F9" s="11"/>
      <c r="G9" s="35" t="s">
        <v>259</v>
      </c>
      <c r="H9" s="35"/>
      <c r="I9" s="35"/>
      <c r="J9" s="35"/>
    </row>
    <row r="10" spans="1:10" x14ac:dyDescent="0.3">
      <c r="E10" s="4" t="s">
        <v>246</v>
      </c>
      <c r="F10" s="4" t="s">
        <v>238</v>
      </c>
      <c r="G10" s="4" t="s">
        <v>80</v>
      </c>
      <c r="H10" s="4" t="s">
        <v>255</v>
      </c>
      <c r="I10" s="4" t="s">
        <v>256</v>
      </c>
      <c r="J10" s="4" t="s">
        <v>257</v>
      </c>
    </row>
    <row r="11" spans="1:10" x14ac:dyDescent="0.3">
      <c r="E11" t="s">
        <v>253</v>
      </c>
      <c r="F11" s="23">
        <v>0.14000000000000001</v>
      </c>
      <c r="G11" t="s">
        <v>258</v>
      </c>
      <c r="H11">
        <v>1</v>
      </c>
      <c r="I11">
        <v>2</v>
      </c>
      <c r="J11">
        <v>5</v>
      </c>
    </row>
    <row r="12" spans="1:10" x14ac:dyDescent="0.3">
      <c r="E12" t="s">
        <v>254</v>
      </c>
      <c r="F12" s="23">
        <f>1-F11</f>
        <v>0.86</v>
      </c>
      <c r="G12" t="s">
        <v>258</v>
      </c>
      <c r="H12">
        <v>1</v>
      </c>
      <c r="I12">
        <v>10</v>
      </c>
      <c r="J12">
        <v>50</v>
      </c>
    </row>
    <row r="13" spans="1:10" x14ac:dyDescent="0.3">
      <c r="E13" s="36" t="s">
        <v>260</v>
      </c>
      <c r="F13" s="36"/>
      <c r="G13" s="36"/>
      <c r="H13" s="36"/>
      <c r="I13" s="36"/>
      <c r="J13" s="36"/>
    </row>
  </sheetData>
  <mergeCells count="7">
    <mergeCell ref="G9:J9"/>
    <mergeCell ref="E13:J13"/>
    <mergeCell ref="A2:C2"/>
    <mergeCell ref="B4:C4"/>
    <mergeCell ref="E5:J5"/>
    <mergeCell ref="E6:J6"/>
    <mergeCell ref="E7:J7"/>
  </mergeCells>
  <dataValidations count="1">
    <dataValidation type="decimal" showInputMessage="1" showErrorMessage="1" errorTitle="Value Error" error="Percentage between 0% and 100% expected." sqref="B6:C8" xr:uid="{A53EBA62-6918-406A-8017-2417D103405A}">
      <formula1>0</formula1>
      <formula2>1</formula2>
    </dataValidation>
  </dataValidations>
  <hyperlinks>
    <hyperlink ref="A1" location="Main!A1" display="Back to Main" xr:uid="{6ECA409A-0B12-457C-96E9-A77B3A38FEA0}"/>
  </hyperlink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8B78-E08D-49FB-AD43-569EF1E14878}">
  <sheetPr>
    <tabColor theme="2"/>
  </sheetPr>
  <dimension ref="A1:H7"/>
  <sheetViews>
    <sheetView workbookViewId="0">
      <selection activeCell="F5" sqref="F5"/>
    </sheetView>
  </sheetViews>
  <sheetFormatPr defaultRowHeight="14.4" x14ac:dyDescent="0.3"/>
  <cols>
    <col min="1" max="1" width="12.5546875" bestFit="1" customWidth="1"/>
    <col min="2" max="2" width="12" bestFit="1" customWidth="1"/>
    <col min="5" max="5" width="19.21875" customWidth="1"/>
    <col min="6" max="6" width="10.88671875" customWidth="1"/>
  </cols>
  <sheetData>
    <row r="1" spans="1:8" x14ac:dyDescent="0.3">
      <c r="A1" s="9" t="s">
        <v>149</v>
      </c>
    </row>
    <row r="2" spans="1:8" ht="25.8" x14ac:dyDescent="0.5">
      <c r="A2" s="33" t="s">
        <v>272</v>
      </c>
      <c r="B2" s="33"/>
      <c r="C2" s="33"/>
      <c r="D2" s="27"/>
      <c r="E2" s="27"/>
      <c r="F2" s="27"/>
      <c r="G2" s="27"/>
      <c r="H2" s="27"/>
    </row>
    <row r="3" spans="1:8" x14ac:dyDescent="0.3">
      <c r="E3" s="31" t="s">
        <v>280</v>
      </c>
    </row>
    <row r="4" spans="1:8" x14ac:dyDescent="0.3">
      <c r="A4" s="4" t="s">
        <v>265</v>
      </c>
      <c r="B4" s="4" t="s">
        <v>245</v>
      </c>
      <c r="E4" t="s">
        <v>281</v>
      </c>
      <c r="F4" t="s">
        <v>279</v>
      </c>
    </row>
    <row r="5" spans="1:8" x14ac:dyDescent="0.3">
      <c r="A5" t="s">
        <v>262</v>
      </c>
      <c r="B5" s="18">
        <v>0.02</v>
      </c>
      <c r="E5" t="s">
        <v>269</v>
      </c>
      <c r="F5" s="7">
        <v>0.6875</v>
      </c>
    </row>
    <row r="6" spans="1:8" x14ac:dyDescent="0.3">
      <c r="A6" t="s">
        <v>263</v>
      </c>
      <c r="B6" s="18">
        <v>0.05</v>
      </c>
      <c r="E6" t="s">
        <v>278</v>
      </c>
      <c r="F6" s="7">
        <v>0.6875</v>
      </c>
    </row>
    <row r="7" spans="1:8" x14ac:dyDescent="0.3">
      <c r="A7" t="s">
        <v>264</v>
      </c>
      <c r="B7" s="18">
        <f>1-SUM(B5:B6)</f>
        <v>0.92999999999999994</v>
      </c>
      <c r="E7" t="s">
        <v>277</v>
      </c>
      <c r="F7" s="7">
        <v>0.6875</v>
      </c>
    </row>
  </sheetData>
  <mergeCells count="1">
    <mergeCell ref="A2:C2"/>
  </mergeCells>
  <hyperlinks>
    <hyperlink ref="A1" location="Main!A1" display="Back to Main" xr:uid="{A4079575-4E5D-43F8-8690-DBEE6F285DF8}"/>
  </hyperlink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29</vt:i4>
      </vt:variant>
    </vt:vector>
  </HeadingPairs>
  <TitlesOfParts>
    <vt:vector size="40" baseType="lpstr">
      <vt:lpstr>Main</vt:lpstr>
      <vt:lpstr>Arrival Schedules</vt:lpstr>
      <vt:lpstr>Resource Allocation</vt:lpstr>
      <vt:lpstr>Task Durations</vt:lpstr>
      <vt:lpstr>Locations</vt:lpstr>
      <vt:lpstr>Batch Sizes</vt:lpstr>
      <vt:lpstr>Reception Variables</vt:lpstr>
      <vt:lpstr>Cut-up Variables</vt:lpstr>
      <vt:lpstr>Processing Variables</vt:lpstr>
      <vt:lpstr>Microtomy Variables</vt:lpstr>
      <vt:lpstr>Bootstrap Mock Generator</vt:lpstr>
      <vt:lpstr>LocationLabels</vt:lpstr>
      <vt:lpstr>LocationNames</vt:lpstr>
      <vt:lpstr>NumBlocksLargeSurgical</vt:lpstr>
      <vt:lpstr>NumBlocksMega</vt:lpstr>
      <vt:lpstr>NumSlidesLarges</vt:lpstr>
      <vt:lpstr>NumSlidesLevels</vt:lpstr>
      <vt:lpstr>NumSlidesMegas</vt:lpstr>
      <vt:lpstr>NumSlidesSerials</vt:lpstr>
      <vt:lpstr>OptSpecimenBootstrap</vt:lpstr>
      <vt:lpstr>ProbBMSCutup</vt:lpstr>
      <vt:lpstr>ProbBMSCutupUrgent</vt:lpstr>
      <vt:lpstr>ProbDecalcBone</vt:lpstr>
      <vt:lpstr>ProbDecalcOven</vt:lpstr>
      <vt:lpstr>ProbInternal</vt:lpstr>
      <vt:lpstr>ProbInvestEasy</vt:lpstr>
      <vt:lpstr>ProbInvestExternal</vt:lpstr>
      <vt:lpstr>ProbInvestHard</vt:lpstr>
      <vt:lpstr>ProbLargeCutup</vt:lpstr>
      <vt:lpstr>ProbLargeCutupUrgent</vt:lpstr>
      <vt:lpstr>ProbMegaBlocks</vt:lpstr>
      <vt:lpstr>ProbMicrotomyLevels</vt:lpstr>
      <vt:lpstr>ProbPoolCutup</vt:lpstr>
      <vt:lpstr>ProbPoolCutupUrgent</vt:lpstr>
      <vt:lpstr>ProbPrebook</vt:lpstr>
      <vt:lpstr>ProbPriorityCancer</vt:lpstr>
      <vt:lpstr>ProbPriorityNonCancer</vt:lpstr>
      <vt:lpstr>ProbUrgentCancer</vt:lpstr>
      <vt:lpstr>ProbUrgentNonCancer</vt:lpstr>
      <vt:lpstr>RunnerTimes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Yin-Chi Chan</dc:creator>
  <cp:lastModifiedBy>Yin-Chi Chan</cp:lastModifiedBy>
  <dcterms:created xsi:type="dcterms:W3CDTF">2023-10-04T03:05:06Z</dcterms:created>
  <dcterms:modified xsi:type="dcterms:W3CDTF">2023-12-05T04:05:35Z</dcterms:modified>
</cp:coreProperties>
</file>