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firstSheet="6" activeTab="13"/>
  </bookViews>
  <sheets>
    <sheet name="Temporales" sheetId="1" r:id="rId1"/>
    <sheet name="En12" sheetId="9" r:id="rId2"/>
    <sheet name="Feb12" sheetId="10" r:id="rId3"/>
    <sheet name="Marzo12" sheetId="11" r:id="rId4"/>
    <sheet name="Abril12" sheetId="12" r:id="rId5"/>
    <sheet name="Mayo12" sheetId="13" r:id="rId6"/>
    <sheet name="Junio12" sheetId="14" r:id="rId7"/>
    <sheet name="Julio12" sheetId="15" r:id="rId8"/>
    <sheet name="Agosto12" sheetId="16" r:id="rId9"/>
    <sheet name="Sept12" sheetId="17" r:id="rId10"/>
    <sheet name="Oct11" sheetId="18" r:id="rId11"/>
    <sheet name="Nov12" sheetId="19" r:id="rId12"/>
    <sheet name="Dic12" sheetId="20" r:id="rId13"/>
    <sheet name="Ene13" sheetId="21" r:id="rId14"/>
    <sheet name="Feb13" sheetId="22" r:id="rId15"/>
    <sheet name="Consolidado12" sheetId="6" r:id="rId16"/>
    <sheet name="Consulting" sheetId="3" r:id="rId17"/>
    <sheet name="Foodservice" sheetId="4" r:id="rId18"/>
    <sheet name="Head Hunter" sheetId="7" r:id="rId19"/>
    <sheet name="Fact 12" sheetId="2" r:id="rId20"/>
    <sheet name="Costos" sheetId="5" r:id="rId21"/>
    <sheet name="Dic11" sheetId="8" r:id="rId22"/>
  </sheets>
  <externalReferences>
    <externalReference r:id="rId23"/>
    <externalReference r:id="rId2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0" i="22" l="1"/>
  <c r="D85" i="22"/>
  <c r="D58" i="22"/>
  <c r="D60" i="22"/>
  <c r="D91" i="22"/>
  <c r="C105" i="22"/>
  <c r="D88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4" i="22"/>
  <c r="E85" i="22"/>
  <c r="F84" i="22"/>
  <c r="G84" i="22"/>
  <c r="F78" i="22"/>
  <c r="G78" i="22"/>
  <c r="F75" i="22"/>
  <c r="G75" i="22"/>
  <c r="F74" i="22"/>
  <c r="G74" i="22"/>
  <c r="F73" i="22"/>
  <c r="G73" i="22"/>
  <c r="F72" i="22"/>
  <c r="G72" i="22"/>
  <c r="F71" i="22"/>
  <c r="G71" i="22"/>
  <c r="F69" i="22"/>
  <c r="G69" i="22"/>
  <c r="F68" i="22"/>
  <c r="G68" i="22"/>
  <c r="F67" i="22"/>
  <c r="G67" i="22"/>
  <c r="E5" i="22"/>
  <c r="E6" i="22"/>
  <c r="E7" i="22"/>
  <c r="E8" i="22"/>
  <c r="E9" i="22"/>
  <c r="E11" i="22"/>
  <c r="E12" i="22"/>
  <c r="E14" i="22"/>
  <c r="E15" i="22"/>
  <c r="E16" i="22"/>
  <c r="E17" i="22"/>
  <c r="E18" i="22"/>
  <c r="E20" i="22"/>
  <c r="E21" i="22"/>
  <c r="E22" i="22"/>
  <c r="E23" i="22"/>
  <c r="E24" i="22"/>
  <c r="E25" i="22"/>
  <c r="E26" i="22"/>
  <c r="E27" i="22"/>
  <c r="E28" i="22"/>
  <c r="E29" i="22"/>
  <c r="E30" i="22"/>
  <c r="E33" i="22"/>
  <c r="E34" i="22"/>
  <c r="E35" i="22"/>
  <c r="E36" i="22"/>
  <c r="E37" i="22"/>
  <c r="E38" i="22"/>
  <c r="E40" i="22"/>
  <c r="E41" i="22"/>
  <c r="E43" i="22"/>
  <c r="E44" i="22"/>
  <c r="E45" i="22"/>
  <c r="E46" i="22"/>
  <c r="E48" i="22"/>
  <c r="E50" i="22"/>
  <c r="E51" i="22"/>
  <c r="E52" i="22"/>
  <c r="E53" i="22"/>
  <c r="E55" i="22"/>
  <c r="E57" i="22"/>
  <c r="E58" i="22"/>
  <c r="F56" i="22"/>
  <c r="G56" i="22"/>
  <c r="F50" i="22"/>
  <c r="G50" i="22"/>
  <c r="F49" i="22"/>
  <c r="G49" i="22"/>
  <c r="F45" i="22"/>
  <c r="G45" i="22"/>
  <c r="F44" i="22"/>
  <c r="G44" i="22"/>
  <c r="F42" i="22"/>
  <c r="G42" i="22"/>
  <c r="F41" i="22"/>
  <c r="G41" i="22"/>
  <c r="F39" i="22"/>
  <c r="G39" i="22"/>
  <c r="F38" i="22"/>
  <c r="G38" i="22"/>
  <c r="F37" i="22"/>
  <c r="G37" i="22"/>
  <c r="F36" i="22"/>
  <c r="G36" i="22"/>
  <c r="F35" i="22"/>
  <c r="G35" i="22"/>
  <c r="F34" i="22"/>
  <c r="G34" i="22"/>
  <c r="F33" i="22"/>
  <c r="G33" i="22"/>
  <c r="F32" i="22"/>
  <c r="G32" i="22"/>
  <c r="F31" i="22"/>
  <c r="G31" i="22"/>
  <c r="F30" i="22"/>
  <c r="G30" i="22"/>
  <c r="F29" i="22"/>
  <c r="G29" i="22"/>
  <c r="F28" i="22"/>
  <c r="G28" i="22"/>
  <c r="F27" i="22"/>
  <c r="G27" i="22"/>
  <c r="F26" i="22"/>
  <c r="G26" i="22"/>
  <c r="F25" i="22"/>
  <c r="G25" i="22"/>
  <c r="F24" i="22"/>
  <c r="G24" i="22"/>
  <c r="F23" i="22"/>
  <c r="G23" i="22"/>
  <c r="F21" i="22"/>
  <c r="G21" i="22"/>
  <c r="F20" i="22"/>
  <c r="G20" i="22"/>
  <c r="F19" i="22"/>
  <c r="G19" i="22"/>
  <c r="F18" i="22"/>
  <c r="G18" i="22"/>
  <c r="F17" i="22"/>
  <c r="G17" i="22"/>
  <c r="F16" i="22"/>
  <c r="G16" i="22"/>
  <c r="F15" i="22"/>
  <c r="G15" i="22"/>
  <c r="F14" i="22"/>
  <c r="G14" i="22"/>
  <c r="F13" i="22"/>
  <c r="G13" i="22"/>
  <c r="F11" i="22"/>
  <c r="G11" i="22"/>
  <c r="F9" i="22"/>
  <c r="G9" i="22"/>
  <c r="F8" i="22"/>
  <c r="G8" i="22"/>
  <c r="F7" i="22"/>
  <c r="G7" i="22"/>
  <c r="E79" i="21"/>
  <c r="E57" i="21"/>
  <c r="E43" i="21"/>
  <c r="E12" i="21"/>
  <c r="E22" i="21"/>
  <c r="D82" i="21"/>
  <c r="D58" i="21"/>
  <c r="D60" i="21"/>
  <c r="D88" i="21"/>
  <c r="C102" i="21"/>
  <c r="D85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81" i="21"/>
  <c r="E82" i="21"/>
  <c r="F81" i="21"/>
  <c r="G81" i="21"/>
  <c r="F78" i="21"/>
  <c r="G78" i="21"/>
  <c r="F75" i="21"/>
  <c r="G75" i="21"/>
  <c r="F74" i="21"/>
  <c r="G74" i="21"/>
  <c r="F73" i="21"/>
  <c r="G73" i="21"/>
  <c r="F72" i="21"/>
  <c r="G72" i="21"/>
  <c r="F71" i="21"/>
  <c r="G71" i="21"/>
  <c r="F69" i="21"/>
  <c r="G69" i="21"/>
  <c r="F68" i="21"/>
  <c r="G68" i="21"/>
  <c r="F67" i="21"/>
  <c r="G67" i="21"/>
  <c r="E5" i="21"/>
  <c r="E6" i="21"/>
  <c r="E7" i="21"/>
  <c r="E8" i="21"/>
  <c r="E9" i="21"/>
  <c r="E11" i="21"/>
  <c r="E14" i="21"/>
  <c r="E15" i="21"/>
  <c r="E16" i="21"/>
  <c r="E17" i="21"/>
  <c r="E18" i="21"/>
  <c r="E20" i="21"/>
  <c r="E21" i="21"/>
  <c r="E23" i="21"/>
  <c r="E24" i="21"/>
  <c r="E25" i="21"/>
  <c r="E26" i="21"/>
  <c r="E27" i="21"/>
  <c r="E28" i="21"/>
  <c r="E29" i="21"/>
  <c r="E30" i="21"/>
  <c r="E33" i="21"/>
  <c r="E34" i="21"/>
  <c r="E35" i="21"/>
  <c r="E36" i="21"/>
  <c r="E37" i="21"/>
  <c r="E38" i="21"/>
  <c r="E40" i="21"/>
  <c r="E41" i="21"/>
  <c r="E44" i="21"/>
  <c r="E45" i="21"/>
  <c r="E46" i="21"/>
  <c r="E48" i="21"/>
  <c r="E50" i="21"/>
  <c r="E51" i="21"/>
  <c r="E52" i="21"/>
  <c r="E53" i="21"/>
  <c r="E55" i="21"/>
  <c r="E58" i="21"/>
  <c r="F56" i="21"/>
  <c r="G56" i="21"/>
  <c r="F50" i="21"/>
  <c r="G50" i="21"/>
  <c r="F49" i="21"/>
  <c r="G49" i="21"/>
  <c r="F45" i="21"/>
  <c r="G45" i="21"/>
  <c r="F44" i="21"/>
  <c r="G44" i="21"/>
  <c r="F42" i="21"/>
  <c r="G42" i="21"/>
  <c r="F41" i="21"/>
  <c r="G41" i="21"/>
  <c r="F39" i="21"/>
  <c r="G39" i="21"/>
  <c r="F38" i="21"/>
  <c r="G38" i="21"/>
  <c r="F37" i="21"/>
  <c r="G37" i="21"/>
  <c r="F36" i="21"/>
  <c r="G36" i="21"/>
  <c r="F35" i="21"/>
  <c r="G35" i="21"/>
  <c r="F34" i="21"/>
  <c r="G34" i="21"/>
  <c r="F33" i="21"/>
  <c r="G33" i="21"/>
  <c r="F32" i="21"/>
  <c r="G32" i="21"/>
  <c r="F31" i="21"/>
  <c r="G31" i="21"/>
  <c r="F30" i="21"/>
  <c r="G30" i="21"/>
  <c r="F29" i="21"/>
  <c r="G29" i="21"/>
  <c r="F28" i="21"/>
  <c r="G28" i="21"/>
  <c r="F27" i="21"/>
  <c r="G27" i="21"/>
  <c r="F26" i="21"/>
  <c r="G26" i="21"/>
  <c r="F25" i="21"/>
  <c r="G25" i="21"/>
  <c r="F24" i="21"/>
  <c r="G24" i="21"/>
  <c r="F23" i="21"/>
  <c r="G23" i="21"/>
  <c r="F21" i="21"/>
  <c r="G21" i="21"/>
  <c r="F20" i="21"/>
  <c r="G20" i="21"/>
  <c r="F19" i="21"/>
  <c r="G19" i="21"/>
  <c r="F18" i="21"/>
  <c r="G18" i="21"/>
  <c r="F17" i="21"/>
  <c r="G17" i="21"/>
  <c r="F16" i="21"/>
  <c r="G16" i="21"/>
  <c r="F15" i="21"/>
  <c r="G15" i="21"/>
  <c r="F14" i="21"/>
  <c r="G14" i="21"/>
  <c r="F13" i="21"/>
  <c r="G13" i="21"/>
  <c r="F11" i="21"/>
  <c r="G11" i="21"/>
  <c r="F9" i="21"/>
  <c r="G9" i="21"/>
  <c r="F8" i="21"/>
  <c r="G8" i="21"/>
  <c r="F7" i="21"/>
  <c r="G7" i="21"/>
  <c r="D66" i="20"/>
  <c r="E5" i="20"/>
  <c r="E6" i="20"/>
  <c r="E7" i="20"/>
  <c r="E8" i="20"/>
  <c r="E9" i="20"/>
  <c r="E11" i="20"/>
  <c r="E13" i="20"/>
  <c r="E14" i="20"/>
  <c r="E15" i="20"/>
  <c r="E16" i="20"/>
  <c r="E17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5" i="20"/>
  <c r="E36" i="20"/>
  <c r="E37" i="20"/>
  <c r="E38" i="20"/>
  <c r="E39" i="20"/>
  <c r="E40" i="20"/>
  <c r="E41" i="20"/>
  <c r="E42" i="20"/>
  <c r="E44" i="20"/>
  <c r="E45" i="20"/>
  <c r="E47" i="20"/>
  <c r="E48" i="20"/>
  <c r="E49" i="20"/>
  <c r="E50" i="20"/>
  <c r="E51" i="20"/>
  <c r="E53" i="20"/>
  <c r="E55" i="20"/>
  <c r="E56" i="20"/>
  <c r="E57" i="20"/>
  <c r="E58" i="20"/>
  <c r="E59" i="20"/>
  <c r="E60" i="20"/>
  <c r="E61" i="20"/>
  <c r="E63" i="20"/>
  <c r="E64" i="20"/>
  <c r="E66" i="20"/>
  <c r="D92" i="20"/>
  <c r="D68" i="20"/>
  <c r="D98" i="20"/>
  <c r="C112" i="20"/>
  <c r="D95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9" i="20"/>
  <c r="E91" i="20"/>
  <c r="E92" i="20"/>
  <c r="F91" i="20"/>
  <c r="G91" i="20"/>
  <c r="F87" i="20"/>
  <c r="G87" i="20"/>
  <c r="F84" i="20"/>
  <c r="G84" i="20"/>
  <c r="F83" i="20"/>
  <c r="G83" i="20"/>
  <c r="F82" i="20"/>
  <c r="G82" i="20"/>
  <c r="F81" i="20"/>
  <c r="G81" i="20"/>
  <c r="F80" i="20"/>
  <c r="G80" i="20"/>
  <c r="F79" i="20"/>
  <c r="G79" i="20"/>
  <c r="F77" i="20"/>
  <c r="G77" i="20"/>
  <c r="F76" i="20"/>
  <c r="G76" i="20"/>
  <c r="F75" i="20"/>
  <c r="G75" i="20"/>
  <c r="F63" i="20"/>
  <c r="G63" i="20"/>
  <c r="F62" i="20"/>
  <c r="G62" i="20"/>
  <c r="F56" i="20"/>
  <c r="G56" i="20"/>
  <c r="F55" i="20"/>
  <c r="G55" i="20"/>
  <c r="F54" i="20"/>
  <c r="G54" i="20"/>
  <c r="F50" i="20"/>
  <c r="G50" i="20"/>
  <c r="F49" i="20"/>
  <c r="G49" i="20"/>
  <c r="F48" i="20"/>
  <c r="G48" i="20"/>
  <c r="F47" i="20"/>
  <c r="G47" i="20"/>
  <c r="F46" i="20"/>
  <c r="G46" i="20"/>
  <c r="F45" i="20"/>
  <c r="G45" i="20"/>
  <c r="F43" i="20"/>
  <c r="G43" i="20"/>
  <c r="F42" i="20"/>
  <c r="G42" i="20"/>
  <c r="F41" i="20"/>
  <c r="G41" i="20"/>
  <c r="F40" i="20"/>
  <c r="G40" i="20"/>
  <c r="F39" i="20"/>
  <c r="G39" i="20"/>
  <c r="F38" i="20"/>
  <c r="G38" i="20"/>
  <c r="F37" i="20"/>
  <c r="G37" i="20"/>
  <c r="F36" i="20"/>
  <c r="G36" i="20"/>
  <c r="F35" i="20"/>
  <c r="G35" i="20"/>
  <c r="F34" i="20"/>
  <c r="G34" i="20"/>
  <c r="F33" i="20"/>
  <c r="G33" i="20"/>
  <c r="F32" i="20"/>
  <c r="G32" i="20"/>
  <c r="F31" i="20"/>
  <c r="G31" i="20"/>
  <c r="F30" i="20"/>
  <c r="G30" i="20"/>
  <c r="F29" i="20"/>
  <c r="G29" i="20"/>
  <c r="F28" i="20"/>
  <c r="G28" i="20"/>
  <c r="F27" i="20"/>
  <c r="G27" i="20"/>
  <c r="F26" i="20"/>
  <c r="G26" i="20"/>
  <c r="F25" i="20"/>
  <c r="G25" i="20"/>
  <c r="F24" i="20"/>
  <c r="G24" i="20"/>
  <c r="F23" i="20"/>
  <c r="G23" i="20"/>
  <c r="F22" i="20"/>
  <c r="G22" i="20"/>
  <c r="F21" i="20"/>
  <c r="G21" i="20"/>
  <c r="F20" i="20"/>
  <c r="G20" i="20"/>
  <c r="F19" i="20"/>
  <c r="G19" i="20"/>
  <c r="F18" i="20"/>
  <c r="G18" i="20"/>
  <c r="F17" i="20"/>
  <c r="G17" i="20"/>
  <c r="F16" i="20"/>
  <c r="G16" i="20"/>
  <c r="F15" i="20"/>
  <c r="G15" i="20"/>
  <c r="F14" i="20"/>
  <c r="G14" i="20"/>
  <c r="F13" i="20"/>
  <c r="G13" i="20"/>
  <c r="F12" i="20"/>
  <c r="G12" i="20"/>
  <c r="F11" i="20"/>
  <c r="G11" i="20"/>
  <c r="F9" i="20"/>
  <c r="G9" i="20"/>
  <c r="F8" i="20"/>
  <c r="G8" i="20"/>
  <c r="F7" i="20"/>
  <c r="G7" i="20"/>
  <c r="E54" i="19"/>
  <c r="E52" i="19"/>
  <c r="E60" i="19"/>
  <c r="E43" i="19"/>
  <c r="E7" i="19"/>
  <c r="E8" i="19"/>
  <c r="E9" i="19"/>
  <c r="E10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5" i="19"/>
  <c r="E36" i="19"/>
  <c r="E37" i="19"/>
  <c r="E38" i="19"/>
  <c r="E39" i="19"/>
  <c r="E40" i="19"/>
  <c r="E41" i="19"/>
  <c r="E42" i="19"/>
  <c r="E44" i="19"/>
  <c r="E45" i="19"/>
  <c r="E47" i="19"/>
  <c r="E48" i="19"/>
  <c r="E49" i="19"/>
  <c r="E50" i="19"/>
  <c r="E51" i="19"/>
  <c r="E53" i="19"/>
  <c r="E55" i="19"/>
  <c r="E56" i="19"/>
  <c r="E57" i="19"/>
  <c r="E58" i="19"/>
  <c r="E59" i="19"/>
  <c r="E61" i="19"/>
  <c r="E63" i="19"/>
  <c r="E64" i="19"/>
  <c r="E66" i="19"/>
  <c r="F43" i="19"/>
  <c r="G43" i="19"/>
  <c r="F18" i="19"/>
  <c r="G18" i="19"/>
  <c r="E6" i="19"/>
  <c r="E83" i="19"/>
  <c r="E86" i="19"/>
  <c r="E89" i="19"/>
  <c r="E85" i="19"/>
  <c r="E77" i="19"/>
  <c r="E90" i="19"/>
  <c r="E75" i="19"/>
  <c r="E76" i="19"/>
  <c r="E78" i="19"/>
  <c r="E79" i="19"/>
  <c r="E80" i="19"/>
  <c r="E81" i="19"/>
  <c r="E82" i="19"/>
  <c r="E84" i="19"/>
  <c r="E87" i="19"/>
  <c r="E88" i="19"/>
  <c r="E92" i="19"/>
  <c r="E93" i="19"/>
  <c r="F83" i="19"/>
  <c r="G83" i="19"/>
  <c r="F30" i="19"/>
  <c r="G30" i="19"/>
  <c r="E5" i="19"/>
  <c r="D93" i="19"/>
  <c r="D66" i="19"/>
  <c r="D68" i="19"/>
  <c r="D99" i="19"/>
  <c r="C113" i="19"/>
  <c r="D96" i="19"/>
  <c r="F92" i="19"/>
  <c r="G92" i="19"/>
  <c r="F89" i="19"/>
  <c r="G89" i="19"/>
  <c r="F86" i="19"/>
  <c r="G86" i="19"/>
  <c r="F85" i="19"/>
  <c r="G85" i="19"/>
  <c r="F84" i="19"/>
  <c r="G84" i="19"/>
  <c r="F82" i="19"/>
  <c r="G82" i="19"/>
  <c r="F81" i="19"/>
  <c r="G81" i="19"/>
  <c r="F80" i="19"/>
  <c r="G80" i="19"/>
  <c r="F79" i="19"/>
  <c r="G79" i="19"/>
  <c r="F77" i="19"/>
  <c r="G77" i="19"/>
  <c r="F76" i="19"/>
  <c r="G76" i="19"/>
  <c r="F75" i="19"/>
  <c r="G75" i="19"/>
  <c r="F63" i="19"/>
  <c r="G63" i="19"/>
  <c r="F62" i="19"/>
  <c r="G62" i="19"/>
  <c r="F56" i="19"/>
  <c r="G56" i="19"/>
  <c r="F55" i="19"/>
  <c r="G55" i="19"/>
  <c r="F54" i="19"/>
  <c r="G54" i="19"/>
  <c r="F50" i="19"/>
  <c r="G50" i="19"/>
  <c r="F49" i="19"/>
  <c r="G49" i="19"/>
  <c r="F48" i="19"/>
  <c r="G48" i="19"/>
  <c r="F47" i="19"/>
  <c r="G47" i="19"/>
  <c r="F46" i="19"/>
  <c r="G46" i="19"/>
  <c r="F45" i="19"/>
  <c r="G45" i="19"/>
  <c r="F42" i="19"/>
  <c r="G42" i="19"/>
  <c r="F41" i="19"/>
  <c r="G41" i="19"/>
  <c r="F40" i="19"/>
  <c r="G40" i="19"/>
  <c r="F39" i="19"/>
  <c r="G39" i="19"/>
  <c r="F38" i="19"/>
  <c r="G38" i="19"/>
  <c r="F37" i="19"/>
  <c r="G37" i="19"/>
  <c r="F36" i="19"/>
  <c r="G36" i="19"/>
  <c r="F35" i="19"/>
  <c r="G35" i="19"/>
  <c r="F34" i="19"/>
  <c r="G34" i="19"/>
  <c r="F33" i="19"/>
  <c r="G33" i="19"/>
  <c r="F32" i="19"/>
  <c r="G32" i="19"/>
  <c r="F31" i="19"/>
  <c r="G31" i="19"/>
  <c r="F29" i="19"/>
  <c r="G29" i="19"/>
  <c r="F28" i="19"/>
  <c r="G28" i="19"/>
  <c r="F27" i="19"/>
  <c r="G27" i="19"/>
  <c r="F26" i="19"/>
  <c r="G26" i="19"/>
  <c r="F25" i="19"/>
  <c r="G25" i="19"/>
  <c r="F24" i="19"/>
  <c r="G24" i="19"/>
  <c r="F23" i="19"/>
  <c r="G23" i="19"/>
  <c r="F22" i="19"/>
  <c r="G22" i="19"/>
  <c r="F21" i="19"/>
  <c r="G21" i="19"/>
  <c r="F20" i="19"/>
  <c r="G20" i="19"/>
  <c r="F19" i="19"/>
  <c r="G19" i="19"/>
  <c r="F17" i="19"/>
  <c r="G17" i="19"/>
  <c r="F16" i="19"/>
  <c r="G16" i="19"/>
  <c r="F15" i="19"/>
  <c r="G15" i="19"/>
  <c r="F14" i="19"/>
  <c r="G14" i="19"/>
  <c r="F13" i="19"/>
  <c r="G13" i="19"/>
  <c r="F12" i="19"/>
  <c r="G12" i="19"/>
  <c r="F11" i="19"/>
  <c r="G11" i="19"/>
  <c r="F10" i="19"/>
  <c r="G10" i="19"/>
  <c r="F9" i="19"/>
  <c r="G9" i="19"/>
  <c r="F8" i="19"/>
  <c r="G8" i="19"/>
  <c r="F7" i="19"/>
  <c r="G7" i="19"/>
  <c r="D88" i="18"/>
  <c r="D62" i="18"/>
  <c r="D64" i="18"/>
  <c r="D94" i="18"/>
  <c r="C108" i="18"/>
  <c r="E5" i="18"/>
  <c r="E6" i="18"/>
  <c r="E7" i="18"/>
  <c r="E8" i="18"/>
  <c r="E11" i="18"/>
  <c r="E12" i="18"/>
  <c r="E13" i="18"/>
  <c r="E14" i="18"/>
  <c r="E15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2" i="18"/>
  <c r="E33" i="18"/>
  <c r="E34" i="18"/>
  <c r="E35" i="18"/>
  <c r="E36" i="18"/>
  <c r="E37" i="18"/>
  <c r="E38" i="18"/>
  <c r="E39" i="18"/>
  <c r="E41" i="18"/>
  <c r="E42" i="18"/>
  <c r="E44" i="18"/>
  <c r="E45" i="18"/>
  <c r="E46" i="18"/>
  <c r="E47" i="18"/>
  <c r="E48" i="18"/>
  <c r="E50" i="18"/>
  <c r="E52" i="18"/>
  <c r="E53" i="18"/>
  <c r="E54" i="18"/>
  <c r="E55" i="18"/>
  <c r="E56" i="18"/>
  <c r="E59" i="18"/>
  <c r="E60" i="18"/>
  <c r="E62" i="18"/>
  <c r="F9" i="18"/>
  <c r="G9" i="18"/>
  <c r="E85" i="18"/>
  <c r="D91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7" i="18"/>
  <c r="E88" i="18"/>
  <c r="F87" i="18"/>
  <c r="G87" i="18"/>
  <c r="F84" i="18"/>
  <c r="G84" i="18"/>
  <c r="F81" i="18"/>
  <c r="G81" i="18"/>
  <c r="F80" i="18"/>
  <c r="G80" i="18"/>
  <c r="F79" i="18"/>
  <c r="G79" i="18"/>
  <c r="F78" i="18"/>
  <c r="G78" i="18"/>
  <c r="F77" i="18"/>
  <c r="G77" i="18"/>
  <c r="F76" i="18"/>
  <c r="G76" i="18"/>
  <c r="F75" i="18"/>
  <c r="G75" i="18"/>
  <c r="F73" i="18"/>
  <c r="G73" i="18"/>
  <c r="F72" i="18"/>
  <c r="G72" i="18"/>
  <c r="F71" i="18"/>
  <c r="G71" i="18"/>
  <c r="F59" i="18"/>
  <c r="G59" i="18"/>
  <c r="F58" i="18"/>
  <c r="G58" i="18"/>
  <c r="F53" i="18"/>
  <c r="G53" i="18"/>
  <c r="F52" i="18"/>
  <c r="G52" i="18"/>
  <c r="F51" i="18"/>
  <c r="G51" i="18"/>
  <c r="F47" i="18"/>
  <c r="G47" i="18"/>
  <c r="F46" i="18"/>
  <c r="G46" i="18"/>
  <c r="F45" i="18"/>
  <c r="G45" i="18"/>
  <c r="F44" i="18"/>
  <c r="G44" i="18"/>
  <c r="F43" i="18"/>
  <c r="G43" i="18"/>
  <c r="F42" i="18"/>
  <c r="G42" i="18"/>
  <c r="F39" i="18"/>
  <c r="G39" i="18"/>
  <c r="F38" i="18"/>
  <c r="G38" i="18"/>
  <c r="F37" i="18"/>
  <c r="G37" i="18"/>
  <c r="F36" i="18"/>
  <c r="G36" i="18"/>
  <c r="F35" i="18"/>
  <c r="G35" i="18"/>
  <c r="F34" i="18"/>
  <c r="G34" i="18"/>
  <c r="F33" i="18"/>
  <c r="G33" i="18"/>
  <c r="F32" i="18"/>
  <c r="G32" i="18"/>
  <c r="F31" i="18"/>
  <c r="G31" i="18"/>
  <c r="F30" i="18"/>
  <c r="G30" i="18"/>
  <c r="F29" i="18"/>
  <c r="G29" i="18"/>
  <c r="F28" i="18"/>
  <c r="G28" i="18"/>
  <c r="F27" i="18"/>
  <c r="G27" i="18"/>
  <c r="F26" i="18"/>
  <c r="G26" i="18"/>
  <c r="F25" i="18"/>
  <c r="G25" i="18"/>
  <c r="F24" i="18"/>
  <c r="G24" i="18"/>
  <c r="F23" i="18"/>
  <c r="G23" i="18"/>
  <c r="F22" i="18"/>
  <c r="G22" i="18"/>
  <c r="F21" i="18"/>
  <c r="G21" i="18"/>
  <c r="F20" i="18"/>
  <c r="G20" i="18"/>
  <c r="F19" i="18"/>
  <c r="G19" i="18"/>
  <c r="F18" i="18"/>
  <c r="G18" i="18"/>
  <c r="F17" i="18"/>
  <c r="G17" i="18"/>
  <c r="F15" i="18"/>
  <c r="G15" i="18"/>
  <c r="F14" i="18"/>
  <c r="G14" i="18"/>
  <c r="F13" i="18"/>
  <c r="G13" i="18"/>
  <c r="F12" i="18"/>
  <c r="G12" i="18"/>
  <c r="F11" i="18"/>
  <c r="G11" i="18"/>
  <c r="F10" i="18"/>
  <c r="G10" i="18"/>
  <c r="F8" i="18"/>
  <c r="G8" i="18"/>
  <c r="F7" i="18"/>
  <c r="G7" i="18"/>
  <c r="F6" i="18"/>
  <c r="G6" i="18"/>
  <c r="F5" i="18"/>
  <c r="G5" i="18"/>
  <c r="D84" i="17"/>
  <c r="D56" i="17"/>
  <c r="D60" i="17"/>
  <c r="D90" i="17"/>
  <c r="C104" i="17"/>
  <c r="H19" i="6"/>
  <c r="E5" i="17"/>
  <c r="E6" i="17"/>
  <c r="E7" i="17"/>
  <c r="E8" i="17"/>
  <c r="E11" i="17"/>
  <c r="E12" i="17"/>
  <c r="E13" i="17"/>
  <c r="E14" i="17"/>
  <c r="E15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2" i="17"/>
  <c r="E33" i="17"/>
  <c r="E34" i="17"/>
  <c r="E35" i="17"/>
  <c r="E36" i="17"/>
  <c r="E37" i="17"/>
  <c r="E38" i="17"/>
  <c r="E39" i="17"/>
  <c r="E41" i="17"/>
  <c r="E43" i="17"/>
  <c r="E44" i="17"/>
  <c r="E45" i="17"/>
  <c r="E46" i="17"/>
  <c r="E47" i="17"/>
  <c r="E49" i="17"/>
  <c r="E51" i="17"/>
  <c r="E52" i="17"/>
  <c r="E53" i="17"/>
  <c r="E54" i="17"/>
  <c r="E55" i="17"/>
  <c r="E56" i="17"/>
  <c r="E57" i="17"/>
  <c r="E58" i="17"/>
  <c r="E60" i="17"/>
  <c r="E64" i="16"/>
  <c r="E71" i="17"/>
  <c r="E72" i="17"/>
  <c r="F29" i="17"/>
  <c r="G29" i="17"/>
  <c r="F28" i="17"/>
  <c r="G28" i="17"/>
  <c r="D87" i="17"/>
  <c r="E69" i="17"/>
  <c r="E70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F83" i="17"/>
  <c r="G83" i="17"/>
  <c r="F82" i="17"/>
  <c r="G82" i="17"/>
  <c r="F79" i="17"/>
  <c r="G79" i="17"/>
  <c r="F78" i="17"/>
  <c r="G78" i="17"/>
  <c r="F77" i="17"/>
  <c r="G77" i="17"/>
  <c r="F76" i="17"/>
  <c r="G76" i="17"/>
  <c r="F75" i="17"/>
  <c r="G75" i="17"/>
  <c r="F74" i="17"/>
  <c r="G74" i="17"/>
  <c r="F73" i="17"/>
  <c r="G73" i="17"/>
  <c r="F71" i="17"/>
  <c r="G71" i="17"/>
  <c r="F70" i="17"/>
  <c r="G70" i="17"/>
  <c r="F69" i="17"/>
  <c r="G69" i="17"/>
  <c r="D62" i="17"/>
  <c r="F57" i="17"/>
  <c r="G57" i="17"/>
  <c r="F56" i="17"/>
  <c r="G56" i="17"/>
  <c r="F52" i="17"/>
  <c r="G52" i="17"/>
  <c r="F51" i="17"/>
  <c r="G51" i="17"/>
  <c r="F50" i="17"/>
  <c r="G50" i="17"/>
  <c r="F46" i="17"/>
  <c r="G46" i="17"/>
  <c r="F45" i="17"/>
  <c r="G45" i="17"/>
  <c r="F44" i="17"/>
  <c r="G44" i="17"/>
  <c r="F43" i="17"/>
  <c r="G43" i="17"/>
  <c r="F42" i="17"/>
  <c r="G42" i="17"/>
  <c r="F41" i="17"/>
  <c r="G41" i="17"/>
  <c r="F39" i="17"/>
  <c r="G39" i="17"/>
  <c r="F38" i="17"/>
  <c r="G38" i="17"/>
  <c r="F37" i="17"/>
  <c r="G37" i="17"/>
  <c r="F36" i="17"/>
  <c r="G36" i="17"/>
  <c r="F35" i="17"/>
  <c r="G35" i="17"/>
  <c r="F34" i="17"/>
  <c r="G34" i="17"/>
  <c r="F33" i="17"/>
  <c r="G33" i="17"/>
  <c r="F32" i="17"/>
  <c r="G32" i="17"/>
  <c r="F31" i="17"/>
  <c r="G31" i="17"/>
  <c r="F30" i="17"/>
  <c r="G30" i="17"/>
  <c r="F27" i="17"/>
  <c r="G27" i="17"/>
  <c r="F26" i="17"/>
  <c r="G26" i="17"/>
  <c r="F25" i="17"/>
  <c r="G25" i="17"/>
  <c r="F24" i="17"/>
  <c r="G24" i="17"/>
  <c r="F23" i="17"/>
  <c r="G23" i="17"/>
  <c r="F22" i="17"/>
  <c r="G22" i="17"/>
  <c r="F21" i="17"/>
  <c r="G21" i="17"/>
  <c r="F20" i="17"/>
  <c r="G20" i="17"/>
  <c r="F19" i="17"/>
  <c r="G19" i="17"/>
  <c r="F18" i="17"/>
  <c r="G18" i="17"/>
  <c r="F17" i="17"/>
  <c r="G17" i="17"/>
  <c r="F15" i="17"/>
  <c r="G15" i="17"/>
  <c r="F14" i="17"/>
  <c r="G14" i="17"/>
  <c r="F13" i="17"/>
  <c r="G13" i="17"/>
  <c r="F12" i="17"/>
  <c r="G12" i="17"/>
  <c r="F11" i="17"/>
  <c r="G11" i="17"/>
  <c r="F10" i="17"/>
  <c r="G10" i="17"/>
  <c r="F8" i="17"/>
  <c r="G8" i="17"/>
  <c r="F7" i="17"/>
  <c r="G7" i="17"/>
  <c r="F6" i="17"/>
  <c r="G6" i="17"/>
  <c r="F5" i="17"/>
  <c r="G5" i="17"/>
  <c r="D76" i="16"/>
  <c r="D44" i="16"/>
  <c r="D52" i="16"/>
  <c r="D82" i="16"/>
  <c r="C96" i="16"/>
  <c r="H18" i="6"/>
  <c r="D75" i="15"/>
  <c r="D51" i="15"/>
  <c r="D81" i="15"/>
  <c r="C95" i="15"/>
  <c r="H17" i="6"/>
  <c r="D76" i="14"/>
  <c r="D50" i="14"/>
  <c r="D82" i="14"/>
  <c r="C96" i="14"/>
  <c r="H16" i="6"/>
  <c r="D72" i="13"/>
  <c r="D47" i="13"/>
  <c r="D78" i="13"/>
  <c r="H15" i="6"/>
  <c r="D66" i="12"/>
  <c r="D45" i="12"/>
  <c r="D72" i="12"/>
  <c r="H14" i="6"/>
  <c r="D65" i="11"/>
  <c r="D46" i="11"/>
  <c r="D71" i="11"/>
  <c r="H13" i="6"/>
  <c r="D65" i="10"/>
  <c r="D47" i="10"/>
  <c r="D71" i="10"/>
  <c r="H12" i="6"/>
  <c r="C61" i="9"/>
  <c r="C64" i="9"/>
  <c r="C41" i="9"/>
  <c r="D67" i="9"/>
  <c r="H11" i="6"/>
  <c r="E50" i="16"/>
  <c r="E44" i="16"/>
  <c r="E43" i="16"/>
  <c r="E5" i="16"/>
  <c r="E6" i="16"/>
  <c r="E7" i="16"/>
  <c r="E8" i="16"/>
  <c r="E10" i="16"/>
  <c r="E11" i="16"/>
  <c r="E12" i="16"/>
  <c r="E13" i="16"/>
  <c r="E14" i="16"/>
  <c r="E16" i="16"/>
  <c r="E17" i="16"/>
  <c r="E18" i="16"/>
  <c r="E19" i="16"/>
  <c r="E20" i="16"/>
  <c r="E21" i="16"/>
  <c r="E22" i="16"/>
  <c r="E23" i="16"/>
  <c r="E24" i="16"/>
  <c r="E25" i="16"/>
  <c r="E26" i="16"/>
  <c r="E29" i="16"/>
  <c r="E30" i="16"/>
  <c r="E31" i="16"/>
  <c r="E32" i="16"/>
  <c r="E33" i="16"/>
  <c r="E34" i="16"/>
  <c r="E35" i="16"/>
  <c r="E36" i="16"/>
  <c r="E37" i="16"/>
  <c r="E39" i="16"/>
  <c r="E40" i="16"/>
  <c r="E41" i="16"/>
  <c r="E42" i="16"/>
  <c r="E45" i="16"/>
  <c r="E46" i="16"/>
  <c r="E47" i="16"/>
  <c r="E48" i="16"/>
  <c r="E49" i="16"/>
  <c r="E51" i="16"/>
  <c r="E52" i="16"/>
  <c r="F9" i="16"/>
  <c r="G9" i="16"/>
  <c r="D79" i="16"/>
  <c r="E61" i="16"/>
  <c r="E62" i="16"/>
  <c r="E63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F75" i="16"/>
  <c r="G75" i="16"/>
  <c r="F74" i="16"/>
  <c r="G74" i="16"/>
  <c r="F71" i="16"/>
  <c r="G71" i="16"/>
  <c r="F70" i="16"/>
  <c r="G70" i="16"/>
  <c r="F69" i="16"/>
  <c r="G69" i="16"/>
  <c r="F68" i="16"/>
  <c r="G68" i="16"/>
  <c r="F67" i="16"/>
  <c r="G67" i="16"/>
  <c r="F66" i="16"/>
  <c r="G66" i="16"/>
  <c r="F65" i="16"/>
  <c r="G65" i="16"/>
  <c r="F63" i="16"/>
  <c r="G63" i="16"/>
  <c r="F62" i="16"/>
  <c r="G62" i="16"/>
  <c r="F61" i="16"/>
  <c r="G61" i="16"/>
  <c r="D54" i="16"/>
  <c r="F51" i="16"/>
  <c r="G51" i="16"/>
  <c r="F50" i="16"/>
  <c r="G50" i="16"/>
  <c r="F46" i="16"/>
  <c r="G46" i="16"/>
  <c r="F45" i="16"/>
  <c r="G45" i="16"/>
  <c r="F44" i="16"/>
  <c r="G44" i="16"/>
  <c r="F42" i="16"/>
  <c r="G42" i="16"/>
  <c r="F41" i="16"/>
  <c r="G41" i="16"/>
  <c r="F40" i="16"/>
  <c r="G40" i="16"/>
  <c r="F39" i="16"/>
  <c r="G39" i="16"/>
  <c r="F38" i="16"/>
  <c r="G38" i="16"/>
  <c r="F37" i="16"/>
  <c r="G37" i="16"/>
  <c r="F36" i="16"/>
  <c r="G36" i="16"/>
  <c r="F35" i="16"/>
  <c r="G35" i="16"/>
  <c r="F34" i="16"/>
  <c r="G34" i="16"/>
  <c r="F33" i="16"/>
  <c r="G33" i="16"/>
  <c r="F32" i="16"/>
  <c r="G32" i="16"/>
  <c r="F31" i="16"/>
  <c r="G31" i="16"/>
  <c r="F30" i="16"/>
  <c r="G30" i="16"/>
  <c r="F29" i="16"/>
  <c r="G29" i="16"/>
  <c r="F28" i="16"/>
  <c r="G28" i="16"/>
  <c r="F27" i="16"/>
  <c r="G27" i="16"/>
  <c r="F26" i="16"/>
  <c r="G26" i="16"/>
  <c r="F25" i="16"/>
  <c r="G25" i="16"/>
  <c r="F24" i="16"/>
  <c r="G24" i="16"/>
  <c r="F23" i="16"/>
  <c r="G23" i="16"/>
  <c r="F22" i="16"/>
  <c r="G22" i="16"/>
  <c r="F21" i="16"/>
  <c r="G21" i="16"/>
  <c r="F20" i="16"/>
  <c r="G20" i="16"/>
  <c r="F19" i="16"/>
  <c r="G19" i="16"/>
  <c r="F18" i="16"/>
  <c r="G18" i="16"/>
  <c r="F17" i="16"/>
  <c r="G17" i="16"/>
  <c r="F16" i="16"/>
  <c r="G16" i="16"/>
  <c r="F14" i="16"/>
  <c r="G14" i="16"/>
  <c r="F13" i="16"/>
  <c r="G13" i="16"/>
  <c r="F12" i="16"/>
  <c r="G12" i="16"/>
  <c r="F11" i="16"/>
  <c r="G11" i="16"/>
  <c r="F10" i="16"/>
  <c r="G10" i="16"/>
  <c r="F8" i="16"/>
  <c r="G8" i="16"/>
  <c r="F7" i="16"/>
  <c r="G7" i="16"/>
  <c r="F6" i="16"/>
  <c r="G6" i="16"/>
  <c r="F5" i="16"/>
  <c r="G5" i="16"/>
  <c r="D78" i="15"/>
  <c r="E60" i="15"/>
  <c r="E61" i="15"/>
  <c r="E62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F74" i="15"/>
  <c r="G74" i="15"/>
  <c r="F73" i="15"/>
  <c r="G73" i="15"/>
  <c r="F70" i="15"/>
  <c r="G70" i="15"/>
  <c r="F69" i="15"/>
  <c r="G69" i="15"/>
  <c r="F68" i="15"/>
  <c r="G68" i="15"/>
  <c r="F67" i="15"/>
  <c r="G67" i="15"/>
  <c r="F66" i="15"/>
  <c r="G66" i="15"/>
  <c r="F65" i="15"/>
  <c r="G65" i="15"/>
  <c r="F64" i="15"/>
  <c r="G64" i="15"/>
  <c r="F62" i="15"/>
  <c r="G62" i="15"/>
  <c r="F61" i="15"/>
  <c r="G61" i="15"/>
  <c r="F60" i="15"/>
  <c r="G60" i="15"/>
  <c r="D53" i="15"/>
  <c r="E5" i="15"/>
  <c r="E6" i="15"/>
  <c r="E7" i="15"/>
  <c r="E8" i="15"/>
  <c r="E10" i="15"/>
  <c r="E11" i="15"/>
  <c r="E12" i="15"/>
  <c r="E13" i="15"/>
  <c r="E14" i="15"/>
  <c r="E15" i="15"/>
  <c r="E16" i="15"/>
  <c r="E18" i="15"/>
  <c r="E19" i="15"/>
  <c r="E20" i="15"/>
  <c r="E21" i="15"/>
  <c r="E22" i="15"/>
  <c r="E23" i="15"/>
  <c r="E24" i="15"/>
  <c r="E25" i="15"/>
  <c r="E26" i="15"/>
  <c r="E29" i="15"/>
  <c r="E30" i="15"/>
  <c r="E31" i="15"/>
  <c r="E32" i="15"/>
  <c r="E33" i="15"/>
  <c r="E34" i="15"/>
  <c r="E35" i="15"/>
  <c r="E36" i="15"/>
  <c r="E37" i="15"/>
  <c r="E39" i="15"/>
  <c r="E40" i="15"/>
  <c r="E41" i="15"/>
  <c r="E42" i="15"/>
  <c r="E44" i="15"/>
  <c r="E45" i="15"/>
  <c r="E46" i="15"/>
  <c r="E47" i="15"/>
  <c r="E48" i="15"/>
  <c r="E50" i="15"/>
  <c r="E51" i="15"/>
  <c r="F50" i="15"/>
  <c r="G50" i="15"/>
  <c r="F49" i="15"/>
  <c r="G49" i="15"/>
  <c r="F45" i="15"/>
  <c r="G45" i="15"/>
  <c r="F44" i="15"/>
  <c r="G44" i="15"/>
  <c r="F43" i="15"/>
  <c r="G43" i="15"/>
  <c r="F42" i="15"/>
  <c r="G42" i="15"/>
  <c r="F41" i="15"/>
  <c r="G41" i="15"/>
  <c r="F40" i="15"/>
  <c r="G40" i="15"/>
  <c r="F39" i="15"/>
  <c r="G39" i="15"/>
  <c r="F38" i="15"/>
  <c r="G38" i="15"/>
  <c r="F37" i="15"/>
  <c r="G37" i="15"/>
  <c r="F36" i="15"/>
  <c r="G36" i="15"/>
  <c r="F35" i="15"/>
  <c r="G35" i="15"/>
  <c r="F34" i="15"/>
  <c r="G34" i="15"/>
  <c r="F33" i="15"/>
  <c r="G33" i="15"/>
  <c r="F32" i="15"/>
  <c r="G32" i="15"/>
  <c r="F31" i="15"/>
  <c r="G31" i="15"/>
  <c r="F30" i="15"/>
  <c r="G30" i="15"/>
  <c r="F29" i="15"/>
  <c r="G29" i="15"/>
  <c r="F28" i="15"/>
  <c r="G28" i="15"/>
  <c r="F27" i="15"/>
  <c r="G27" i="15"/>
  <c r="F26" i="15"/>
  <c r="G26" i="15"/>
  <c r="F25" i="15"/>
  <c r="G25" i="15"/>
  <c r="F24" i="15"/>
  <c r="G24" i="15"/>
  <c r="F23" i="15"/>
  <c r="G23" i="15"/>
  <c r="F22" i="15"/>
  <c r="G22" i="15"/>
  <c r="F21" i="15"/>
  <c r="G21" i="15"/>
  <c r="F20" i="15"/>
  <c r="G20" i="15"/>
  <c r="F19" i="15"/>
  <c r="G19" i="15"/>
  <c r="F18" i="15"/>
  <c r="G18" i="15"/>
  <c r="F17" i="15"/>
  <c r="G17" i="15"/>
  <c r="F16" i="15"/>
  <c r="G16" i="15"/>
  <c r="F15" i="15"/>
  <c r="G15" i="15"/>
  <c r="F14" i="15"/>
  <c r="G14" i="15"/>
  <c r="F13" i="15"/>
  <c r="G13" i="15"/>
  <c r="F12" i="15"/>
  <c r="G12" i="15"/>
  <c r="F11" i="15"/>
  <c r="G11" i="15"/>
  <c r="F10" i="15"/>
  <c r="G10" i="15"/>
  <c r="F8" i="15"/>
  <c r="G8" i="15"/>
  <c r="F7" i="15"/>
  <c r="G7" i="15"/>
  <c r="F6" i="15"/>
  <c r="G6" i="15"/>
  <c r="F5" i="15"/>
  <c r="G5" i="15"/>
  <c r="E65" i="14"/>
  <c r="E71" i="14"/>
  <c r="E66" i="14"/>
  <c r="E74" i="14"/>
  <c r="E68" i="14"/>
  <c r="E69" i="14"/>
  <c r="E61" i="14"/>
  <c r="E59" i="14"/>
  <c r="E60" i="14"/>
  <c r="E62" i="14"/>
  <c r="E63" i="14"/>
  <c r="E64" i="14"/>
  <c r="E67" i="14"/>
  <c r="E70" i="14"/>
  <c r="E72" i="14"/>
  <c r="E73" i="14"/>
  <c r="E75" i="14"/>
  <c r="E76" i="14"/>
  <c r="F65" i="14"/>
  <c r="G65" i="14"/>
  <c r="E44" i="14"/>
  <c r="E39" i="14"/>
  <c r="E40" i="14"/>
  <c r="E41" i="14"/>
  <c r="E42" i="14"/>
  <c r="E43" i="14"/>
  <c r="E45" i="14"/>
  <c r="E46" i="14"/>
  <c r="E47" i="14"/>
  <c r="E48" i="14"/>
  <c r="E5" i="14"/>
  <c r="E6" i="14"/>
  <c r="E7" i="14"/>
  <c r="E8" i="14"/>
  <c r="E9" i="14"/>
  <c r="E10" i="14"/>
  <c r="E11" i="14"/>
  <c r="E12" i="14"/>
  <c r="E13" i="14"/>
  <c r="E14" i="14"/>
  <c r="E15" i="14"/>
  <c r="E17" i="14"/>
  <c r="E18" i="14"/>
  <c r="E19" i="14"/>
  <c r="E20" i="14"/>
  <c r="E21" i="14"/>
  <c r="E22" i="14"/>
  <c r="E23" i="14"/>
  <c r="E24" i="14"/>
  <c r="E25" i="14"/>
  <c r="E26" i="14"/>
  <c r="E28" i="14"/>
  <c r="E29" i="14"/>
  <c r="E30" i="14"/>
  <c r="E31" i="14"/>
  <c r="E32" i="14"/>
  <c r="E33" i="14"/>
  <c r="E34" i="14"/>
  <c r="E35" i="14"/>
  <c r="E36" i="14"/>
  <c r="E38" i="14"/>
  <c r="E49" i="14"/>
  <c r="E50" i="14"/>
  <c r="F44" i="14"/>
  <c r="G44" i="14"/>
  <c r="D79" i="14"/>
  <c r="F75" i="14"/>
  <c r="G75" i="14"/>
  <c r="F74" i="14"/>
  <c r="G74" i="14"/>
  <c r="F71" i="14"/>
  <c r="G71" i="14"/>
  <c r="F70" i="14"/>
  <c r="G70" i="14"/>
  <c r="F69" i="14"/>
  <c r="G69" i="14"/>
  <c r="F68" i="14"/>
  <c r="G68" i="14"/>
  <c r="F67" i="14"/>
  <c r="G67" i="14"/>
  <c r="F66" i="14"/>
  <c r="G66" i="14"/>
  <c r="F64" i="14"/>
  <c r="G64" i="14"/>
  <c r="F63" i="14"/>
  <c r="G63" i="14"/>
  <c r="F62" i="14"/>
  <c r="G62" i="14"/>
  <c r="F61" i="14"/>
  <c r="G61" i="14"/>
  <c r="F60" i="14"/>
  <c r="G60" i="14"/>
  <c r="F59" i="14"/>
  <c r="G59" i="14"/>
  <c r="D52" i="14"/>
  <c r="F49" i="14"/>
  <c r="G49" i="14"/>
  <c r="F48" i="14"/>
  <c r="G48" i="14"/>
  <c r="F43" i="14"/>
  <c r="G43" i="14"/>
  <c r="F42" i="14"/>
  <c r="G42" i="14"/>
  <c r="F41" i="14"/>
  <c r="G41" i="14"/>
  <c r="F40" i="14"/>
  <c r="G40" i="14"/>
  <c r="F39" i="14"/>
  <c r="G39" i="14"/>
  <c r="F38" i="14"/>
  <c r="G38" i="14"/>
  <c r="F37" i="14"/>
  <c r="G37" i="14"/>
  <c r="F36" i="14"/>
  <c r="G36" i="14"/>
  <c r="F35" i="14"/>
  <c r="G35" i="14"/>
  <c r="F34" i="14"/>
  <c r="G34" i="14"/>
  <c r="F33" i="14"/>
  <c r="G33" i="14"/>
  <c r="F32" i="14"/>
  <c r="G32" i="14"/>
  <c r="F31" i="14"/>
  <c r="G31" i="14"/>
  <c r="F30" i="14"/>
  <c r="G30" i="14"/>
  <c r="F29" i="14"/>
  <c r="G29" i="14"/>
  <c r="F28" i="14"/>
  <c r="G28" i="14"/>
  <c r="F27" i="14"/>
  <c r="G27" i="14"/>
  <c r="F26" i="14"/>
  <c r="G26" i="14"/>
  <c r="F25" i="14"/>
  <c r="G25" i="14"/>
  <c r="F24" i="14"/>
  <c r="G24" i="14"/>
  <c r="F23" i="14"/>
  <c r="G23" i="14"/>
  <c r="F22" i="14"/>
  <c r="G22" i="14"/>
  <c r="F21" i="14"/>
  <c r="G21" i="14"/>
  <c r="F20" i="14"/>
  <c r="G20" i="14"/>
  <c r="F19" i="14"/>
  <c r="G19" i="14"/>
  <c r="F18" i="14"/>
  <c r="G18" i="14"/>
  <c r="F17" i="14"/>
  <c r="G17" i="14"/>
  <c r="F16" i="14"/>
  <c r="G16" i="14"/>
  <c r="F15" i="14"/>
  <c r="G15" i="14"/>
  <c r="F14" i="14"/>
  <c r="G14" i="14"/>
  <c r="F13" i="14"/>
  <c r="G13" i="14"/>
  <c r="F12" i="14"/>
  <c r="G12" i="14"/>
  <c r="F11" i="14"/>
  <c r="G11" i="14"/>
  <c r="F10" i="14"/>
  <c r="G10" i="14"/>
  <c r="F9" i="14"/>
  <c r="G9" i="14"/>
  <c r="F8" i="14"/>
  <c r="G8" i="14"/>
  <c r="F7" i="14"/>
  <c r="G7" i="14"/>
  <c r="F6" i="14"/>
  <c r="G6" i="14"/>
  <c r="F5" i="14"/>
  <c r="G5" i="14"/>
  <c r="P71" i="1"/>
  <c r="Q71" i="1"/>
  <c r="P73" i="1"/>
  <c r="O70" i="1"/>
  <c r="O73" i="1"/>
  <c r="O74" i="1"/>
  <c r="D49" i="13"/>
  <c r="E25" i="13"/>
  <c r="E44" i="13"/>
  <c r="E4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3" i="13"/>
  <c r="E24" i="13"/>
  <c r="E26" i="13"/>
  <c r="E29" i="13"/>
  <c r="E28" i="13"/>
  <c r="E30" i="13"/>
  <c r="E20" i="13"/>
  <c r="E32" i="13"/>
  <c r="E31" i="13"/>
  <c r="E33" i="13"/>
  <c r="E34" i="13"/>
  <c r="E46" i="13"/>
  <c r="E38" i="13"/>
  <c r="E41" i="13"/>
  <c r="E43" i="13"/>
  <c r="E15" i="13"/>
  <c r="E5" i="13"/>
  <c r="E6" i="13"/>
  <c r="E7" i="13"/>
  <c r="E8" i="13"/>
  <c r="E9" i="13"/>
  <c r="E10" i="13"/>
  <c r="E11" i="13"/>
  <c r="E12" i="13"/>
  <c r="E13" i="13"/>
  <c r="E14" i="13"/>
  <c r="E17" i="13"/>
  <c r="E18" i="13"/>
  <c r="E19" i="13"/>
  <c r="E21" i="13"/>
  <c r="E22" i="13"/>
  <c r="E35" i="13"/>
  <c r="E36" i="13"/>
  <c r="E39" i="13"/>
  <c r="E40" i="13"/>
  <c r="E42" i="13"/>
  <c r="E47" i="13"/>
  <c r="F23" i="13"/>
  <c r="G23" i="13"/>
  <c r="D75" i="13"/>
  <c r="F71" i="13"/>
  <c r="G71" i="13"/>
  <c r="F70" i="13"/>
  <c r="G70" i="13"/>
  <c r="F67" i="13"/>
  <c r="G67" i="13"/>
  <c r="F66" i="13"/>
  <c r="G66" i="13"/>
  <c r="F65" i="13"/>
  <c r="G65" i="13"/>
  <c r="F64" i="13"/>
  <c r="G64" i="13"/>
  <c r="F63" i="13"/>
  <c r="G63" i="13"/>
  <c r="F62" i="13"/>
  <c r="G62" i="13"/>
  <c r="F61" i="13"/>
  <c r="G61" i="13"/>
  <c r="F60" i="13"/>
  <c r="G60" i="13"/>
  <c r="F59" i="13"/>
  <c r="G59" i="13"/>
  <c r="F58" i="13"/>
  <c r="G58" i="13"/>
  <c r="F57" i="13"/>
  <c r="G57" i="13"/>
  <c r="F56" i="13"/>
  <c r="G56" i="13"/>
  <c r="F46" i="13"/>
  <c r="G46" i="13"/>
  <c r="F45" i="13"/>
  <c r="G45" i="13"/>
  <c r="F43" i="13"/>
  <c r="G43" i="13"/>
  <c r="F42" i="13"/>
  <c r="G42" i="13"/>
  <c r="F41" i="13"/>
  <c r="G41" i="13"/>
  <c r="F40" i="13"/>
  <c r="G40" i="13"/>
  <c r="F39" i="13"/>
  <c r="G39" i="13"/>
  <c r="F38" i="13"/>
  <c r="G38" i="13"/>
  <c r="F37" i="13"/>
  <c r="G37" i="13"/>
  <c r="F36" i="13"/>
  <c r="G36" i="13"/>
  <c r="F35" i="13"/>
  <c r="G35" i="13"/>
  <c r="F34" i="13"/>
  <c r="G34" i="13"/>
  <c r="F33" i="13"/>
  <c r="G33" i="13"/>
  <c r="F32" i="13"/>
  <c r="G32" i="13"/>
  <c r="F31" i="13"/>
  <c r="G31" i="13"/>
  <c r="F30" i="13"/>
  <c r="G30" i="13"/>
  <c r="F29" i="13"/>
  <c r="G29" i="13"/>
  <c r="F28" i="13"/>
  <c r="G28" i="13"/>
  <c r="F27" i="13"/>
  <c r="G27" i="13"/>
  <c r="F26" i="13"/>
  <c r="G26" i="13"/>
  <c r="F25" i="13"/>
  <c r="G25" i="13"/>
  <c r="F24" i="13"/>
  <c r="G24" i="13"/>
  <c r="F22" i="13"/>
  <c r="G22" i="13"/>
  <c r="F21" i="13"/>
  <c r="G21" i="13"/>
  <c r="F20" i="13"/>
  <c r="G20" i="13"/>
  <c r="F19" i="13"/>
  <c r="G19" i="13"/>
  <c r="F18" i="13"/>
  <c r="G18" i="13"/>
  <c r="F17" i="13"/>
  <c r="G17" i="13"/>
  <c r="F16" i="13"/>
  <c r="G16" i="13"/>
  <c r="F15" i="13"/>
  <c r="G15" i="13"/>
  <c r="F14" i="13"/>
  <c r="G14" i="13"/>
  <c r="F13" i="13"/>
  <c r="G13" i="13"/>
  <c r="F12" i="13"/>
  <c r="G12" i="13"/>
  <c r="F11" i="13"/>
  <c r="G11" i="13"/>
  <c r="F10" i="13"/>
  <c r="G10" i="13"/>
  <c r="F9" i="13"/>
  <c r="G9" i="13"/>
  <c r="F8" i="13"/>
  <c r="G8" i="13"/>
  <c r="F7" i="13"/>
  <c r="G7" i="13"/>
  <c r="F6" i="13"/>
  <c r="G6" i="13"/>
  <c r="F5" i="13"/>
  <c r="G5" i="13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E52" i="12"/>
  <c r="F52" i="12"/>
  <c r="G52" i="12"/>
  <c r="E6" i="12"/>
  <c r="E5" i="12"/>
  <c r="E7" i="12"/>
  <c r="E8" i="12"/>
  <c r="E9" i="12"/>
  <c r="E10" i="12"/>
  <c r="E11" i="12"/>
  <c r="E12" i="12"/>
  <c r="E13" i="12"/>
  <c r="E14" i="12"/>
  <c r="E15" i="12"/>
  <c r="E17" i="12"/>
  <c r="E18" i="12"/>
  <c r="E19" i="12"/>
  <c r="E20" i="12"/>
  <c r="E21" i="12"/>
  <c r="E22" i="12"/>
  <c r="E23" i="12"/>
  <c r="E25" i="12"/>
  <c r="E27" i="12"/>
  <c r="E28" i="12"/>
  <c r="E29" i="12"/>
  <c r="E30" i="12"/>
  <c r="E31" i="12"/>
  <c r="E32" i="12"/>
  <c r="E33" i="12"/>
  <c r="E34" i="12"/>
  <c r="E35" i="12"/>
  <c r="E37" i="12"/>
  <c r="E38" i="12"/>
  <c r="E39" i="12"/>
  <c r="E40" i="12"/>
  <c r="E41" i="12"/>
  <c r="E42" i="12"/>
  <c r="E44" i="12"/>
  <c r="E4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5" i="12"/>
  <c r="G5" i="12"/>
  <c r="M71" i="1"/>
  <c r="N71" i="1"/>
  <c r="M73" i="1"/>
  <c r="L70" i="1"/>
  <c r="L73" i="1"/>
  <c r="L74" i="1"/>
  <c r="J71" i="1"/>
  <c r="K71" i="1"/>
  <c r="J73" i="1"/>
  <c r="I70" i="1"/>
  <c r="I73" i="1"/>
  <c r="I74" i="1"/>
  <c r="D69" i="12"/>
  <c r="E17" i="11"/>
  <c r="D68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5" i="11"/>
  <c r="E6" i="11"/>
  <c r="E7" i="11"/>
  <c r="E8" i="11"/>
  <c r="E9" i="11"/>
  <c r="E10" i="11"/>
  <c r="E11" i="11"/>
  <c r="E12" i="11"/>
  <c r="E13" i="11"/>
  <c r="E14" i="11"/>
  <c r="E15" i="11"/>
  <c r="E18" i="11"/>
  <c r="E19" i="11"/>
  <c r="E20" i="11"/>
  <c r="E21" i="11"/>
  <c r="E22" i="11"/>
  <c r="E23" i="11"/>
  <c r="E24" i="11"/>
  <c r="E26" i="11"/>
  <c r="E27" i="11"/>
  <c r="E28" i="11"/>
  <c r="E29" i="11"/>
  <c r="E30" i="11"/>
  <c r="E31" i="11"/>
  <c r="E32" i="11"/>
  <c r="E33" i="11"/>
  <c r="E34" i="11"/>
  <c r="E35" i="11"/>
  <c r="E38" i="11"/>
  <c r="E39" i="11"/>
  <c r="E40" i="11"/>
  <c r="E41" i="11"/>
  <c r="E42" i="11"/>
  <c r="E43" i="11"/>
  <c r="E45" i="11"/>
  <c r="E46" i="11"/>
  <c r="G71" i="1"/>
  <c r="H71" i="1"/>
  <c r="G73" i="1"/>
  <c r="F70" i="1"/>
  <c r="F73" i="1"/>
  <c r="F75" i="1"/>
  <c r="F74" i="1"/>
  <c r="E28" i="10"/>
  <c r="E23" i="10"/>
  <c r="E20" i="10"/>
  <c r="E34" i="10"/>
  <c r="E37" i="10"/>
  <c r="E16" i="10"/>
  <c r="E14" i="10"/>
  <c r="E10" i="10"/>
  <c r="D68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5" i="10"/>
  <c r="E6" i="10"/>
  <c r="E7" i="10"/>
  <c r="E8" i="10"/>
  <c r="E9" i="10"/>
  <c r="E11" i="10"/>
  <c r="E12" i="10"/>
  <c r="E13" i="10"/>
  <c r="E15" i="10"/>
  <c r="E17" i="10"/>
  <c r="E18" i="10"/>
  <c r="E19" i="10"/>
  <c r="E21" i="10"/>
  <c r="E22" i="10"/>
  <c r="E24" i="10"/>
  <c r="E25" i="10"/>
  <c r="E26" i="10"/>
  <c r="E27" i="10"/>
  <c r="E29" i="10"/>
  <c r="E30" i="10"/>
  <c r="E31" i="10"/>
  <c r="E32" i="10"/>
  <c r="E33" i="10"/>
  <c r="E38" i="10"/>
  <c r="E39" i="10"/>
  <c r="E40" i="10"/>
  <c r="E41" i="10"/>
  <c r="E42" i="10"/>
  <c r="E43" i="10"/>
  <c r="E45" i="10"/>
  <c r="E46" i="10"/>
  <c r="E47" i="10"/>
  <c r="D71" i="1"/>
  <c r="E71" i="1"/>
  <c r="D73" i="1"/>
  <c r="C70" i="1"/>
  <c r="C73" i="1"/>
  <c r="C74" i="1"/>
  <c r="C75" i="1"/>
  <c r="D5" i="9"/>
  <c r="D6" i="9"/>
  <c r="D7" i="9"/>
  <c r="D8" i="9"/>
  <c r="D9" i="9"/>
  <c r="D10" i="9"/>
  <c r="D12" i="9"/>
  <c r="D14" i="9"/>
  <c r="D16" i="9"/>
  <c r="D18" i="9"/>
  <c r="D19" i="9"/>
  <c r="D21" i="9"/>
  <c r="D22" i="9"/>
  <c r="D23" i="9"/>
  <c r="D24" i="9"/>
  <c r="D25" i="9"/>
  <c r="D26" i="9"/>
  <c r="D27" i="9"/>
  <c r="D28" i="9"/>
  <c r="D29" i="9"/>
  <c r="D31" i="9"/>
  <c r="D32" i="9"/>
  <c r="D33" i="9"/>
  <c r="D34" i="9"/>
  <c r="D36" i="9"/>
  <c r="D37" i="9"/>
  <c r="D39" i="9"/>
  <c r="D17" i="9"/>
  <c r="D30" i="9"/>
  <c r="D35" i="9"/>
  <c r="D40" i="9"/>
  <c r="D11" i="9"/>
  <c r="D41" i="9"/>
  <c r="D48" i="9"/>
  <c r="D50" i="9"/>
  <c r="D49" i="9"/>
  <c r="D51" i="9"/>
  <c r="D53" i="9"/>
  <c r="D52" i="9"/>
  <c r="D54" i="9"/>
  <c r="D59" i="9"/>
  <c r="D55" i="9"/>
  <c r="D56" i="9"/>
  <c r="D57" i="9"/>
  <c r="D58" i="9"/>
  <c r="D60" i="9"/>
  <c r="D61" i="9"/>
  <c r="D37" i="8"/>
  <c r="D36" i="8"/>
  <c r="D35" i="8"/>
  <c r="D3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3" i="8"/>
  <c r="I38" i="8"/>
  <c r="I39" i="8"/>
  <c r="H39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3" i="8"/>
  <c r="D38" i="8"/>
  <c r="D39" i="8"/>
  <c r="C39" i="8"/>
  <c r="AJ70" i="1"/>
  <c r="C22" i="6"/>
  <c r="AG70" i="1"/>
  <c r="C21" i="6"/>
  <c r="AD70" i="1"/>
  <c r="C20" i="6"/>
  <c r="AA70" i="1"/>
  <c r="C19" i="6"/>
  <c r="X70" i="1"/>
  <c r="C18" i="6"/>
  <c r="U70" i="1"/>
  <c r="C17" i="6"/>
  <c r="R70" i="1"/>
  <c r="C16" i="6"/>
  <c r="E22" i="6"/>
  <c r="E21" i="6"/>
  <c r="E20" i="6"/>
  <c r="E19" i="6"/>
  <c r="E18" i="6"/>
  <c r="E17" i="6"/>
  <c r="E16" i="6"/>
  <c r="E15" i="6"/>
  <c r="D22" i="6"/>
  <c r="G22" i="6"/>
  <c r="D21" i="6"/>
  <c r="G21" i="6"/>
  <c r="D20" i="6"/>
  <c r="G20" i="6"/>
  <c r="D19" i="6"/>
  <c r="G19" i="6"/>
  <c r="D18" i="6"/>
  <c r="G18" i="6"/>
  <c r="D17" i="6"/>
  <c r="G17" i="6"/>
  <c r="D16" i="6"/>
  <c r="G16" i="6"/>
  <c r="C15" i="6"/>
  <c r="D15" i="6"/>
  <c r="G15" i="6"/>
  <c r="C14" i="6"/>
  <c r="D14" i="6"/>
  <c r="E14" i="6"/>
  <c r="G14" i="6"/>
  <c r="C13" i="6"/>
  <c r="D13" i="6"/>
  <c r="E13" i="6"/>
  <c r="G13" i="6"/>
  <c r="C12" i="6"/>
  <c r="D12" i="6"/>
  <c r="E12" i="6"/>
  <c r="G12" i="6"/>
  <c r="C11" i="6"/>
  <c r="D11" i="6"/>
  <c r="E11" i="6"/>
  <c r="G11" i="6"/>
  <c r="B26" i="3"/>
  <c r="B25" i="3"/>
  <c r="B24" i="3"/>
  <c r="B23" i="3"/>
  <c r="B22" i="3"/>
  <c r="B21" i="3"/>
  <c r="B20" i="3"/>
  <c r="B19" i="3"/>
  <c r="B18" i="3"/>
  <c r="B17" i="3"/>
  <c r="B16" i="3"/>
  <c r="B15" i="3"/>
  <c r="G28" i="3"/>
  <c r="B7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1" i="5"/>
  <c r="B72" i="5"/>
  <c r="C71" i="5"/>
  <c r="C72" i="5"/>
  <c r="F72" i="5"/>
  <c r="E71" i="5"/>
  <c r="E72" i="5"/>
  <c r="D71" i="5"/>
  <c r="D72" i="5"/>
  <c r="B3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3" i="5"/>
  <c r="B34" i="5"/>
  <c r="C33" i="5"/>
  <c r="C34" i="5"/>
  <c r="F34" i="5"/>
  <c r="E33" i="5"/>
  <c r="E34" i="5"/>
  <c r="D33" i="5"/>
  <c r="D34" i="5"/>
  <c r="B28" i="3"/>
  <c r="H83" i="2"/>
  <c r="C101" i="2"/>
  <c r="H82" i="2"/>
  <c r="C100" i="2"/>
  <c r="H81" i="2"/>
  <c r="D60" i="2"/>
  <c r="C99" i="2"/>
  <c r="H80" i="2"/>
  <c r="D59" i="2"/>
  <c r="C98" i="2"/>
  <c r="H79" i="2"/>
  <c r="D58" i="2"/>
  <c r="C97" i="2"/>
  <c r="H78" i="2"/>
  <c r="D57" i="2"/>
  <c r="C96" i="2"/>
  <c r="C77" i="2"/>
  <c r="E77" i="2"/>
  <c r="F77" i="2"/>
  <c r="H77" i="2"/>
  <c r="D56" i="2"/>
  <c r="C95" i="2"/>
  <c r="C76" i="2"/>
  <c r="E76" i="2"/>
  <c r="F76" i="2"/>
  <c r="H76" i="2"/>
  <c r="D55" i="2"/>
  <c r="C94" i="2"/>
  <c r="H75" i="2"/>
  <c r="D54" i="2"/>
  <c r="C93" i="2"/>
  <c r="E74" i="2"/>
  <c r="H74" i="2"/>
  <c r="D53" i="2"/>
  <c r="C92" i="2"/>
  <c r="E73" i="2"/>
  <c r="H73" i="2"/>
  <c r="D31" i="2"/>
  <c r="D8" i="2"/>
  <c r="D52" i="2"/>
  <c r="C91" i="2"/>
  <c r="C72" i="2"/>
  <c r="E72" i="2"/>
  <c r="F72" i="2"/>
  <c r="H72" i="2"/>
  <c r="D30" i="2"/>
  <c r="D7" i="2"/>
  <c r="D51" i="2"/>
  <c r="C90" i="2"/>
  <c r="P72" i="2"/>
  <c r="R72" i="2"/>
  <c r="R85" i="2"/>
  <c r="Q85" i="2"/>
  <c r="P85" i="2"/>
  <c r="O85" i="2"/>
  <c r="N85" i="2"/>
  <c r="M85" i="2"/>
  <c r="L85" i="2"/>
  <c r="K85" i="2"/>
  <c r="G84" i="2"/>
  <c r="H84" i="2"/>
  <c r="H85" i="2"/>
  <c r="G85" i="2"/>
  <c r="F85" i="2"/>
  <c r="E85" i="2"/>
  <c r="D85" i="2"/>
  <c r="C85" i="2"/>
  <c r="B85" i="2"/>
  <c r="P84" i="2"/>
  <c r="R83" i="2"/>
  <c r="P82" i="2"/>
  <c r="R82" i="2"/>
  <c r="R81" i="2"/>
  <c r="P80" i="2"/>
  <c r="R80" i="2"/>
  <c r="P79" i="2"/>
  <c r="R79" i="2"/>
  <c r="R78" i="2"/>
  <c r="P77" i="2"/>
  <c r="R77" i="2"/>
  <c r="P76" i="2"/>
  <c r="R76" i="2"/>
  <c r="P75" i="2"/>
  <c r="R75" i="2"/>
  <c r="P74" i="2"/>
  <c r="R74" i="2"/>
  <c r="R73" i="2"/>
  <c r="J51" i="2"/>
  <c r="J64" i="2"/>
  <c r="I51" i="2"/>
  <c r="I64" i="2"/>
  <c r="H30" i="2"/>
  <c r="H7" i="2"/>
  <c r="H51" i="2"/>
  <c r="H62" i="2"/>
  <c r="H64" i="2"/>
  <c r="D64" i="2"/>
  <c r="C51" i="2"/>
  <c r="C52" i="2"/>
  <c r="C53" i="2"/>
  <c r="C54" i="2"/>
  <c r="C55" i="2"/>
  <c r="C20" i="2"/>
  <c r="C56" i="2"/>
  <c r="C57" i="2"/>
  <c r="C58" i="2"/>
  <c r="C59" i="2"/>
  <c r="C60" i="2"/>
  <c r="C64" i="2"/>
  <c r="B51" i="2"/>
  <c r="B31" i="2"/>
  <c r="B52" i="2"/>
  <c r="B32" i="2"/>
  <c r="B53" i="2"/>
  <c r="B54" i="2"/>
  <c r="B55" i="2"/>
  <c r="B35" i="2"/>
  <c r="B56" i="2"/>
  <c r="B36" i="2"/>
  <c r="B57" i="2"/>
  <c r="B37" i="2"/>
  <c r="B58" i="2"/>
  <c r="B41" i="2"/>
  <c r="B59" i="2"/>
  <c r="B60" i="2"/>
  <c r="B62" i="2"/>
  <c r="B64" i="2"/>
  <c r="K59" i="2"/>
  <c r="E57" i="2"/>
  <c r="K55" i="2"/>
  <c r="K54" i="2"/>
  <c r="E54" i="2"/>
  <c r="K53" i="2"/>
  <c r="E53" i="2"/>
  <c r="E52" i="2"/>
  <c r="K51" i="2"/>
  <c r="E51" i="2"/>
  <c r="J40" i="2"/>
  <c r="J43" i="2"/>
  <c r="I43" i="2"/>
  <c r="H31" i="2"/>
  <c r="H32" i="2"/>
  <c r="H33" i="2"/>
  <c r="H34" i="2"/>
  <c r="H35" i="2"/>
  <c r="H36" i="2"/>
  <c r="H37" i="2"/>
  <c r="H38" i="2"/>
  <c r="H39" i="2"/>
  <c r="H40" i="2"/>
  <c r="H41" i="2"/>
  <c r="H43" i="2"/>
  <c r="D43" i="2"/>
  <c r="C43" i="2"/>
  <c r="B38" i="2"/>
  <c r="B39" i="2"/>
  <c r="B40" i="2"/>
  <c r="B43" i="2"/>
  <c r="J17" i="2"/>
  <c r="J20" i="2"/>
  <c r="I20" i="2"/>
  <c r="H8" i="2"/>
  <c r="H9" i="2"/>
  <c r="H10" i="2"/>
  <c r="H11" i="2"/>
  <c r="H12" i="2"/>
  <c r="H14" i="2"/>
  <c r="H17" i="2"/>
  <c r="H18" i="2"/>
  <c r="H20" i="2"/>
  <c r="D20" i="2"/>
  <c r="B17" i="2"/>
  <c r="B18" i="2"/>
  <c r="B20" i="2"/>
  <c r="F79" i="1"/>
  <c r="C79" i="1"/>
  <c r="O78" i="1"/>
  <c r="L78" i="1"/>
  <c r="I78" i="1"/>
  <c r="F78" i="1"/>
  <c r="C78" i="1"/>
</calcChain>
</file>

<file path=xl/sharedStrings.xml><?xml version="1.0" encoding="utf-8"?>
<sst xmlns="http://schemas.openxmlformats.org/spreadsheetml/2006/main" count="1800" uniqueCount="297">
  <si>
    <t>Presupuesto</t>
  </si>
  <si>
    <t>Ejecución</t>
  </si>
  <si>
    <t>Enero</t>
  </si>
  <si>
    <t>Enero G.H.</t>
  </si>
  <si>
    <t>Enero TAL.</t>
  </si>
  <si>
    <t>Febrero</t>
  </si>
  <si>
    <t>Febrero G.H.</t>
  </si>
  <si>
    <t>Febrero TAL.</t>
  </si>
  <si>
    <t>Marzo</t>
  </si>
  <si>
    <t>Marzo G.H.</t>
  </si>
  <si>
    <t>Marzo TAL.</t>
  </si>
  <si>
    <t>Abril</t>
  </si>
  <si>
    <t>Abril G.H.</t>
  </si>
  <si>
    <t>Abril TAL.</t>
  </si>
  <si>
    <t>Mayo</t>
  </si>
  <si>
    <t>Mayo G.H.</t>
  </si>
  <si>
    <t>Mayo TAL.</t>
  </si>
  <si>
    <t>Junio</t>
  </si>
  <si>
    <t>Junio G.H.</t>
  </si>
  <si>
    <t>Junio TAL.</t>
  </si>
  <si>
    <t>Julio</t>
  </si>
  <si>
    <t>Julio G.H.</t>
  </si>
  <si>
    <t>Julio TAL.</t>
  </si>
  <si>
    <t>Agosto</t>
  </si>
  <si>
    <t>Agosto G.H.</t>
  </si>
  <si>
    <t>Agosto TAL.</t>
  </si>
  <si>
    <t>Septiembre</t>
  </si>
  <si>
    <t>Sept G.H.</t>
  </si>
  <si>
    <t>Sept TAL.</t>
  </si>
  <si>
    <t>Octubre</t>
  </si>
  <si>
    <t>Oct G.H.</t>
  </si>
  <si>
    <t>Oct TAL.</t>
  </si>
  <si>
    <t>Noviembre</t>
  </si>
  <si>
    <t>Nov G.H.</t>
  </si>
  <si>
    <t>Nov TAL.</t>
  </si>
  <si>
    <t>Diciembre</t>
  </si>
  <si>
    <t>Dic G.H.</t>
  </si>
  <si>
    <t>Dic TAL.</t>
  </si>
  <si>
    <t>Concordia</t>
  </si>
  <si>
    <t xml:space="preserve">Alditec </t>
  </si>
  <si>
    <t>Azafran</t>
  </si>
  <si>
    <t>Aldelo</t>
  </si>
  <si>
    <t>Ingecrom</t>
  </si>
  <si>
    <t>Blue Cargo</t>
  </si>
  <si>
    <t>Clinica los Cedros</t>
  </si>
  <si>
    <t>SIA</t>
  </si>
  <si>
    <t>Dielco</t>
  </si>
  <si>
    <t>Mauve Corp.</t>
  </si>
  <si>
    <t>Lavartec</t>
  </si>
  <si>
    <t>New Concept</t>
  </si>
  <si>
    <t>Inciplast</t>
  </si>
  <si>
    <t>JC Zambrano</t>
  </si>
  <si>
    <t>Crocs</t>
  </si>
  <si>
    <t>Rosa Uribe</t>
  </si>
  <si>
    <t>Actum</t>
  </si>
  <si>
    <t>Rodrigo Soto</t>
  </si>
  <si>
    <t>Benahito</t>
  </si>
  <si>
    <t>Eansak</t>
  </si>
  <si>
    <t>Inv. RM</t>
  </si>
  <si>
    <t>Legis</t>
  </si>
  <si>
    <t>Century</t>
  </si>
  <si>
    <t>Ibermoda</t>
  </si>
  <si>
    <t>Tendenza</t>
  </si>
  <si>
    <t>Texart</t>
  </si>
  <si>
    <t>Texmoda</t>
  </si>
  <si>
    <t>Contexport</t>
  </si>
  <si>
    <t>Monserrate</t>
  </si>
  <si>
    <t>Deiro</t>
  </si>
  <si>
    <t>San Mateo</t>
  </si>
  <si>
    <t>Thyissen Group</t>
  </si>
  <si>
    <t>FIX</t>
  </si>
  <si>
    <t>Total Presupuesto</t>
  </si>
  <si>
    <t>Beneficio Tributario</t>
  </si>
  <si>
    <t>GRAN TOTAL</t>
  </si>
  <si>
    <t>% Cumplimiento</t>
  </si>
  <si>
    <t>Diferencia en  $$$</t>
  </si>
  <si>
    <t>METAS TOTAL INGRESOS</t>
  </si>
  <si>
    <t>EJECUCION</t>
  </si>
  <si>
    <t>Invervito</t>
  </si>
  <si>
    <t>CLIENTES</t>
  </si>
  <si>
    <t>Texmoda (X DIAS)</t>
  </si>
  <si>
    <t>Ejecución GESTION HUMANA 2011</t>
  </si>
  <si>
    <t>Ejecución GESTION HUMANA 2010</t>
  </si>
  <si>
    <t>Total</t>
  </si>
  <si>
    <t>Nomina</t>
  </si>
  <si>
    <t>Admon</t>
  </si>
  <si>
    <t>Empleados</t>
  </si>
  <si>
    <t>Ejecución TALENTOS 2011</t>
  </si>
  <si>
    <t>Ejecución TALENTOS 2010</t>
  </si>
  <si>
    <t>Ejecución CONSOLIDADA 2011</t>
  </si>
  <si>
    <t>Ejecución CONSOLIDADA 2010</t>
  </si>
  <si>
    <t>Otros Ingresos 2011</t>
  </si>
  <si>
    <t>Otros Ingresos 2010</t>
  </si>
  <si>
    <t>Exámenes</t>
  </si>
  <si>
    <t>Selección</t>
  </si>
  <si>
    <t>Contabilidad</t>
  </si>
  <si>
    <t>Beneficio</t>
  </si>
  <si>
    <t>Food</t>
  </si>
  <si>
    <t>Visitas</t>
  </si>
  <si>
    <t>Cuotas de</t>
  </si>
  <si>
    <t>Visitas &amp;</t>
  </si>
  <si>
    <t xml:space="preserve"> Médicos</t>
  </si>
  <si>
    <t>Consulting</t>
  </si>
  <si>
    <t>Tributario</t>
  </si>
  <si>
    <t>Service</t>
  </si>
  <si>
    <t>Otros</t>
  </si>
  <si>
    <t xml:space="preserve"> Ingresos</t>
  </si>
  <si>
    <t xml:space="preserve"> Manejo</t>
  </si>
  <si>
    <t>Estudios</t>
  </si>
  <si>
    <t>GRAN TOTAL DE INGRESOS 2011</t>
  </si>
  <si>
    <t>GRAN TOTAL DE INGRESOS 2010</t>
  </si>
  <si>
    <t>Totto</t>
  </si>
  <si>
    <t>Pueblo Viejo</t>
  </si>
  <si>
    <t>Cilgas</t>
  </si>
  <si>
    <t>Ejecución CONSULTING 2011</t>
  </si>
  <si>
    <t>Ejecución CONSULTING 2010</t>
  </si>
  <si>
    <t>Total Año</t>
  </si>
  <si>
    <t>Cumplimiento</t>
  </si>
  <si>
    <t>Ejecución CONSULTING 2012</t>
  </si>
  <si>
    <t>Foodservice</t>
  </si>
  <si>
    <t>SERVICIOS</t>
  </si>
  <si>
    <t>Gestión Humana</t>
  </si>
  <si>
    <t>Talentos</t>
  </si>
  <si>
    <t>Seguros</t>
  </si>
  <si>
    <t>Arriendo</t>
  </si>
  <si>
    <t>Agua</t>
  </si>
  <si>
    <t>Luz</t>
  </si>
  <si>
    <t>ETB</t>
  </si>
  <si>
    <t>Movistar</t>
  </si>
  <si>
    <t>Comcel</t>
  </si>
  <si>
    <t>Papelería</t>
  </si>
  <si>
    <t>Aseo</t>
  </si>
  <si>
    <t>Caja Menor</t>
  </si>
  <si>
    <t>Revisoría Fiscal</t>
  </si>
  <si>
    <t>NOMINA</t>
  </si>
  <si>
    <t>Oscar Ochoa</t>
  </si>
  <si>
    <t>Ma. Rosario Torres</t>
  </si>
  <si>
    <t>Tatiana Gonzalez</t>
  </si>
  <si>
    <t>Sandra Morales</t>
  </si>
  <si>
    <t>Ma. Teresa Giraldo</t>
  </si>
  <si>
    <t>Ma. Cristina Rodriguez</t>
  </si>
  <si>
    <t>Juan Diego Cadena</t>
  </si>
  <si>
    <t>Ximena Sarmiento</t>
  </si>
  <si>
    <t>Ma. Carmen Romero</t>
  </si>
  <si>
    <t>Lina Maria Ochoa</t>
  </si>
  <si>
    <t>Edwin Ramirez</t>
  </si>
  <si>
    <t>Elsa</t>
  </si>
  <si>
    <t>Edexi Palomino</t>
  </si>
  <si>
    <t>Liseth Ostos</t>
  </si>
  <si>
    <t>Tatiana Grajales</t>
  </si>
  <si>
    <t>PARTICIPACIÓN</t>
  </si>
  <si>
    <t xml:space="preserve">Sin olga </t>
  </si>
  <si>
    <t>COSTOS 2012</t>
  </si>
  <si>
    <t>Dann</t>
  </si>
  <si>
    <t>Iberocaribe</t>
  </si>
  <si>
    <t>Magramas</t>
  </si>
  <si>
    <t>Pueblo Viejo Eventos</t>
  </si>
  <si>
    <t>Colombolibanes Eventos</t>
  </si>
  <si>
    <t>Colombolibanes</t>
  </si>
  <si>
    <t>Foodservice 2012</t>
  </si>
  <si>
    <t>Facturación Total</t>
  </si>
  <si>
    <t>Temporales</t>
  </si>
  <si>
    <t>Head Hunter</t>
  </si>
  <si>
    <t>Head Hunter 2012</t>
  </si>
  <si>
    <t>Presupuesto Consolidado por U.N.</t>
  </si>
  <si>
    <t>Trade Service (Blue)</t>
  </si>
  <si>
    <t>DLK</t>
  </si>
  <si>
    <t>Leo Katz</t>
  </si>
  <si>
    <t>GESTION HUMANA</t>
  </si>
  <si>
    <t>CLIENTE</t>
  </si>
  <si>
    <t>ADMINISTRACION</t>
  </si>
  <si>
    <t>TOTAL</t>
  </si>
  <si>
    <t>Amextrade</t>
  </si>
  <si>
    <t>Country</t>
  </si>
  <si>
    <t>DICIEMBREDE 2011</t>
  </si>
  <si>
    <t>Crocos</t>
  </si>
  <si>
    <t>Spoleto</t>
  </si>
  <si>
    <t>TradeService</t>
  </si>
  <si>
    <t>TALENTOS</t>
  </si>
  <si>
    <t>BENAHITO</t>
  </si>
  <si>
    <t>CONCORDIA</t>
  </si>
  <si>
    <t>CROCOS</t>
  </si>
  <si>
    <t>INGECROM</t>
  </si>
  <si>
    <t>INGENIERIA RH</t>
  </si>
  <si>
    <t>KERADERM</t>
  </si>
  <si>
    <t>MAUVE</t>
  </si>
  <si>
    <t>NEW CONCEPT</t>
  </si>
  <si>
    <t>ROSA URIBE</t>
  </si>
  <si>
    <t>THYSSING</t>
  </si>
  <si>
    <t>EVENTOS</t>
  </si>
  <si>
    <t>Woodys</t>
  </si>
  <si>
    <t>Cales</t>
  </si>
  <si>
    <t>Lontano</t>
  </si>
  <si>
    <t>ENERO DE 2012</t>
  </si>
  <si>
    <t>Ingenieria RH</t>
  </si>
  <si>
    <t>Mauve</t>
  </si>
  <si>
    <t>New Concepts</t>
  </si>
  <si>
    <t>Beneficio Tributario Enero</t>
  </si>
  <si>
    <t>Gran Total</t>
  </si>
  <si>
    <t>Cales y Enmiendas</t>
  </si>
  <si>
    <t>Ing. RH</t>
  </si>
  <si>
    <t>FEBRERO DE 2012</t>
  </si>
  <si>
    <t>Belensate</t>
  </si>
  <si>
    <t>Pueblo Eventos</t>
  </si>
  <si>
    <t>Nogal</t>
  </si>
  <si>
    <t>Nogal Eventos</t>
  </si>
  <si>
    <t>Jorge Poveda</t>
  </si>
  <si>
    <t>Examenes Medicos</t>
  </si>
  <si>
    <t>GRAN TOTAL TEMPORALES +BENEFICIO</t>
  </si>
  <si>
    <t>Beneficio Tributario Febrero</t>
  </si>
  <si>
    <t>Belansate</t>
  </si>
  <si>
    <t>MARZO DE 2012</t>
  </si>
  <si>
    <t>Colombo</t>
  </si>
  <si>
    <t>Colombo Eventos</t>
  </si>
  <si>
    <t>Ibero Eventos</t>
  </si>
  <si>
    <t>Beneficio Tributario Marzo</t>
  </si>
  <si>
    <t>ABRIL DE 2012</t>
  </si>
  <si>
    <t>GYC</t>
  </si>
  <si>
    <t>Promo Mafer</t>
  </si>
  <si>
    <t>J.C.Zambrano</t>
  </si>
  <si>
    <t>Novel</t>
  </si>
  <si>
    <t>Beneficio Tributario Abril</t>
  </si>
  <si>
    <t>GyC</t>
  </si>
  <si>
    <t>Serrezuela</t>
  </si>
  <si>
    <t>Ed. FIX</t>
  </si>
  <si>
    <t>Atheneum</t>
  </si>
  <si>
    <t>Edgar Suarez</t>
  </si>
  <si>
    <t>MAYO DE 2012</t>
  </si>
  <si>
    <t>EVENTOS CONSULTING</t>
  </si>
  <si>
    <t>GRAN TOTAL TEMPORALES +BENEFICIO+</t>
  </si>
  <si>
    <t>FIX Edificio</t>
  </si>
  <si>
    <t>Novel Design</t>
  </si>
  <si>
    <t>JUNIO DE 2012</t>
  </si>
  <si>
    <t>RB Salud</t>
  </si>
  <si>
    <t>SG2 Group</t>
  </si>
  <si>
    <t>Trade Service</t>
  </si>
  <si>
    <t>Beneficio Tributario junio</t>
  </si>
  <si>
    <t>Fractales</t>
  </si>
  <si>
    <t>Examenes Médicos</t>
  </si>
  <si>
    <t>Rentabilidad</t>
  </si>
  <si>
    <t>Consulting Otros</t>
  </si>
  <si>
    <t>Neto</t>
  </si>
  <si>
    <t>Selección Consulting y Foodservice</t>
  </si>
  <si>
    <t>GRAN TOTAL JUNIO</t>
  </si>
  <si>
    <t>JULIO DE 2012</t>
  </si>
  <si>
    <t>Calltech</t>
  </si>
  <si>
    <t>GRAN TOTAL JULIO</t>
  </si>
  <si>
    <t>Texmoda Nomina</t>
  </si>
  <si>
    <t>Texart x días</t>
  </si>
  <si>
    <t>Ibermoda x dias</t>
  </si>
  <si>
    <t>Nogal Nomina</t>
  </si>
  <si>
    <t>Andimoda días</t>
  </si>
  <si>
    <t>Beneficio Tributario julio</t>
  </si>
  <si>
    <t>AGOSTO DE 2012</t>
  </si>
  <si>
    <t>Century dias</t>
  </si>
  <si>
    <t>Tendenza dias</t>
  </si>
  <si>
    <t>Beneficio Tributario Agosto</t>
  </si>
  <si>
    <t>Ejecucuón Total</t>
  </si>
  <si>
    <t>SEPTIEMBRE DE 2012</t>
  </si>
  <si>
    <t>Beneficio Tributario Septiembre</t>
  </si>
  <si>
    <t>Hoteles Cosmos</t>
  </si>
  <si>
    <t>Iberomoda Nomina</t>
  </si>
  <si>
    <t>Tendenza Nomina</t>
  </si>
  <si>
    <t>Texart Nomina</t>
  </si>
  <si>
    <t>Voncamo</t>
  </si>
  <si>
    <t>Andinotext días</t>
  </si>
  <si>
    <t>Modahome días</t>
  </si>
  <si>
    <t>Selección Consulting y Selección Foodservice</t>
  </si>
  <si>
    <t>OCTUBRE DE 2012</t>
  </si>
  <si>
    <t>V&amp;V Investment</t>
  </si>
  <si>
    <t>nomina</t>
  </si>
  <si>
    <t>admon</t>
  </si>
  <si>
    <t>Modahome Nomina</t>
  </si>
  <si>
    <t>Soficam dias</t>
  </si>
  <si>
    <t>Beneficio Tributario Octubre</t>
  </si>
  <si>
    <t>GRAN TOTAL OCTUBRE</t>
  </si>
  <si>
    <t>GRAN TOTAL SEPTIEMBRE</t>
  </si>
  <si>
    <t>GRAN TOTAL AGOSTO</t>
  </si>
  <si>
    <t>NOVIEMBRE DE 2012</t>
  </si>
  <si>
    <t>A&amp;D Proyectos</t>
  </si>
  <si>
    <t>Ganavi</t>
  </si>
  <si>
    <t>Soficam Nomina</t>
  </si>
  <si>
    <t>Gelato</t>
  </si>
  <si>
    <t>A&amp;D Proyectos Dias</t>
  </si>
  <si>
    <t>DICIEMBRE DE 2012</t>
  </si>
  <si>
    <t>Andinotext</t>
  </si>
  <si>
    <t>RH Ingenieria</t>
  </si>
  <si>
    <t>GRAN TOTAL TEMPORALES +</t>
  </si>
  <si>
    <t>GRAN TOTAL DICIEMBRE</t>
  </si>
  <si>
    <t>ENERO DE 2013</t>
  </si>
  <si>
    <t>GRAN TOTAL ENERO</t>
  </si>
  <si>
    <t>Andimoda</t>
  </si>
  <si>
    <t>GRAN TOTAL NOVIEMBRE</t>
  </si>
  <si>
    <t>FEBRERO DE 2013</t>
  </si>
  <si>
    <t>Blue Logistics</t>
  </si>
  <si>
    <t>Manager Elite</t>
  </si>
  <si>
    <t>GRAN TOTAL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</si>
</sst>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_);_(* \(#,##0\);_(* &quot;-&quot;_);_(@_)"/>
    <numFmt numFmtId="166" formatCode="_(* #,##0.000000_);_(* \(#,##0.000000\);_(* &quot;-&quot;_);_(@_)"/>
    <numFmt numFmtId="167" formatCode="_-* #,##0.000000000_-;\-* #,##0.000000000_-;_-* &quot;-&quot;_-;_-@_-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sz val="14"/>
      <color rgb="FF000000"/>
      <name val="Calibri"/>
      <scheme val="minor"/>
    </font>
    <font>
      <b/>
      <sz val="14"/>
      <color theme="9" tint="-0.249977111117893"/>
      <name val="Calibri"/>
      <scheme val="minor"/>
    </font>
    <font>
      <b/>
      <sz val="14"/>
      <color theme="8" tint="-0.249977111117893"/>
      <name val="Calibri"/>
      <scheme val="minor"/>
    </font>
    <font>
      <b/>
      <sz val="14"/>
      <color theme="6" tint="-0.499984740745262"/>
      <name val="Calibri"/>
      <scheme val="minor"/>
    </font>
    <font>
      <b/>
      <sz val="14"/>
      <name val="Calibri"/>
      <scheme val="minor"/>
    </font>
    <font>
      <sz val="8"/>
      <name val="Calibri"/>
      <family val="2"/>
      <scheme val="minor"/>
    </font>
    <font>
      <b/>
      <sz val="14"/>
      <color rgb="FFFF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1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1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6" xfId="0" applyFill="1" applyBorder="1"/>
    <xf numFmtId="164" fontId="6" fillId="2" borderId="9" xfId="1" applyNumberFormat="1" applyFont="1" applyFill="1" applyBorder="1"/>
    <xf numFmtId="164" fontId="6" fillId="2" borderId="0" xfId="1" applyNumberFormat="1" applyFont="1" applyFill="1" applyBorder="1"/>
    <xf numFmtId="0" fontId="7" fillId="2" borderId="6" xfId="0" applyFont="1" applyFill="1" applyBorder="1"/>
    <xf numFmtId="164" fontId="6" fillId="2" borderId="4" xfId="1" applyNumberFormat="1" applyFont="1" applyFill="1" applyBorder="1"/>
    <xf numFmtId="0" fontId="0" fillId="2" borderId="4" xfId="0" applyFill="1" applyBorder="1"/>
    <xf numFmtId="164" fontId="6" fillId="2" borderId="2" xfId="1" applyNumberFormat="1" applyFont="1" applyFill="1" applyBorder="1"/>
    <xf numFmtId="164" fontId="6" fillId="2" borderId="7" xfId="1" applyNumberFormat="1" applyFont="1" applyFill="1" applyBorder="1"/>
    <xf numFmtId="0" fontId="0" fillId="2" borderId="9" xfId="0" applyFill="1" applyBorder="1"/>
    <xf numFmtId="0" fontId="0" fillId="2" borderId="0" xfId="0" applyFill="1" applyBorder="1"/>
    <xf numFmtId="164" fontId="0" fillId="2" borderId="9" xfId="0" applyNumberFormat="1" applyFill="1" applyBorder="1"/>
    <xf numFmtId="164" fontId="0" fillId="2" borderId="0" xfId="0" applyNumberFormat="1" applyFill="1" applyBorder="1"/>
    <xf numFmtId="164" fontId="0" fillId="2" borderId="7" xfId="0" applyNumberFormat="1" applyFill="1" applyBorder="1"/>
    <xf numFmtId="164" fontId="7" fillId="2" borderId="7" xfId="1" applyNumberFormat="1" applyFont="1" applyFill="1" applyBorder="1"/>
    <xf numFmtId="164" fontId="7" fillId="2" borderId="9" xfId="0" applyNumberFormat="1" applyFon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164" fontId="8" fillId="2" borderId="4" xfId="0" applyNumberFormat="1" applyFont="1" applyFill="1" applyBorder="1"/>
    <xf numFmtId="164" fontId="9" fillId="2" borderId="12" xfId="0" applyNumberFormat="1" applyFont="1" applyFill="1" applyBorder="1"/>
    <xf numFmtId="9" fontId="10" fillId="2" borderId="12" xfId="2" applyFont="1" applyFill="1" applyBorder="1" applyAlignment="1">
      <alignment horizontal="center"/>
    </xf>
    <xf numFmtId="164" fontId="11" fillId="2" borderId="4" xfId="0" applyNumberFormat="1" applyFont="1" applyFill="1" applyBorder="1"/>
    <xf numFmtId="164" fontId="0" fillId="2" borderId="6" xfId="0" applyNumberFormat="1" applyFill="1" applyBorder="1"/>
    <xf numFmtId="164" fontId="6" fillId="2" borderId="6" xfId="1" applyNumberFormat="1" applyFont="1" applyFill="1" applyBorder="1"/>
    <xf numFmtId="164" fontId="8" fillId="2" borderId="10" xfId="0" applyNumberFormat="1" applyFont="1" applyFill="1" applyBorder="1"/>
    <xf numFmtId="164" fontId="9" fillId="2" borderId="10" xfId="0" applyNumberFormat="1" applyFont="1" applyFill="1" applyBorder="1"/>
    <xf numFmtId="9" fontId="10" fillId="2" borderId="13" xfId="2" applyFont="1" applyFill="1" applyBorder="1" applyAlignment="1">
      <alignment horizontal="center"/>
    </xf>
    <xf numFmtId="0" fontId="0" fillId="2" borderId="10" xfId="0" applyFill="1" applyBorder="1"/>
    <xf numFmtId="0" fontId="0" fillId="2" borderId="4" xfId="0" applyFill="1" applyBorder="1" applyAlignment="1">
      <alignment horizontal="center"/>
    </xf>
    <xf numFmtId="0" fontId="0" fillId="2" borderId="11" xfId="0" applyFill="1" applyBorder="1"/>
    <xf numFmtId="164" fontId="7" fillId="2" borderId="7" xfId="0" applyNumberFormat="1" applyFont="1" applyFill="1" applyBorder="1"/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3" borderId="4" xfId="0" applyFont="1" applyFill="1" applyBorder="1" applyAlignment="1"/>
    <xf numFmtId="0" fontId="5" fillId="4" borderId="11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6" borderId="2" xfId="0" applyFont="1" applyFill="1" applyBorder="1" applyAlignment="1"/>
    <xf numFmtId="0" fontId="5" fillId="6" borderId="9" xfId="0" applyFont="1" applyFill="1" applyBorder="1" applyAlignment="1"/>
    <xf numFmtId="0" fontId="5" fillId="6" borderId="4" xfId="0" applyFont="1" applyFill="1" applyBorder="1" applyAlignment="1"/>
    <xf numFmtId="0" fontId="4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6" fillId="2" borderId="9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6" fillId="2" borderId="1" xfId="1" applyNumberFormat="1" applyFont="1" applyFill="1" applyBorder="1"/>
    <xf numFmtId="164" fontId="6" fillId="2" borderId="0" xfId="1" applyNumberFormat="1" applyFont="1" applyFill="1" applyBorder="1" applyAlignment="1">
      <alignment horizontal="center"/>
    </xf>
    <xf numFmtId="164" fontId="0" fillId="2" borderId="9" xfId="0" applyNumberFormat="1" applyFont="1" applyFill="1" applyBorder="1"/>
    <xf numFmtId="164" fontId="0" fillId="2" borderId="7" xfId="0" applyNumberFormat="1" applyFont="1" applyFill="1" applyBorder="1"/>
    <xf numFmtId="164" fontId="6" fillId="2" borderId="5" xfId="1" applyNumberFormat="1" applyFont="1" applyFill="1" applyBorder="1"/>
    <xf numFmtId="164" fontId="7" fillId="2" borderId="10" xfId="0" applyNumberFormat="1" applyFont="1" applyFill="1" applyBorder="1"/>
    <xf numFmtId="164" fontId="6" fillId="2" borderId="3" xfId="1" applyNumberFormat="1" applyFont="1" applyFill="1" applyBorder="1"/>
    <xf numFmtId="164" fontId="0" fillId="2" borderId="3" xfId="0" applyNumberFormat="1" applyFill="1" applyBorder="1"/>
    <xf numFmtId="164" fontId="7" fillId="2" borderId="4" xfId="0" applyNumberFormat="1" applyFont="1" applyFill="1" applyBorder="1"/>
    <xf numFmtId="164" fontId="0" fillId="2" borderId="1" xfId="0" applyNumberFormat="1" applyFill="1" applyBorder="1"/>
    <xf numFmtId="164" fontId="0" fillId="2" borderId="8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5" xfId="0" applyNumberFormat="1" applyFill="1" applyBorder="1"/>
    <xf numFmtId="0" fontId="0" fillId="8" borderId="0" xfId="0" applyFill="1"/>
    <xf numFmtId="0" fontId="0" fillId="8" borderId="1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41" fontId="0" fillId="8" borderId="0" xfId="19" applyFont="1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10" xfId="0" applyFill="1" applyBorder="1"/>
    <xf numFmtId="0" fontId="0" fillId="8" borderId="0" xfId="0" applyFill="1" applyBorder="1" applyAlignment="1">
      <alignment horizontal="center"/>
    </xf>
    <xf numFmtId="0" fontId="0" fillId="7" borderId="5" xfId="0" applyFill="1" applyBorder="1"/>
    <xf numFmtId="0" fontId="0" fillId="7" borderId="10" xfId="0" applyFill="1" applyBorder="1"/>
    <xf numFmtId="0" fontId="16" fillId="7" borderId="5" xfId="0" applyFont="1" applyFill="1" applyBorder="1" applyAlignment="1">
      <alignment vertical="center"/>
    </xf>
    <xf numFmtId="0" fontId="0" fillId="8" borderId="8" xfId="0" applyFill="1" applyBorder="1"/>
    <xf numFmtId="0" fontId="0" fillId="8" borderId="11" xfId="0" applyFill="1" applyBorder="1"/>
    <xf numFmtId="0" fontId="0" fillId="7" borderId="3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1" fontId="5" fillId="8" borderId="0" xfId="19" applyFont="1" applyFill="1" applyBorder="1"/>
    <xf numFmtId="0" fontId="5" fillId="8" borderId="0" xfId="0" applyFont="1" applyFill="1" applyBorder="1"/>
    <xf numFmtId="0" fontId="5" fillId="8" borderId="6" xfId="0" applyFont="1" applyFill="1" applyBorder="1"/>
    <xf numFmtId="41" fontId="0" fillId="8" borderId="9" xfId="19" applyFont="1" applyFill="1" applyBorder="1"/>
    <xf numFmtId="0" fontId="0" fillId="8" borderId="4" xfId="0" applyFill="1" applyBorder="1"/>
    <xf numFmtId="0" fontId="0" fillId="8" borderId="14" xfId="0" applyFill="1" applyBorder="1"/>
    <xf numFmtId="0" fontId="15" fillId="3" borderId="4" xfId="0" applyFont="1" applyFill="1" applyBorder="1"/>
    <xf numFmtId="0" fontId="17" fillId="3" borderId="9" xfId="0" applyFont="1" applyFill="1" applyBorder="1"/>
    <xf numFmtId="0" fontId="17" fillId="3" borderId="4" xfId="0" applyFont="1" applyFill="1" applyBorder="1"/>
    <xf numFmtId="0" fontId="17" fillId="3" borderId="3" xfId="0" applyFont="1" applyFill="1" applyBorder="1"/>
    <xf numFmtId="0" fontId="15" fillId="3" borderId="6" xfId="0" applyFont="1" applyFill="1" applyBorder="1"/>
    <xf numFmtId="164" fontId="17" fillId="3" borderId="9" xfId="1" applyNumberFormat="1" applyFont="1" applyFill="1" applyBorder="1"/>
    <xf numFmtId="0" fontId="15" fillId="3" borderId="3" xfId="0" applyFont="1" applyFill="1" applyBorder="1"/>
    <xf numFmtId="164" fontId="17" fillId="3" borderId="4" xfId="1" applyNumberFormat="1" applyFont="1" applyFill="1" applyBorder="1"/>
    <xf numFmtId="0" fontId="16" fillId="2" borderId="0" xfId="0" applyFont="1" applyFill="1"/>
    <xf numFmtId="0" fontId="16" fillId="2" borderId="0" xfId="0" applyFont="1" applyFill="1" applyBorder="1" applyAlignment="1"/>
    <xf numFmtId="0" fontId="16" fillId="3" borderId="1" xfId="0" applyFont="1" applyFill="1" applyBorder="1"/>
    <xf numFmtId="0" fontId="16" fillId="3" borderId="6" xfId="0" applyFont="1" applyFill="1" applyBorder="1"/>
    <xf numFmtId="0" fontId="16" fillId="3" borderId="2" xfId="0" applyFont="1" applyFill="1" applyBorder="1"/>
    <xf numFmtId="0" fontId="16" fillId="2" borderId="2" xfId="0" applyFont="1" applyFill="1" applyBorder="1"/>
    <xf numFmtId="0" fontId="16" fillId="2" borderId="0" xfId="0" applyFont="1" applyFill="1" applyBorder="1"/>
    <xf numFmtId="0" fontId="16" fillId="2" borderId="8" xfId="0" applyFont="1" applyFill="1" applyBorder="1"/>
    <xf numFmtId="0" fontId="16" fillId="3" borderId="9" xfId="0" applyFont="1" applyFill="1" applyBorder="1" applyAlignment="1"/>
    <xf numFmtId="164" fontId="16" fillId="2" borderId="9" xfId="1" applyNumberFormat="1" applyFont="1" applyFill="1" applyBorder="1"/>
    <xf numFmtId="164" fontId="16" fillId="2" borderId="0" xfId="1" applyNumberFormat="1" applyFont="1" applyFill="1" applyBorder="1"/>
    <xf numFmtId="164" fontId="16" fillId="2" borderId="0" xfId="0" applyNumberFormat="1" applyFont="1" applyFill="1" applyBorder="1"/>
    <xf numFmtId="0" fontId="16" fillId="2" borderId="9" xfId="0" applyFont="1" applyFill="1" applyBorder="1"/>
    <xf numFmtId="0" fontId="16" fillId="3" borderId="9" xfId="0" applyFont="1" applyFill="1" applyBorder="1"/>
    <xf numFmtId="164" fontId="5" fillId="2" borderId="9" xfId="1" applyNumberFormat="1" applyFont="1" applyFill="1" applyBorder="1"/>
    <xf numFmtId="164" fontId="5" fillId="2" borderId="9" xfId="0" applyNumberFormat="1" applyFont="1" applyFill="1" applyBorder="1"/>
    <xf numFmtId="164" fontId="5" fillId="2" borderId="0" xfId="0" applyNumberFormat="1" applyFont="1" applyFill="1" applyBorder="1"/>
    <xf numFmtId="164" fontId="16" fillId="7" borderId="9" xfId="1" applyNumberFormat="1" applyFont="1" applyFill="1" applyBorder="1"/>
    <xf numFmtId="164" fontId="16" fillId="7" borderId="0" xfId="1" applyNumberFormat="1" applyFont="1" applyFill="1" applyBorder="1"/>
    <xf numFmtId="164" fontId="16" fillId="2" borderId="9" xfId="0" applyNumberFormat="1" applyFont="1" applyFill="1" applyBorder="1"/>
    <xf numFmtId="0" fontId="16" fillId="3" borderId="4" xfId="0" applyFont="1" applyFill="1" applyBorder="1"/>
    <xf numFmtId="164" fontId="16" fillId="2" borderId="4" xfId="1" applyNumberFormat="1" applyFont="1" applyFill="1" applyBorder="1"/>
    <xf numFmtId="0" fontId="16" fillId="2" borderId="4" xfId="0" applyFont="1" applyFill="1" applyBorder="1"/>
    <xf numFmtId="0" fontId="16" fillId="6" borderId="6" xfId="0" applyFont="1" applyFill="1" applyBorder="1"/>
    <xf numFmtId="164" fontId="5" fillId="2" borderId="13" xfId="0" applyNumberFormat="1" applyFont="1" applyFill="1" applyBorder="1"/>
    <xf numFmtId="164" fontId="5" fillId="2" borderId="12" xfId="0" applyNumberFormat="1" applyFont="1" applyFill="1" applyBorder="1"/>
    <xf numFmtId="164" fontId="19" fillId="2" borderId="12" xfId="0" applyNumberFormat="1" applyFont="1" applyFill="1" applyBorder="1"/>
    <xf numFmtId="164" fontId="20" fillId="2" borderId="12" xfId="0" applyNumberFormat="1" applyFont="1" applyFill="1" applyBorder="1"/>
    <xf numFmtId="164" fontId="21" fillId="2" borderId="13" xfId="0" applyNumberFormat="1" applyFont="1" applyFill="1" applyBorder="1"/>
    <xf numFmtId="164" fontId="21" fillId="2" borderId="12" xfId="0" applyNumberFormat="1" applyFont="1" applyFill="1" applyBorder="1"/>
    <xf numFmtId="0" fontId="16" fillId="2" borderId="12" xfId="0" applyFont="1" applyFill="1" applyBorder="1"/>
    <xf numFmtId="0" fontId="16" fillId="6" borderId="3" xfId="0" applyFont="1" applyFill="1" applyBorder="1"/>
    <xf numFmtId="0" fontId="16" fillId="2" borderId="5" xfId="0" applyFont="1" applyFill="1" applyBorder="1"/>
    <xf numFmtId="0" fontId="16" fillId="2" borderId="0" xfId="0" applyFont="1" applyFill="1" applyAlignment="1"/>
    <xf numFmtId="0" fontId="5" fillId="2" borderId="2" xfId="0" applyFont="1" applyFill="1" applyBorder="1" applyAlignment="1"/>
    <xf numFmtId="164" fontId="22" fillId="2" borderId="2" xfId="0" applyNumberFormat="1" applyFont="1" applyFill="1" applyBorder="1"/>
    <xf numFmtId="0" fontId="5" fillId="2" borderId="4" xfId="0" applyFont="1" applyFill="1" applyBorder="1" applyAlignment="1"/>
    <xf numFmtId="0" fontId="7" fillId="10" borderId="12" xfId="0" applyFont="1" applyFill="1" applyBorder="1"/>
    <xf numFmtId="0" fontId="7" fillId="11" borderId="12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164" fontId="6" fillId="2" borderId="9" xfId="1" applyNumberFormat="1" applyFont="1" applyFill="1" applyBorder="1" applyAlignment="1">
      <alignment horizontal="right"/>
    </xf>
    <xf numFmtId="164" fontId="6" fillId="2" borderId="7" xfId="1" applyNumberFormat="1" applyFont="1" applyFill="1" applyBorder="1" applyAlignment="1">
      <alignment horizontal="center"/>
    </xf>
    <xf numFmtId="164" fontId="0" fillId="2" borderId="0" xfId="0" applyNumberFormat="1" applyFill="1"/>
    <xf numFmtId="0" fontId="7" fillId="12" borderId="6" xfId="0" applyFont="1" applyFill="1" applyBorder="1"/>
    <xf numFmtId="0" fontId="7" fillId="10" borderId="14" xfId="0" applyFont="1" applyFill="1" applyBorder="1"/>
    <xf numFmtId="0" fontId="0" fillId="10" borderId="12" xfId="0" applyFill="1" applyBorder="1" applyAlignment="1">
      <alignment horizontal="right"/>
    </xf>
    <xf numFmtId="164" fontId="6" fillId="10" borderId="12" xfId="1" applyNumberFormat="1" applyFont="1" applyFill="1" applyBorder="1" applyAlignment="1">
      <alignment horizontal="center"/>
    </xf>
    <xf numFmtId="164" fontId="6" fillId="10" borderId="13" xfId="1" applyNumberFormat="1" applyFont="1" applyFill="1" applyBorder="1" applyAlignment="1">
      <alignment horizontal="center"/>
    </xf>
    <xf numFmtId="164" fontId="0" fillId="10" borderId="13" xfId="0" applyNumberFormat="1" applyFill="1" applyBorder="1"/>
    <xf numFmtId="164" fontId="6" fillId="2" borderId="7" xfId="1" applyNumberFormat="1" applyFont="1" applyFill="1" applyBorder="1" applyAlignment="1">
      <alignment horizontal="right"/>
    </xf>
    <xf numFmtId="0" fontId="5" fillId="2" borderId="6" xfId="0" applyFont="1" applyFill="1" applyBorder="1"/>
    <xf numFmtId="164" fontId="5" fillId="2" borderId="7" xfId="0" applyNumberFormat="1" applyFont="1" applyFill="1" applyBorder="1"/>
    <xf numFmtId="43" fontId="5" fillId="2" borderId="9" xfId="1" applyFont="1" applyFill="1" applyBorder="1"/>
    <xf numFmtId="43" fontId="5" fillId="2" borderId="7" xfId="1" applyFont="1" applyFill="1" applyBorder="1"/>
    <xf numFmtId="41" fontId="16" fillId="2" borderId="9" xfId="19" applyFont="1" applyFill="1" applyBorder="1"/>
    <xf numFmtId="41" fontId="16" fillId="2" borderId="4" xfId="19" applyFont="1" applyFill="1" applyBorder="1"/>
    <xf numFmtId="41" fontId="16" fillId="2" borderId="0" xfId="19" applyFont="1" applyFill="1" applyBorder="1"/>
    <xf numFmtId="41" fontId="16" fillId="7" borderId="9" xfId="19" applyFont="1" applyFill="1" applyBorder="1"/>
    <xf numFmtId="41" fontId="16" fillId="7" borderId="0" xfId="19" applyFont="1" applyFill="1" applyBorder="1"/>
    <xf numFmtId="164" fontId="18" fillId="9" borderId="0" xfId="0" applyNumberFormat="1" applyFont="1" applyFill="1" applyBorder="1"/>
    <xf numFmtId="41" fontId="5" fillId="2" borderId="0" xfId="19" applyFont="1" applyFill="1" applyBorder="1"/>
    <xf numFmtId="41" fontId="5" fillId="2" borderId="9" xfId="19" applyFont="1" applyFill="1" applyBorder="1"/>
    <xf numFmtId="0" fontId="15" fillId="3" borderId="2" xfId="0" applyFont="1" applyFill="1" applyBorder="1"/>
    <xf numFmtId="0" fontId="15" fillId="3" borderId="9" xfId="0" applyFont="1" applyFill="1" applyBorder="1"/>
    <xf numFmtId="0" fontId="15" fillId="3" borderId="12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164" fontId="17" fillId="3" borderId="2" xfId="1" applyNumberFormat="1" applyFont="1" applyFill="1" applyBorder="1"/>
    <xf numFmtId="0" fontId="17" fillId="8" borderId="6" xfId="0" applyFont="1" applyFill="1" applyBorder="1"/>
    <xf numFmtId="41" fontId="17" fillId="8" borderId="9" xfId="19" applyFont="1" applyFill="1" applyBorder="1"/>
    <xf numFmtId="0" fontId="14" fillId="8" borderId="6" xfId="0" applyFont="1" applyFill="1" applyBorder="1"/>
    <xf numFmtId="41" fontId="14" fillId="8" borderId="9" xfId="19" applyFont="1" applyFill="1" applyBorder="1"/>
    <xf numFmtId="0" fontId="15" fillId="8" borderId="12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5" fillId="8" borderId="6" xfId="0" applyFont="1" applyFill="1" applyBorder="1"/>
    <xf numFmtId="164" fontId="17" fillId="8" borderId="9" xfId="1" applyNumberFormat="1" applyFont="1" applyFill="1" applyBorder="1"/>
    <xf numFmtId="0" fontId="17" fillId="8" borderId="9" xfId="0" applyFont="1" applyFill="1" applyBorder="1"/>
    <xf numFmtId="0" fontId="15" fillId="8" borderId="3" xfId="0" applyFont="1" applyFill="1" applyBorder="1"/>
    <xf numFmtId="164" fontId="17" fillId="8" borderId="4" xfId="1" applyNumberFormat="1" applyFont="1" applyFill="1" applyBorder="1"/>
    <xf numFmtId="0" fontId="17" fillId="8" borderId="4" xfId="0" applyFont="1" applyFill="1" applyBorder="1"/>
    <xf numFmtId="0" fontId="17" fillId="8" borderId="0" xfId="0" applyFont="1" applyFill="1"/>
    <xf numFmtId="0" fontId="17" fillId="7" borderId="3" xfId="0" applyFont="1" applyFill="1" applyBorder="1"/>
    <xf numFmtId="0" fontId="15" fillId="7" borderId="4" xfId="0" applyFont="1" applyFill="1" applyBorder="1"/>
    <xf numFmtId="41" fontId="16" fillId="2" borderId="2" xfId="19" applyFont="1" applyFill="1" applyBorder="1"/>
    <xf numFmtId="41" fontId="5" fillId="2" borderId="2" xfId="0" applyNumberFormat="1" applyFont="1" applyFill="1" applyBorder="1"/>
    <xf numFmtId="41" fontId="5" fillId="2" borderId="4" xfId="19" applyFont="1" applyFill="1" applyBorder="1"/>
    <xf numFmtId="0" fontId="5" fillId="14" borderId="4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11" xfId="0" applyFill="1" applyBorder="1"/>
    <xf numFmtId="0" fontId="4" fillId="3" borderId="6" xfId="0" applyFont="1" applyFill="1" applyBorder="1"/>
    <xf numFmtId="41" fontId="1" fillId="3" borderId="9" xfId="19" applyFont="1" applyFill="1" applyBorder="1" applyAlignment="1">
      <alignment horizontal="center"/>
    </xf>
    <xf numFmtId="41" fontId="4" fillId="3" borderId="7" xfId="19" applyFont="1" applyFill="1" applyBorder="1" applyAlignment="1">
      <alignment horizontal="center"/>
    </xf>
    <xf numFmtId="0" fontId="7" fillId="3" borderId="6" xfId="0" applyFont="1" applyFill="1" applyBorder="1"/>
    <xf numFmtId="0" fontId="0" fillId="3" borderId="6" xfId="0" applyFill="1" applyBorder="1"/>
    <xf numFmtId="0" fontId="5" fillId="15" borderId="14" xfId="0" applyFont="1" applyFill="1" applyBorder="1"/>
    <xf numFmtId="165" fontId="0" fillId="15" borderId="12" xfId="0" applyNumberFormat="1" applyFill="1" applyBorder="1"/>
    <xf numFmtId="165" fontId="5" fillId="15" borderId="12" xfId="0" applyNumberFormat="1" applyFont="1" applyFill="1" applyBorder="1"/>
    <xf numFmtId="165" fontId="5" fillId="15" borderId="13" xfId="0" applyNumberFormat="1" applyFont="1" applyFill="1" applyBorder="1"/>
    <xf numFmtId="0" fontId="5" fillId="14" borderId="12" xfId="0" applyFont="1" applyFill="1" applyBorder="1" applyAlignment="1">
      <alignment horizontal="center"/>
    </xf>
    <xf numFmtId="0" fontId="5" fillId="3" borderId="11" xfId="0" applyFont="1" applyFill="1" applyBorder="1" applyAlignment="1"/>
    <xf numFmtId="0" fontId="16" fillId="3" borderId="7" xfId="0" applyFont="1" applyFill="1" applyBorder="1" applyAlignment="1"/>
    <xf numFmtId="0" fontId="16" fillId="7" borderId="7" xfId="0" applyFont="1" applyFill="1" applyBorder="1" applyAlignment="1"/>
    <xf numFmtId="0" fontId="5" fillId="3" borderId="10" xfId="0" applyFont="1" applyFill="1" applyBorder="1" applyAlignment="1"/>
    <xf numFmtId="164" fontId="24" fillId="2" borderId="9" xfId="0" applyNumberFormat="1" applyFont="1" applyFill="1" applyBorder="1"/>
    <xf numFmtId="164" fontId="24" fillId="2" borderId="10" xfId="0" applyNumberFormat="1" applyFont="1" applyFill="1" applyBorder="1"/>
    <xf numFmtId="0" fontId="16" fillId="16" borderId="1" xfId="0" applyFont="1" applyFill="1" applyBorder="1"/>
    <xf numFmtId="0" fontId="16" fillId="16" borderId="8" xfId="0" applyFont="1" applyFill="1" applyBorder="1" applyAlignment="1"/>
    <xf numFmtId="0" fontId="16" fillId="16" borderId="11" xfId="0" applyFont="1" applyFill="1" applyBorder="1"/>
    <xf numFmtId="0" fontId="15" fillId="16" borderId="6" xfId="0" applyFont="1" applyFill="1" applyBorder="1"/>
    <xf numFmtId="0" fontId="15" fillId="16" borderId="0" xfId="0" applyFont="1" applyFill="1" applyBorder="1" applyAlignment="1"/>
    <xf numFmtId="165" fontId="15" fillId="16" borderId="7" xfId="0" applyNumberFormat="1" applyFont="1" applyFill="1" applyBorder="1"/>
    <xf numFmtId="0" fontId="16" fillId="16" borderId="3" xfId="0" applyFont="1" applyFill="1" applyBorder="1"/>
    <xf numFmtId="0" fontId="16" fillId="16" borderId="5" xfId="0" applyFont="1" applyFill="1" applyBorder="1" applyAlignment="1"/>
    <xf numFmtId="0" fontId="16" fillId="16" borderId="10" xfId="0" applyFont="1" applyFill="1" applyBorder="1"/>
    <xf numFmtId="0" fontId="5" fillId="2" borderId="2" xfId="0" applyFont="1" applyFill="1" applyBorder="1"/>
    <xf numFmtId="0" fontId="5" fillId="2" borderId="9" xfId="0" applyFont="1" applyFill="1" applyBorder="1"/>
    <xf numFmtId="0" fontId="5" fillId="2" borderId="4" xfId="0" applyFont="1" applyFill="1" applyBorder="1"/>
    <xf numFmtId="164" fontId="24" fillId="2" borderId="12" xfId="0" applyNumberFormat="1" applyFont="1" applyFill="1" applyBorder="1"/>
    <xf numFmtId="0" fontId="0" fillId="3" borderId="9" xfId="0" applyFill="1" applyBorder="1"/>
    <xf numFmtId="0" fontId="0" fillId="3" borderId="7" xfId="0" applyFill="1" applyBorder="1"/>
    <xf numFmtId="41" fontId="0" fillId="3" borderId="9" xfId="19" applyFont="1" applyFill="1" applyBorder="1"/>
    <xf numFmtId="41" fontId="4" fillId="3" borderId="7" xfId="0" applyNumberFormat="1" applyFont="1" applyFill="1" applyBorder="1"/>
    <xf numFmtId="166" fontId="16" fillId="2" borderId="0" xfId="0" applyNumberFormat="1" applyFont="1" applyFill="1"/>
    <xf numFmtId="167" fontId="16" fillId="2" borderId="0" xfId="19" applyNumberFormat="1" applyFont="1" applyFill="1"/>
    <xf numFmtId="0" fontId="5" fillId="15" borderId="0" xfId="0" applyFont="1" applyFill="1" applyBorder="1"/>
    <xf numFmtId="165" fontId="0" fillId="15" borderId="0" xfId="0" applyNumberFormat="1" applyFill="1" applyBorder="1"/>
    <xf numFmtId="165" fontId="5" fillId="15" borderId="0" xfId="0" applyNumberFormat="1" applyFont="1" applyFill="1" applyBorder="1"/>
    <xf numFmtId="0" fontId="15" fillId="16" borderId="3" xfId="0" applyFont="1" applyFill="1" applyBorder="1"/>
    <xf numFmtId="0" fontId="0" fillId="3" borderId="8" xfId="0" applyFill="1" applyBorder="1"/>
    <xf numFmtId="0" fontId="4" fillId="3" borderId="0" xfId="0" applyFont="1" applyFill="1" applyBorder="1"/>
    <xf numFmtId="0" fontId="7" fillId="3" borderId="0" xfId="0" applyFont="1" applyFill="1" applyBorder="1"/>
    <xf numFmtId="0" fontId="15" fillId="16" borderId="1" xfId="0" applyFont="1" applyFill="1" applyBorder="1"/>
    <xf numFmtId="0" fontId="15" fillId="16" borderId="11" xfId="0" applyFont="1" applyFill="1" applyBorder="1"/>
    <xf numFmtId="0" fontId="15" fillId="16" borderId="14" xfId="0" applyFont="1" applyFill="1" applyBorder="1"/>
    <xf numFmtId="41" fontId="15" fillId="16" borderId="10" xfId="19" applyFont="1" applyFill="1" applyBorder="1"/>
    <xf numFmtId="0" fontId="15" fillId="16" borderId="8" xfId="0" applyFont="1" applyFill="1" applyBorder="1"/>
    <xf numFmtId="41" fontId="15" fillId="16" borderId="11" xfId="19" applyFont="1" applyFill="1" applyBorder="1"/>
    <xf numFmtId="0" fontId="15" fillId="16" borderId="5" xfId="0" applyFont="1" applyFill="1" applyBorder="1"/>
    <xf numFmtId="41" fontId="15" fillId="16" borderId="13" xfId="19" applyFont="1" applyFill="1" applyBorder="1"/>
    <xf numFmtId="0" fontId="15" fillId="17" borderId="14" xfId="0" applyFont="1" applyFill="1" applyBorder="1"/>
    <xf numFmtId="41" fontId="15" fillId="17" borderId="13" xfId="0" applyNumberFormat="1" applyFont="1" applyFill="1" applyBorder="1" applyAlignment="1"/>
    <xf numFmtId="41" fontId="15" fillId="7" borderId="2" xfId="0" applyNumberFormat="1" applyFont="1" applyFill="1" applyBorder="1"/>
    <xf numFmtId="41" fontId="15" fillId="7" borderId="12" xfId="0" applyNumberFormat="1" applyFont="1" applyFill="1" applyBorder="1"/>
    <xf numFmtId="41" fontId="16" fillId="2" borderId="0" xfId="19" applyFont="1" applyFill="1"/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7" fontId="15" fillId="13" borderId="1" xfId="0" applyNumberFormat="1" applyFont="1" applyFill="1" applyBorder="1" applyAlignment="1">
      <alignment horizontal="center"/>
    </xf>
    <xf numFmtId="17" fontId="15" fillId="13" borderId="8" xfId="0" applyNumberFormat="1" applyFont="1" applyFill="1" applyBorder="1" applyAlignment="1">
      <alignment horizontal="center"/>
    </xf>
    <xf numFmtId="17" fontId="15" fillId="13" borderId="11" xfId="0" applyNumberFormat="1" applyFont="1" applyFill="1" applyBorder="1" applyAlignment="1">
      <alignment horizontal="center"/>
    </xf>
    <xf numFmtId="17" fontId="15" fillId="13" borderId="3" xfId="0" applyNumberFormat="1" applyFont="1" applyFill="1" applyBorder="1" applyAlignment="1">
      <alignment horizontal="center"/>
    </xf>
    <xf numFmtId="17" fontId="15" fillId="13" borderId="5" xfId="0" applyNumberFormat="1" applyFont="1" applyFill="1" applyBorder="1" applyAlignment="1">
      <alignment horizontal="center"/>
    </xf>
    <xf numFmtId="17" fontId="15" fillId="13" borderId="10" xfId="0" applyNumberFormat="1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/>
    </xf>
    <xf numFmtId="0" fontId="15" fillId="7" borderId="15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17" fontId="15" fillId="7" borderId="14" xfId="0" applyNumberFormat="1" applyFont="1" applyFill="1" applyBorder="1" applyAlignment="1">
      <alignment horizontal="center"/>
    </xf>
  </cellXfs>
  <cellStyles count="216">
    <cellStyle name="Comma" xfId="1" builtinId="3"/>
    <cellStyle name="Comma [0]" xfId="19" builtinId="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externalLink" Target="externalLinks/externalLink1.xml"/><Relationship Id="rId24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Consolidado12!$H$11:$H$22</c:f>
              <c:numCache>
                <c:formatCode>_(* #,##0_);_(* \(#,##0\);_(* "-"_);_(@_)</c:formatCode>
                <c:ptCount val="12"/>
                <c:pt idx="0">
                  <c:v>3.1225936E7</c:v>
                </c:pt>
                <c:pt idx="1">
                  <c:v>4.8499577E7</c:v>
                </c:pt>
                <c:pt idx="2">
                  <c:v>4.5056899E7</c:v>
                </c:pt>
                <c:pt idx="3">
                  <c:v>5.2439167E7</c:v>
                </c:pt>
                <c:pt idx="4">
                  <c:v>5.6150607E7</c:v>
                </c:pt>
                <c:pt idx="5">
                  <c:v>7.6191757E7</c:v>
                </c:pt>
                <c:pt idx="6">
                  <c:v>7.1590271E7</c:v>
                </c:pt>
                <c:pt idx="7">
                  <c:v>7.247299E7</c:v>
                </c:pt>
                <c:pt idx="8">
                  <c:v>5.4019232E7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962168"/>
        <c:axId val="2110967256"/>
      </c:barChart>
      <c:dateAx>
        <c:axId val="2110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67256"/>
        <c:crosses val="autoZero"/>
        <c:auto val="0"/>
        <c:lblOffset val="100"/>
        <c:baseTimeUnit val="days"/>
      </c:dateAx>
      <c:valAx>
        <c:axId val="211096725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11096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10</xdr:row>
      <xdr:rowOff>6350</xdr:rowOff>
    </xdr:from>
    <xdr:to>
      <xdr:col>13</xdr:col>
      <xdr:colOff>723900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1/Contro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pteam/Documents/Documents/2010/Control%202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act11"/>
      <sheetName val="Temp"/>
      <sheetName val="FService"/>
      <sheetName val="Sele Lina"/>
      <sheetName val="Seg"/>
      <sheetName val="Fac.Cons"/>
      <sheetName val="Pres.Total"/>
      <sheetName val="Costos11"/>
      <sheetName val="Fact10"/>
      <sheetName val="Keys"/>
    </sheetNames>
    <sheetDataSet>
      <sheetData sheetId="0"/>
      <sheetData sheetId="1">
        <row r="87">
          <cell r="C87">
            <v>20975732</v>
          </cell>
          <cell r="D87">
            <v>9210531</v>
          </cell>
          <cell r="F87">
            <v>22930536</v>
          </cell>
          <cell r="G87">
            <v>10233534</v>
          </cell>
        </row>
        <row r="88">
          <cell r="B88">
            <v>6340075</v>
          </cell>
          <cell r="E88">
            <v>6016605</v>
          </cell>
          <cell r="H88">
            <v>6817735</v>
          </cell>
          <cell r="N88">
            <v>8150700</v>
          </cell>
          <cell r="Q88">
            <v>8425295</v>
          </cell>
        </row>
      </sheetData>
      <sheetData sheetId="2">
        <row r="8">
          <cell r="D8">
            <v>674000</v>
          </cell>
        </row>
        <row r="12">
          <cell r="D12">
            <v>2308000</v>
          </cell>
        </row>
        <row r="13">
          <cell r="D13">
            <v>3714000</v>
          </cell>
        </row>
      </sheetData>
      <sheetData sheetId="3">
        <row r="9">
          <cell r="C9">
            <v>2985600</v>
          </cell>
        </row>
        <row r="13">
          <cell r="C13">
            <v>16490000</v>
          </cell>
        </row>
        <row r="14">
          <cell r="C14">
            <v>14520000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turación"/>
      <sheetName val="Metas 10"/>
      <sheetName val="Mtas 2009"/>
      <sheetName val="Costos 2010"/>
      <sheetName val="Pres. 2010"/>
      <sheetName val="Olga"/>
      <sheetName val="Ma. Rosario"/>
      <sheetName val="Ma. Teresa"/>
      <sheetName val="Bonos"/>
      <sheetName val="Cuotas"/>
      <sheetName val="Keys"/>
    </sheetNames>
    <sheetDataSet>
      <sheetData sheetId="0" refreshError="1"/>
      <sheetData sheetId="1" refreshError="1">
        <row r="20">
          <cell r="AB20">
            <v>354741</v>
          </cell>
          <cell r="AH20">
            <v>448507</v>
          </cell>
          <cell r="AK20">
            <v>497323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topLeftCell="A60" workbookViewId="0">
      <pane xSplit="2" topLeftCell="C1" activePane="topRight" state="frozen"/>
      <selection pane="topRight" activeCell="M73" sqref="M73"/>
    </sheetView>
  </sheetViews>
  <sheetFormatPr baseColWidth="10" defaultColWidth="11.5" defaultRowHeight="18" x14ac:dyDescent="0"/>
  <cols>
    <col min="1" max="1" width="3.5" style="107" bestFit="1" customWidth="1"/>
    <col min="2" max="2" width="25.5" style="140" customWidth="1"/>
    <col min="3" max="3" width="14" style="107" bestFit="1" customWidth="1"/>
    <col min="4" max="6" width="13.33203125" style="107" bestFit="1" customWidth="1"/>
    <col min="7" max="8" width="13.5" style="107" bestFit="1" customWidth="1"/>
    <col min="9" max="10" width="13.33203125" style="107" bestFit="1" customWidth="1"/>
    <col min="11" max="11" width="12.1640625" style="107" bestFit="1" customWidth="1"/>
    <col min="12" max="12" width="13.33203125" style="107" bestFit="1" customWidth="1"/>
    <col min="13" max="13" width="13.1640625" style="107" bestFit="1" customWidth="1"/>
    <col min="14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 thickBot="1">
      <c r="B1" s="108"/>
    </row>
    <row r="2" spans="1:38">
      <c r="A2" s="109"/>
      <c r="B2" s="251" t="s">
        <v>79</v>
      </c>
      <c r="C2" s="44" t="s">
        <v>0</v>
      </c>
      <c r="D2" s="38" t="s">
        <v>1</v>
      </c>
      <c r="E2" s="38" t="s">
        <v>1</v>
      </c>
      <c r="F2" s="36" t="s">
        <v>0</v>
      </c>
      <c r="G2" s="38" t="s">
        <v>1</v>
      </c>
      <c r="H2" s="38" t="s">
        <v>1</v>
      </c>
      <c r="I2" s="36" t="s">
        <v>0</v>
      </c>
      <c r="J2" s="38" t="s">
        <v>1</v>
      </c>
      <c r="K2" s="38" t="s">
        <v>1</v>
      </c>
      <c r="L2" s="36" t="s">
        <v>0</v>
      </c>
      <c r="M2" s="38" t="s">
        <v>1</v>
      </c>
      <c r="N2" s="41" t="s">
        <v>1</v>
      </c>
      <c r="O2" s="36" t="s">
        <v>0</v>
      </c>
      <c r="P2" s="38" t="s">
        <v>1</v>
      </c>
      <c r="Q2" s="41" t="s">
        <v>1</v>
      </c>
      <c r="R2" s="36" t="s">
        <v>0</v>
      </c>
      <c r="S2" s="38" t="s">
        <v>1</v>
      </c>
      <c r="T2" s="41" t="s">
        <v>1</v>
      </c>
      <c r="U2" s="36" t="s">
        <v>0</v>
      </c>
      <c r="V2" s="38" t="s">
        <v>1</v>
      </c>
      <c r="W2" s="41" t="s">
        <v>1</v>
      </c>
      <c r="X2" s="36" t="s">
        <v>0</v>
      </c>
      <c r="Y2" s="38" t="s">
        <v>1</v>
      </c>
      <c r="Z2" s="41" t="s">
        <v>1</v>
      </c>
      <c r="AA2" s="36" t="s">
        <v>0</v>
      </c>
      <c r="AB2" s="38" t="s">
        <v>1</v>
      </c>
      <c r="AC2" s="41" t="s">
        <v>1</v>
      </c>
      <c r="AD2" s="36" t="s">
        <v>0</v>
      </c>
      <c r="AE2" s="38" t="s">
        <v>1</v>
      </c>
      <c r="AF2" s="41" t="s">
        <v>1</v>
      </c>
      <c r="AG2" s="36" t="s">
        <v>0</v>
      </c>
      <c r="AH2" s="38" t="s">
        <v>1</v>
      </c>
      <c r="AI2" s="41" t="s">
        <v>1</v>
      </c>
      <c r="AJ2" s="36" t="s">
        <v>0</v>
      </c>
      <c r="AK2" s="38" t="s">
        <v>1</v>
      </c>
      <c r="AL2" s="41" t="s">
        <v>1</v>
      </c>
    </row>
    <row r="3" spans="1:38" ht="19" thickBot="1">
      <c r="A3" s="110"/>
      <c r="B3" s="252"/>
      <c r="C3" s="45" t="s">
        <v>2</v>
      </c>
      <c r="D3" s="39" t="s">
        <v>3</v>
      </c>
      <c r="E3" s="39" t="s">
        <v>4</v>
      </c>
      <c r="F3" s="46" t="s">
        <v>5</v>
      </c>
      <c r="G3" s="39" t="s">
        <v>6</v>
      </c>
      <c r="H3" s="39" t="s">
        <v>7</v>
      </c>
      <c r="I3" s="37" t="s">
        <v>8</v>
      </c>
      <c r="J3" s="39" t="s">
        <v>9</v>
      </c>
      <c r="K3" s="40" t="s">
        <v>10</v>
      </c>
      <c r="L3" s="46" t="s">
        <v>11</v>
      </c>
      <c r="M3" s="40" t="s">
        <v>12</v>
      </c>
      <c r="N3" s="42" t="s">
        <v>13</v>
      </c>
      <c r="O3" s="47" t="s">
        <v>14</v>
      </c>
      <c r="P3" s="39" t="s">
        <v>15</v>
      </c>
      <c r="Q3" s="42" t="s">
        <v>16</v>
      </c>
      <c r="R3" s="47" t="s">
        <v>17</v>
      </c>
      <c r="S3" s="39" t="s">
        <v>18</v>
      </c>
      <c r="T3" s="42" t="s">
        <v>19</v>
      </c>
      <c r="U3" s="47" t="s">
        <v>20</v>
      </c>
      <c r="V3" s="39" t="s">
        <v>21</v>
      </c>
      <c r="W3" s="42" t="s">
        <v>22</v>
      </c>
      <c r="X3" s="47" t="s">
        <v>23</v>
      </c>
      <c r="Y3" s="39" t="s">
        <v>24</v>
      </c>
      <c r="Z3" s="42" t="s">
        <v>25</v>
      </c>
      <c r="AA3" s="47" t="s">
        <v>26</v>
      </c>
      <c r="AB3" s="39" t="s">
        <v>27</v>
      </c>
      <c r="AC3" s="42" t="s">
        <v>28</v>
      </c>
      <c r="AD3" s="47" t="s">
        <v>29</v>
      </c>
      <c r="AE3" s="39" t="s">
        <v>30</v>
      </c>
      <c r="AF3" s="42" t="s">
        <v>31</v>
      </c>
      <c r="AG3" s="47" t="s">
        <v>32</v>
      </c>
      <c r="AH3" s="39" t="s">
        <v>33</v>
      </c>
      <c r="AI3" s="42" t="s">
        <v>34</v>
      </c>
      <c r="AJ3" s="47" t="s">
        <v>35</v>
      </c>
      <c r="AK3" s="39" t="s">
        <v>36</v>
      </c>
      <c r="AL3" s="42" t="s">
        <v>37</v>
      </c>
    </row>
    <row r="4" spans="1:38" ht="19" customHeight="1">
      <c r="A4" s="111"/>
      <c r="B4" s="206"/>
      <c r="C4" s="112"/>
      <c r="D4" s="113"/>
      <c r="E4" s="112"/>
      <c r="F4" s="114"/>
      <c r="G4" s="112"/>
      <c r="H4" s="114"/>
      <c r="I4" s="112"/>
      <c r="J4" s="114"/>
      <c r="K4" s="112"/>
      <c r="L4" s="114"/>
      <c r="M4" s="112"/>
      <c r="N4" s="114"/>
      <c r="O4" s="112"/>
      <c r="P4" s="114"/>
      <c r="Q4" s="112"/>
      <c r="R4" s="114"/>
      <c r="S4" s="112"/>
      <c r="T4" s="114"/>
      <c r="U4" s="112"/>
      <c r="V4" s="114"/>
      <c r="W4" s="112"/>
      <c r="X4" s="114"/>
      <c r="Y4" s="112"/>
      <c r="Z4" s="114"/>
      <c r="AA4" s="112"/>
      <c r="AB4" s="114"/>
      <c r="AC4" s="112"/>
      <c r="AD4" s="114"/>
      <c r="AE4" s="112"/>
      <c r="AF4" s="114"/>
      <c r="AG4" s="112"/>
      <c r="AH4" s="114"/>
      <c r="AI4" s="112"/>
      <c r="AJ4" s="114"/>
      <c r="AK4" s="112"/>
      <c r="AL4" s="112"/>
    </row>
    <row r="5" spans="1:38">
      <c r="A5" s="120">
        <v>1</v>
      </c>
      <c r="B5" s="207" t="s">
        <v>54</v>
      </c>
      <c r="C5" s="116">
        <v>167000</v>
      </c>
      <c r="D5" s="117">
        <v>162942</v>
      </c>
      <c r="E5" s="116"/>
      <c r="F5" s="117">
        <v>167000</v>
      </c>
      <c r="G5" s="116">
        <v>253950</v>
      </c>
      <c r="H5" s="163"/>
      <c r="I5" s="116">
        <v>167000</v>
      </c>
      <c r="J5" s="163">
        <v>165023</v>
      </c>
      <c r="K5" s="161">
        <v>50967</v>
      </c>
      <c r="L5" s="163">
        <v>167000</v>
      </c>
      <c r="M5" s="161">
        <v>76038</v>
      </c>
      <c r="N5" s="163">
        <v>101934</v>
      </c>
      <c r="O5" s="116">
        <v>167000</v>
      </c>
      <c r="P5" s="163">
        <v>47327</v>
      </c>
      <c r="Q5" s="161">
        <v>101934</v>
      </c>
      <c r="R5" s="163">
        <v>167000</v>
      </c>
      <c r="S5" s="161"/>
      <c r="T5" s="163"/>
      <c r="U5" s="116">
        <v>167000</v>
      </c>
      <c r="V5" s="117"/>
      <c r="W5" s="119"/>
      <c r="X5" s="117">
        <v>167000</v>
      </c>
      <c r="Y5" s="161"/>
      <c r="Z5" s="163"/>
      <c r="AA5" s="161">
        <v>167000</v>
      </c>
      <c r="AB5" s="163"/>
      <c r="AC5" s="161"/>
      <c r="AD5" s="117">
        <v>167000</v>
      </c>
      <c r="AE5" s="161"/>
      <c r="AF5" s="163"/>
      <c r="AG5" s="161">
        <v>167000</v>
      </c>
      <c r="AH5" s="163"/>
      <c r="AI5" s="161"/>
      <c r="AJ5" s="117">
        <v>167000</v>
      </c>
      <c r="AK5" s="116"/>
      <c r="AL5" s="119"/>
    </row>
    <row r="6" spans="1:38">
      <c r="A6" s="120">
        <v>2</v>
      </c>
      <c r="B6" s="207" t="s">
        <v>41</v>
      </c>
      <c r="C6" s="116">
        <v>444000</v>
      </c>
      <c r="D6" s="117">
        <v>353691</v>
      </c>
      <c r="E6" s="116">
        <v>74846</v>
      </c>
      <c r="F6" s="117">
        <v>444000</v>
      </c>
      <c r="G6" s="116">
        <v>353692</v>
      </c>
      <c r="H6" s="163">
        <v>80172</v>
      </c>
      <c r="I6" s="116">
        <v>444000</v>
      </c>
      <c r="J6" s="118">
        <v>353691</v>
      </c>
      <c r="K6" s="161">
        <v>80172</v>
      </c>
      <c r="L6" s="113"/>
      <c r="M6" s="161">
        <v>353691</v>
      </c>
      <c r="N6" s="163">
        <v>80172</v>
      </c>
      <c r="O6" s="116"/>
      <c r="P6" s="117">
        <v>353691</v>
      </c>
      <c r="Q6" s="161">
        <v>80172</v>
      </c>
      <c r="R6" s="113"/>
      <c r="S6" s="116"/>
      <c r="T6" s="113"/>
      <c r="U6" s="116"/>
      <c r="V6" s="117"/>
      <c r="W6" s="119"/>
      <c r="X6" s="117"/>
      <c r="Y6" s="116"/>
      <c r="Z6" s="113"/>
      <c r="AA6" s="119"/>
      <c r="AB6" s="117"/>
      <c r="AC6" s="119"/>
      <c r="AD6" s="117"/>
      <c r="AE6" s="116"/>
      <c r="AF6" s="113"/>
      <c r="AG6" s="119"/>
      <c r="AH6" s="117"/>
      <c r="AI6" s="119"/>
      <c r="AJ6" s="117"/>
      <c r="AK6" s="116"/>
      <c r="AL6" s="119"/>
    </row>
    <row r="7" spans="1:38">
      <c r="A7" s="120">
        <v>3</v>
      </c>
      <c r="B7" s="207" t="s">
        <v>39</v>
      </c>
      <c r="C7" s="116">
        <v>930000</v>
      </c>
      <c r="D7" s="117">
        <v>645738</v>
      </c>
      <c r="E7" s="116"/>
      <c r="F7" s="116">
        <v>1000000</v>
      </c>
      <c r="G7" s="116">
        <v>646531</v>
      </c>
      <c r="H7" s="163"/>
      <c r="I7" s="116">
        <v>1000000</v>
      </c>
      <c r="J7" s="118">
        <v>597395</v>
      </c>
      <c r="K7" s="119"/>
      <c r="L7" s="117">
        <v>1000000</v>
      </c>
      <c r="M7" s="161">
        <v>368629</v>
      </c>
      <c r="N7" s="163"/>
      <c r="O7" s="116">
        <v>1000000</v>
      </c>
      <c r="P7" s="117">
        <v>553451</v>
      </c>
      <c r="Q7" s="119"/>
      <c r="R7" s="117">
        <v>1000000</v>
      </c>
      <c r="S7" s="116"/>
      <c r="T7" s="113"/>
      <c r="U7" s="116">
        <v>1000000</v>
      </c>
      <c r="V7" s="117"/>
      <c r="W7" s="119"/>
      <c r="X7" s="117">
        <v>1000000</v>
      </c>
      <c r="Y7" s="116"/>
      <c r="Z7" s="113"/>
      <c r="AA7" s="116">
        <v>1000000</v>
      </c>
      <c r="AB7" s="117"/>
      <c r="AC7" s="119"/>
      <c r="AD7" s="117">
        <v>1000000</v>
      </c>
      <c r="AE7" s="116"/>
      <c r="AF7" s="113"/>
      <c r="AG7" s="116">
        <v>1000000</v>
      </c>
      <c r="AH7" s="117"/>
      <c r="AI7" s="119"/>
      <c r="AJ7" s="117">
        <v>1000000</v>
      </c>
      <c r="AK7" s="116"/>
      <c r="AL7" s="119"/>
    </row>
    <row r="8" spans="1:38">
      <c r="A8" s="120">
        <v>4</v>
      </c>
      <c r="B8" s="207" t="s">
        <v>225</v>
      </c>
      <c r="C8" s="116"/>
      <c r="D8" s="117"/>
      <c r="E8" s="116"/>
      <c r="F8" s="116"/>
      <c r="G8" s="116"/>
      <c r="H8" s="163"/>
      <c r="I8" s="116"/>
      <c r="J8" s="118"/>
      <c r="K8" s="119"/>
      <c r="L8" s="117"/>
      <c r="M8" s="161"/>
      <c r="N8" s="163"/>
      <c r="O8" s="116"/>
      <c r="P8" s="117"/>
      <c r="Q8" s="161">
        <v>300278</v>
      </c>
      <c r="R8" s="117"/>
      <c r="S8" s="116"/>
      <c r="T8" s="113"/>
      <c r="U8" s="116"/>
      <c r="V8" s="117"/>
      <c r="W8" s="119"/>
      <c r="X8" s="117"/>
      <c r="Y8" s="116"/>
      <c r="Z8" s="113"/>
      <c r="AA8" s="116"/>
      <c r="AB8" s="117"/>
      <c r="AC8" s="119"/>
      <c r="AD8" s="117"/>
      <c r="AE8" s="116"/>
      <c r="AF8" s="113"/>
      <c r="AG8" s="116"/>
      <c r="AH8" s="117"/>
      <c r="AI8" s="119"/>
      <c r="AJ8" s="117"/>
      <c r="AK8" s="116"/>
      <c r="AL8" s="119"/>
    </row>
    <row r="9" spans="1:38">
      <c r="A9" s="120">
        <v>5</v>
      </c>
      <c r="B9" s="207" t="s">
        <v>172</v>
      </c>
      <c r="C9" s="116"/>
      <c r="D9" s="117">
        <v>84818</v>
      </c>
      <c r="E9" s="116"/>
      <c r="F9" s="116"/>
      <c r="G9" s="116">
        <v>98318</v>
      </c>
      <c r="H9" s="163"/>
      <c r="I9" s="116"/>
      <c r="J9" s="118">
        <v>98318</v>
      </c>
      <c r="K9" s="119"/>
      <c r="L9" s="117"/>
      <c r="M9" s="161">
        <v>98070</v>
      </c>
      <c r="N9" s="163"/>
      <c r="O9" s="116"/>
      <c r="P9" s="117">
        <v>95836</v>
      </c>
      <c r="Q9" s="119"/>
      <c r="R9" s="117"/>
      <c r="S9" s="116"/>
      <c r="T9" s="113"/>
      <c r="U9" s="116"/>
      <c r="V9" s="117"/>
      <c r="W9" s="119"/>
      <c r="X9" s="117"/>
      <c r="Y9" s="116"/>
      <c r="Z9" s="113"/>
      <c r="AA9" s="116"/>
      <c r="AB9" s="117"/>
      <c r="AC9" s="119"/>
      <c r="AD9" s="117"/>
      <c r="AE9" s="116"/>
      <c r="AF9" s="113"/>
      <c r="AG9" s="116"/>
      <c r="AH9" s="117"/>
      <c r="AI9" s="119"/>
      <c r="AJ9" s="117"/>
      <c r="AK9" s="116"/>
      <c r="AL9" s="119"/>
    </row>
    <row r="10" spans="1:38">
      <c r="A10" s="120">
        <v>6</v>
      </c>
      <c r="B10" s="207" t="s">
        <v>40</v>
      </c>
      <c r="C10" s="116">
        <v>130000</v>
      </c>
      <c r="D10" s="117">
        <v>158779</v>
      </c>
      <c r="E10" s="121"/>
      <c r="F10" s="116">
        <v>130000</v>
      </c>
      <c r="G10" s="116">
        <v>160522</v>
      </c>
      <c r="H10" s="167"/>
      <c r="I10" s="116">
        <v>130000</v>
      </c>
      <c r="J10" s="117">
        <v>157714</v>
      </c>
      <c r="K10" s="121"/>
      <c r="L10" s="117">
        <v>130000</v>
      </c>
      <c r="M10" s="161">
        <v>156403</v>
      </c>
      <c r="N10" s="167"/>
      <c r="O10" s="161">
        <v>130000</v>
      </c>
      <c r="P10" s="163">
        <v>160522</v>
      </c>
      <c r="Q10" s="168"/>
      <c r="R10" s="163">
        <v>130000</v>
      </c>
      <c r="S10" s="168"/>
      <c r="T10" s="167"/>
      <c r="U10" s="161">
        <v>130000</v>
      </c>
      <c r="V10" s="167"/>
      <c r="W10" s="168"/>
      <c r="X10" s="163">
        <v>130000</v>
      </c>
      <c r="Y10" s="122"/>
      <c r="Z10" s="123"/>
      <c r="AA10" s="161">
        <v>130000</v>
      </c>
      <c r="AB10" s="167"/>
      <c r="AC10" s="168"/>
      <c r="AD10" s="163">
        <v>130000</v>
      </c>
      <c r="AE10" s="168"/>
      <c r="AF10" s="167"/>
      <c r="AG10" s="161">
        <v>130000</v>
      </c>
      <c r="AH10" s="167"/>
      <c r="AI10" s="168"/>
      <c r="AJ10" s="163">
        <v>130000</v>
      </c>
      <c r="AK10" s="122"/>
      <c r="AL10" s="122"/>
    </row>
    <row r="11" spans="1:38">
      <c r="A11" s="120">
        <v>7</v>
      </c>
      <c r="B11" s="207" t="s">
        <v>210</v>
      </c>
      <c r="C11" s="116"/>
      <c r="D11" s="117"/>
      <c r="E11" s="121"/>
      <c r="F11" s="117"/>
      <c r="G11" s="116">
        <v>347854</v>
      </c>
      <c r="H11" s="167"/>
      <c r="I11" s="116"/>
      <c r="J11" s="117">
        <v>379261</v>
      </c>
      <c r="K11" s="121"/>
      <c r="L11" s="117"/>
      <c r="M11" s="161">
        <v>756243</v>
      </c>
      <c r="N11" s="167"/>
      <c r="O11" s="161"/>
      <c r="P11" s="163">
        <v>843290</v>
      </c>
      <c r="Q11" s="168"/>
      <c r="R11" s="163"/>
      <c r="S11" s="168"/>
      <c r="T11" s="167"/>
      <c r="U11" s="161"/>
      <c r="V11" s="167"/>
      <c r="W11" s="168"/>
      <c r="X11" s="163"/>
      <c r="Y11" s="122"/>
      <c r="Z11" s="123"/>
      <c r="AA11" s="161"/>
      <c r="AB11" s="167"/>
      <c r="AC11" s="168"/>
      <c r="AD11" s="163"/>
      <c r="AE11" s="168"/>
      <c r="AF11" s="167"/>
      <c r="AG11" s="161"/>
      <c r="AH11" s="167"/>
      <c r="AI11" s="168"/>
      <c r="AJ11" s="163"/>
      <c r="AK11" s="122"/>
      <c r="AL11" s="122"/>
    </row>
    <row r="12" spans="1:38">
      <c r="A12" s="120">
        <v>8</v>
      </c>
      <c r="B12" s="207" t="s">
        <v>56</v>
      </c>
      <c r="C12" s="116">
        <v>70000</v>
      </c>
      <c r="D12" s="117"/>
      <c r="E12" s="116">
        <v>49566</v>
      </c>
      <c r="F12" s="117">
        <v>140000</v>
      </c>
      <c r="G12" s="116">
        <v>0</v>
      </c>
      <c r="H12" s="163"/>
      <c r="I12" s="161">
        <v>140000</v>
      </c>
      <c r="J12" s="163"/>
      <c r="K12" s="161"/>
      <c r="L12" s="163">
        <v>140000</v>
      </c>
      <c r="M12" s="161"/>
      <c r="N12" s="163"/>
      <c r="O12" s="161">
        <v>140000</v>
      </c>
      <c r="P12" s="163"/>
      <c r="Q12" s="161"/>
      <c r="R12" s="163">
        <v>140000</v>
      </c>
      <c r="S12" s="161"/>
      <c r="T12" s="163"/>
      <c r="U12" s="161">
        <v>140000</v>
      </c>
      <c r="V12" s="163"/>
      <c r="W12" s="161"/>
      <c r="X12" s="163">
        <v>140000</v>
      </c>
      <c r="Y12" s="119"/>
      <c r="Z12" s="113"/>
      <c r="AA12" s="161">
        <v>140000</v>
      </c>
      <c r="AB12" s="163"/>
      <c r="AC12" s="161"/>
      <c r="AD12" s="163">
        <v>140000</v>
      </c>
      <c r="AE12" s="161"/>
      <c r="AF12" s="163"/>
      <c r="AG12" s="161">
        <v>140000</v>
      </c>
      <c r="AH12" s="163"/>
      <c r="AI12" s="161"/>
      <c r="AJ12" s="163">
        <v>140000</v>
      </c>
      <c r="AK12" s="119"/>
      <c r="AL12" s="119"/>
    </row>
    <row r="13" spans="1:38">
      <c r="A13" s="120">
        <v>9</v>
      </c>
      <c r="B13" s="207" t="s">
        <v>43</v>
      </c>
      <c r="C13" s="116">
        <v>50000</v>
      </c>
      <c r="D13" s="117">
        <v>301386</v>
      </c>
      <c r="E13" s="121"/>
      <c r="F13" s="117">
        <v>140000</v>
      </c>
      <c r="G13" s="116">
        <v>541498</v>
      </c>
      <c r="H13" s="167"/>
      <c r="I13" s="161">
        <v>140000</v>
      </c>
      <c r="J13" s="163">
        <v>1441437</v>
      </c>
      <c r="K13" s="161"/>
      <c r="L13" s="163">
        <v>140000</v>
      </c>
      <c r="M13" s="161">
        <v>624279</v>
      </c>
      <c r="N13" s="163"/>
      <c r="O13" s="161">
        <v>140000</v>
      </c>
      <c r="P13" s="163">
        <v>919225</v>
      </c>
      <c r="Q13" s="161"/>
      <c r="R13" s="163">
        <v>140000</v>
      </c>
      <c r="S13" s="161"/>
      <c r="T13" s="163"/>
      <c r="U13" s="161">
        <v>140000</v>
      </c>
      <c r="V13" s="167"/>
      <c r="W13" s="168"/>
      <c r="X13" s="163">
        <v>140000</v>
      </c>
      <c r="Y13" s="126"/>
      <c r="Z13" s="118"/>
      <c r="AA13" s="161">
        <v>140000</v>
      </c>
      <c r="AB13" s="163"/>
      <c r="AC13" s="161"/>
      <c r="AD13" s="163">
        <v>140000</v>
      </c>
      <c r="AE13" s="161"/>
      <c r="AF13" s="163"/>
      <c r="AG13" s="161">
        <v>140000</v>
      </c>
      <c r="AH13" s="163"/>
      <c r="AI13" s="161"/>
      <c r="AJ13" s="163">
        <v>140000</v>
      </c>
      <c r="AK13" s="116"/>
      <c r="AL13" s="122"/>
    </row>
    <row r="14" spans="1:38">
      <c r="A14" s="120">
        <v>10</v>
      </c>
      <c r="B14" s="207" t="s">
        <v>199</v>
      </c>
      <c r="C14" s="116"/>
      <c r="D14" s="117">
        <v>74750</v>
      </c>
      <c r="E14" s="121"/>
      <c r="F14" s="117"/>
      <c r="G14" s="116">
        <v>118522</v>
      </c>
      <c r="H14" s="167"/>
      <c r="I14" s="161"/>
      <c r="J14" s="163">
        <v>116580</v>
      </c>
      <c r="K14" s="161"/>
      <c r="L14" s="163"/>
      <c r="M14" s="161">
        <v>133783</v>
      </c>
      <c r="N14" s="163"/>
      <c r="O14" s="161"/>
      <c r="P14" s="163">
        <v>127679</v>
      </c>
      <c r="Q14" s="161"/>
      <c r="R14" s="163"/>
      <c r="S14" s="161"/>
      <c r="T14" s="163"/>
      <c r="U14" s="161"/>
      <c r="V14" s="167"/>
      <c r="W14" s="168"/>
      <c r="X14" s="163"/>
      <c r="Y14" s="126"/>
      <c r="Z14" s="118"/>
      <c r="AA14" s="161"/>
      <c r="AB14" s="163"/>
      <c r="AC14" s="161"/>
      <c r="AD14" s="163"/>
      <c r="AE14" s="161"/>
      <c r="AF14" s="163"/>
      <c r="AG14" s="161"/>
      <c r="AH14" s="163"/>
      <c r="AI14" s="161"/>
      <c r="AJ14" s="163"/>
      <c r="AK14" s="116"/>
      <c r="AL14" s="122"/>
    </row>
    <row r="15" spans="1:38">
      <c r="A15" s="120">
        <v>11</v>
      </c>
      <c r="B15" s="207" t="s">
        <v>60</v>
      </c>
      <c r="C15" s="116"/>
      <c r="D15" s="117"/>
      <c r="E15" s="116"/>
      <c r="F15" s="117"/>
      <c r="G15" s="116">
        <v>541974</v>
      </c>
      <c r="H15" s="163"/>
      <c r="I15" s="161"/>
      <c r="J15" s="163">
        <v>201518</v>
      </c>
      <c r="K15" s="161"/>
      <c r="L15" s="163"/>
      <c r="M15" s="161"/>
      <c r="N15" s="163"/>
      <c r="O15" s="161"/>
      <c r="P15" s="163"/>
      <c r="Q15" s="161"/>
      <c r="R15" s="163"/>
      <c r="S15" s="161"/>
      <c r="T15" s="163"/>
      <c r="U15" s="161"/>
      <c r="V15" s="163"/>
      <c r="W15" s="161"/>
      <c r="X15" s="163"/>
      <c r="Y15" s="116"/>
      <c r="Z15" s="117"/>
      <c r="AA15" s="161"/>
      <c r="AB15" s="163"/>
      <c r="AC15" s="161"/>
      <c r="AD15" s="163"/>
      <c r="AE15" s="161"/>
      <c r="AF15" s="163"/>
      <c r="AG15" s="161"/>
      <c r="AH15" s="163"/>
      <c r="AI15" s="161"/>
      <c r="AJ15" s="163"/>
      <c r="AK15" s="116"/>
      <c r="AL15" s="116"/>
    </row>
    <row r="16" spans="1:38">
      <c r="A16" s="120">
        <v>12</v>
      </c>
      <c r="B16" s="207" t="s">
        <v>113</v>
      </c>
      <c r="C16" s="124">
        <v>5000000</v>
      </c>
      <c r="D16" s="117">
        <v>1354698</v>
      </c>
      <c r="E16" s="116"/>
      <c r="F16" s="117">
        <v>6500000</v>
      </c>
      <c r="G16" s="116">
        <v>3133109</v>
      </c>
      <c r="H16" s="163"/>
      <c r="I16" s="161">
        <v>6700000</v>
      </c>
      <c r="J16" s="163">
        <v>3219530</v>
      </c>
      <c r="K16" s="161"/>
      <c r="L16" s="163">
        <v>6700000</v>
      </c>
      <c r="M16" s="161">
        <v>2760698</v>
      </c>
      <c r="N16" s="163"/>
      <c r="O16" s="161">
        <v>6700000</v>
      </c>
      <c r="P16" s="163">
        <v>2186480</v>
      </c>
      <c r="Q16" s="161"/>
      <c r="R16" s="163">
        <v>6700000</v>
      </c>
      <c r="S16" s="161"/>
      <c r="T16" s="163"/>
      <c r="U16" s="161">
        <v>6700000</v>
      </c>
      <c r="V16" s="163"/>
      <c r="W16" s="161"/>
      <c r="X16" s="163">
        <v>6700000</v>
      </c>
      <c r="Y16" s="116"/>
      <c r="Z16" s="117"/>
      <c r="AA16" s="161">
        <v>6700000</v>
      </c>
      <c r="AB16" s="163"/>
      <c r="AC16" s="161"/>
      <c r="AD16" s="163">
        <v>6700000</v>
      </c>
      <c r="AE16" s="161"/>
      <c r="AF16" s="163"/>
      <c r="AG16" s="161">
        <v>6700000</v>
      </c>
      <c r="AH16" s="163"/>
      <c r="AI16" s="161"/>
      <c r="AJ16" s="163">
        <v>6700000</v>
      </c>
      <c r="AK16" s="116"/>
      <c r="AL16" s="116"/>
    </row>
    <row r="17" spans="1:38">
      <c r="A17" s="120">
        <v>13</v>
      </c>
      <c r="B17" s="207" t="s">
        <v>44</v>
      </c>
      <c r="C17" s="116">
        <v>1350000</v>
      </c>
      <c r="D17" s="117">
        <v>675260</v>
      </c>
      <c r="E17" s="116">
        <v>765249</v>
      </c>
      <c r="F17" s="117">
        <v>1350000</v>
      </c>
      <c r="G17" s="116">
        <v>871038</v>
      </c>
      <c r="H17" s="163">
        <v>489909</v>
      </c>
      <c r="I17" s="161">
        <v>1350000</v>
      </c>
      <c r="J17" s="163">
        <v>1164615</v>
      </c>
      <c r="K17" s="161">
        <v>206992</v>
      </c>
      <c r="L17" s="163">
        <v>1350000</v>
      </c>
      <c r="M17" s="161">
        <v>1105057</v>
      </c>
      <c r="N17" s="163">
        <v>311111</v>
      </c>
      <c r="O17" s="161">
        <v>1350000</v>
      </c>
      <c r="P17" s="163">
        <v>846247</v>
      </c>
      <c r="Q17" s="161">
        <v>399576</v>
      </c>
      <c r="R17" s="163">
        <v>1350000</v>
      </c>
      <c r="S17" s="161"/>
      <c r="T17" s="163"/>
      <c r="U17" s="161">
        <v>1350000</v>
      </c>
      <c r="V17" s="163"/>
      <c r="W17" s="161"/>
      <c r="X17" s="163">
        <v>1350000</v>
      </c>
      <c r="Y17" s="116"/>
      <c r="Z17" s="117"/>
      <c r="AA17" s="161">
        <v>1350000</v>
      </c>
      <c r="AB17" s="163"/>
      <c r="AC17" s="161"/>
      <c r="AD17" s="163">
        <v>1350000</v>
      </c>
      <c r="AE17" s="161"/>
      <c r="AF17" s="163"/>
      <c r="AG17" s="161">
        <v>1350000</v>
      </c>
      <c r="AH17" s="163"/>
      <c r="AI17" s="161"/>
      <c r="AJ17" s="163">
        <v>1350000</v>
      </c>
      <c r="AK17" s="116"/>
      <c r="AL17" s="116"/>
    </row>
    <row r="18" spans="1:38">
      <c r="A18" s="120">
        <v>14</v>
      </c>
      <c r="B18" s="207" t="s">
        <v>158</v>
      </c>
      <c r="C18" s="116"/>
      <c r="D18" s="117"/>
      <c r="E18" s="116"/>
      <c r="F18" s="117">
        <v>600000</v>
      </c>
      <c r="G18" s="116">
        <v>0</v>
      </c>
      <c r="H18" s="163"/>
      <c r="I18" s="161">
        <v>1100000</v>
      </c>
      <c r="J18" s="163">
        <v>1316153</v>
      </c>
      <c r="K18" s="161"/>
      <c r="L18" s="163">
        <v>1100000</v>
      </c>
      <c r="M18" s="161">
        <v>2604277</v>
      </c>
      <c r="N18" s="163"/>
      <c r="O18" s="161">
        <v>1100000</v>
      </c>
      <c r="P18" s="163">
        <v>2630629</v>
      </c>
      <c r="Q18" s="161"/>
      <c r="R18" s="163">
        <v>1100000</v>
      </c>
      <c r="S18" s="161"/>
      <c r="T18" s="163"/>
      <c r="U18" s="161">
        <v>1100000</v>
      </c>
      <c r="V18" s="163"/>
      <c r="W18" s="161"/>
      <c r="X18" s="163">
        <v>1100000</v>
      </c>
      <c r="Y18" s="116"/>
      <c r="Z18" s="113"/>
      <c r="AA18" s="161">
        <v>1100000</v>
      </c>
      <c r="AB18" s="163"/>
      <c r="AC18" s="161"/>
      <c r="AD18" s="163">
        <v>1100000</v>
      </c>
      <c r="AE18" s="161"/>
      <c r="AF18" s="163"/>
      <c r="AG18" s="161">
        <v>1100000</v>
      </c>
      <c r="AH18" s="163"/>
      <c r="AI18" s="161"/>
      <c r="AJ18" s="163">
        <v>1100000</v>
      </c>
      <c r="AK18" s="116"/>
      <c r="AL18" s="119"/>
    </row>
    <row r="19" spans="1:38">
      <c r="A19" s="120">
        <v>15</v>
      </c>
      <c r="B19" s="207" t="s">
        <v>157</v>
      </c>
      <c r="C19" s="116"/>
      <c r="D19" s="117"/>
      <c r="E19" s="116"/>
      <c r="F19" s="117">
        <v>350000</v>
      </c>
      <c r="G19" s="116">
        <v>0</v>
      </c>
      <c r="H19" s="163"/>
      <c r="I19" s="161">
        <v>500000</v>
      </c>
      <c r="J19" s="163">
        <v>2082275</v>
      </c>
      <c r="K19" s="161"/>
      <c r="L19" s="163">
        <v>700000</v>
      </c>
      <c r="M19" s="161">
        <v>1563700</v>
      </c>
      <c r="N19" s="163"/>
      <c r="O19" s="161">
        <v>1000000</v>
      </c>
      <c r="P19" s="163"/>
      <c r="Q19" s="161"/>
      <c r="R19" s="163">
        <v>1100000</v>
      </c>
      <c r="S19" s="161"/>
      <c r="T19" s="163"/>
      <c r="U19" s="161">
        <v>1300000</v>
      </c>
      <c r="V19" s="163"/>
      <c r="W19" s="161"/>
      <c r="X19" s="163">
        <v>1400000</v>
      </c>
      <c r="Y19" s="116"/>
      <c r="Z19" s="113"/>
      <c r="AA19" s="161">
        <v>1500000</v>
      </c>
      <c r="AB19" s="163"/>
      <c r="AC19" s="161"/>
      <c r="AD19" s="163">
        <v>1800000</v>
      </c>
      <c r="AE19" s="161"/>
      <c r="AF19" s="163"/>
      <c r="AG19" s="161">
        <v>2500000</v>
      </c>
      <c r="AH19" s="163"/>
      <c r="AI19" s="161"/>
      <c r="AJ19" s="163">
        <v>3000000</v>
      </c>
      <c r="AK19" s="116"/>
      <c r="AL19" s="119"/>
    </row>
    <row r="20" spans="1:38" ht="15" customHeight="1">
      <c r="A20" s="120">
        <v>16</v>
      </c>
      <c r="B20" s="207" t="s">
        <v>38</v>
      </c>
      <c r="C20" s="116">
        <v>954000</v>
      </c>
      <c r="D20" s="117">
        <v>549851</v>
      </c>
      <c r="E20" s="116">
        <v>66728</v>
      </c>
      <c r="F20" s="116">
        <v>1000000</v>
      </c>
      <c r="G20" s="116">
        <v>1089899</v>
      </c>
      <c r="H20" s="163">
        <v>151656</v>
      </c>
      <c r="I20" s="161">
        <v>1100000</v>
      </c>
      <c r="J20" s="163">
        <v>1320282</v>
      </c>
      <c r="K20" s="161">
        <v>202614</v>
      </c>
      <c r="L20" s="163">
        <v>1100000</v>
      </c>
      <c r="M20" s="163">
        <v>1015019</v>
      </c>
      <c r="N20" s="163">
        <v>219599</v>
      </c>
      <c r="O20" s="161">
        <v>1100000</v>
      </c>
      <c r="P20" s="163">
        <v>1028290</v>
      </c>
      <c r="Q20" s="161">
        <v>319729</v>
      </c>
      <c r="R20" s="163">
        <v>1100000</v>
      </c>
      <c r="S20" s="161"/>
      <c r="T20" s="163"/>
      <c r="U20" s="161">
        <v>1100000</v>
      </c>
      <c r="V20" s="163"/>
      <c r="W20" s="161"/>
      <c r="X20" s="163">
        <v>1100000</v>
      </c>
      <c r="Y20" s="116"/>
      <c r="Z20" s="117"/>
      <c r="AA20" s="161">
        <v>1100000</v>
      </c>
      <c r="AB20" s="163"/>
      <c r="AC20" s="161"/>
      <c r="AD20" s="163">
        <v>1100000</v>
      </c>
      <c r="AE20" s="161"/>
      <c r="AF20" s="163"/>
      <c r="AG20" s="161">
        <v>1100000</v>
      </c>
      <c r="AH20" s="163"/>
      <c r="AI20" s="161"/>
      <c r="AJ20" s="163">
        <v>1100000</v>
      </c>
      <c r="AK20" s="116"/>
      <c r="AL20" s="116"/>
    </row>
    <row r="21" spans="1:38">
      <c r="A21" s="120">
        <v>17</v>
      </c>
      <c r="B21" s="207" t="s">
        <v>65</v>
      </c>
      <c r="C21" s="124">
        <v>140000</v>
      </c>
      <c r="D21" s="117">
        <v>56813</v>
      </c>
      <c r="E21" s="116"/>
      <c r="F21" s="117">
        <v>280000</v>
      </c>
      <c r="G21" s="116">
        <v>98258</v>
      </c>
      <c r="H21" s="163"/>
      <c r="I21" s="161">
        <v>536000</v>
      </c>
      <c r="J21" s="118">
        <v>141778</v>
      </c>
      <c r="K21" s="126"/>
      <c r="L21" s="163">
        <v>670000</v>
      </c>
      <c r="M21" s="161">
        <v>148759</v>
      </c>
      <c r="N21" s="163"/>
      <c r="O21" s="161">
        <v>1005000</v>
      </c>
      <c r="P21" s="117">
        <v>129825</v>
      </c>
      <c r="Q21" s="116"/>
      <c r="R21" s="117">
        <v>1340000</v>
      </c>
      <c r="S21" s="116"/>
      <c r="T21" s="117"/>
      <c r="U21" s="161">
        <v>1340000</v>
      </c>
      <c r="V21" s="117"/>
      <c r="W21" s="116"/>
      <c r="X21" s="163">
        <v>1340000</v>
      </c>
      <c r="Y21" s="116"/>
      <c r="Z21" s="117"/>
      <c r="AA21" s="161">
        <v>1340000</v>
      </c>
      <c r="AB21" s="113"/>
      <c r="AC21" s="116"/>
      <c r="AD21" s="117">
        <v>1675000</v>
      </c>
      <c r="AE21" s="116"/>
      <c r="AF21" s="117"/>
      <c r="AG21" s="116">
        <v>1675000</v>
      </c>
      <c r="AH21" s="117"/>
      <c r="AI21" s="116"/>
      <c r="AJ21" s="117">
        <v>1675000</v>
      </c>
      <c r="AK21" s="116"/>
      <c r="AL21" s="116"/>
    </row>
    <row r="22" spans="1:38">
      <c r="A22" s="120">
        <v>18</v>
      </c>
      <c r="B22" s="207" t="s">
        <v>52</v>
      </c>
      <c r="C22" s="116">
        <v>1500000</v>
      </c>
      <c r="D22" s="117">
        <v>391127</v>
      </c>
      <c r="E22" s="116">
        <v>1070811</v>
      </c>
      <c r="F22" s="117">
        <v>1500000</v>
      </c>
      <c r="G22" s="116">
        <v>0</v>
      </c>
      <c r="H22" s="163">
        <v>753225</v>
      </c>
      <c r="I22" s="161"/>
      <c r="J22" s="118"/>
      <c r="K22" s="126">
        <v>673548</v>
      </c>
      <c r="L22" s="163"/>
      <c r="M22" s="161"/>
      <c r="N22" s="163">
        <v>960488</v>
      </c>
      <c r="O22" s="161"/>
      <c r="P22" s="117"/>
      <c r="Q22" s="116">
        <v>1407196</v>
      </c>
      <c r="R22" s="163"/>
      <c r="S22" s="116"/>
      <c r="T22" s="117"/>
      <c r="U22" s="161"/>
      <c r="V22" s="117"/>
      <c r="W22" s="116"/>
      <c r="X22" s="163"/>
      <c r="Y22" s="116"/>
      <c r="Z22" s="117"/>
      <c r="AA22" s="161"/>
      <c r="AB22" s="117"/>
      <c r="AC22" s="116"/>
      <c r="AD22" s="117"/>
      <c r="AE22" s="116"/>
      <c r="AF22" s="117"/>
      <c r="AG22" s="116"/>
      <c r="AH22" s="117"/>
      <c r="AI22" s="116"/>
      <c r="AJ22" s="117"/>
      <c r="AK22" s="116"/>
      <c r="AL22" s="116"/>
    </row>
    <row r="23" spans="1:38">
      <c r="A23" s="120">
        <v>19</v>
      </c>
      <c r="B23" s="208" t="s">
        <v>153</v>
      </c>
      <c r="C23" s="124">
        <v>2000000</v>
      </c>
      <c r="D23" s="117"/>
      <c r="E23" s="116"/>
      <c r="F23" s="125">
        <v>2200000</v>
      </c>
      <c r="G23" s="116">
        <v>0</v>
      </c>
      <c r="H23" s="113"/>
      <c r="I23" s="161">
        <v>2500000</v>
      </c>
      <c r="J23" s="118"/>
      <c r="K23" s="119"/>
      <c r="L23" s="163">
        <v>2500000</v>
      </c>
      <c r="M23" s="161"/>
      <c r="N23" s="163"/>
      <c r="O23" s="161">
        <v>3000000</v>
      </c>
      <c r="P23" s="117"/>
      <c r="Q23" s="119"/>
      <c r="R23" s="163">
        <v>4000000</v>
      </c>
      <c r="S23" s="116"/>
      <c r="T23" s="113"/>
      <c r="U23" s="116">
        <v>4300000</v>
      </c>
      <c r="V23" s="117"/>
      <c r="W23" s="119"/>
      <c r="X23" s="163">
        <v>4600000</v>
      </c>
      <c r="Y23" s="116"/>
      <c r="Z23" s="113"/>
      <c r="AA23" s="161">
        <v>5000000</v>
      </c>
      <c r="AB23" s="117"/>
      <c r="AC23" s="119"/>
      <c r="AD23" s="117">
        <v>5000000</v>
      </c>
      <c r="AE23" s="116"/>
      <c r="AF23" s="113"/>
      <c r="AG23" s="116">
        <v>6000000</v>
      </c>
      <c r="AH23" s="117"/>
      <c r="AI23" s="119"/>
      <c r="AJ23" s="117">
        <v>7000000</v>
      </c>
      <c r="AK23" s="116"/>
      <c r="AL23" s="119"/>
    </row>
    <row r="24" spans="1:38">
      <c r="A24" s="120">
        <v>20</v>
      </c>
      <c r="B24" s="208" t="s">
        <v>67</v>
      </c>
      <c r="C24" s="124">
        <v>500000</v>
      </c>
      <c r="D24" s="117">
        <v>293532</v>
      </c>
      <c r="E24" s="116"/>
      <c r="F24" s="116">
        <v>670000</v>
      </c>
      <c r="G24" s="116">
        <v>281695</v>
      </c>
      <c r="H24" s="117"/>
      <c r="I24" s="161">
        <v>804000</v>
      </c>
      <c r="J24" s="118">
        <v>191073</v>
      </c>
      <c r="K24" s="126"/>
      <c r="L24" s="163">
        <v>1005000</v>
      </c>
      <c r="M24" s="161">
        <v>113429</v>
      </c>
      <c r="N24" s="163"/>
      <c r="O24" s="161">
        <v>1005000</v>
      </c>
      <c r="P24" s="117">
        <v>62817</v>
      </c>
      <c r="Q24" s="116"/>
      <c r="R24" s="117">
        <v>1005000</v>
      </c>
      <c r="S24" s="116"/>
      <c r="T24" s="117"/>
      <c r="U24" s="161">
        <v>1005000</v>
      </c>
      <c r="V24" s="117"/>
      <c r="W24" s="116"/>
      <c r="X24" s="163">
        <v>1005000</v>
      </c>
      <c r="Y24" s="116"/>
      <c r="Z24" s="117"/>
      <c r="AA24" s="161">
        <v>1005000</v>
      </c>
      <c r="AB24" s="117"/>
      <c r="AC24" s="116"/>
      <c r="AD24" s="117">
        <v>1005000</v>
      </c>
      <c r="AE24" s="116"/>
      <c r="AF24" s="117"/>
      <c r="AG24" s="116">
        <v>1005000</v>
      </c>
      <c r="AH24" s="117"/>
      <c r="AI24" s="116"/>
      <c r="AJ24" s="117">
        <v>1005000</v>
      </c>
      <c r="AK24" s="116"/>
      <c r="AL24" s="116"/>
    </row>
    <row r="25" spans="1:38" ht="15" customHeight="1">
      <c r="A25" s="120">
        <v>21</v>
      </c>
      <c r="B25" s="207" t="s">
        <v>46</v>
      </c>
      <c r="C25" s="116">
        <v>1700000</v>
      </c>
      <c r="D25" s="117">
        <v>86534</v>
      </c>
      <c r="E25" s="116">
        <v>2013168</v>
      </c>
      <c r="F25" s="117">
        <v>1800000</v>
      </c>
      <c r="G25" s="116">
        <v>86534</v>
      </c>
      <c r="H25" s="117">
        <v>1967262</v>
      </c>
      <c r="I25" s="161">
        <v>1800000</v>
      </c>
      <c r="J25" s="118">
        <v>86534</v>
      </c>
      <c r="K25" s="126">
        <v>1961110</v>
      </c>
      <c r="L25" s="163">
        <v>1800000</v>
      </c>
      <c r="M25" s="161">
        <v>248927</v>
      </c>
      <c r="N25" s="163">
        <v>2043775</v>
      </c>
      <c r="O25" s="161">
        <v>1800000</v>
      </c>
      <c r="P25" s="117">
        <v>320272</v>
      </c>
      <c r="Q25" s="116">
        <v>2077093</v>
      </c>
      <c r="R25" s="117">
        <v>1800000</v>
      </c>
      <c r="S25" s="116"/>
      <c r="T25" s="117"/>
      <c r="U25" s="161">
        <v>1800000</v>
      </c>
      <c r="V25" s="117"/>
      <c r="W25" s="116"/>
      <c r="X25" s="163">
        <v>1800000</v>
      </c>
      <c r="Y25" s="116"/>
      <c r="Z25" s="117"/>
      <c r="AA25" s="161">
        <v>1800000</v>
      </c>
      <c r="AB25" s="113"/>
      <c r="AC25" s="116"/>
      <c r="AD25" s="117">
        <v>1800000</v>
      </c>
      <c r="AE25" s="116"/>
      <c r="AF25" s="117"/>
      <c r="AG25" s="116">
        <v>1800000</v>
      </c>
      <c r="AH25" s="117"/>
      <c r="AI25" s="116"/>
      <c r="AJ25" s="117">
        <v>1800000</v>
      </c>
      <c r="AK25" s="116"/>
      <c r="AL25" s="116"/>
    </row>
    <row r="26" spans="1:38">
      <c r="A26" s="120">
        <v>22</v>
      </c>
      <c r="B26" s="207" t="s">
        <v>166</v>
      </c>
      <c r="C26" s="116"/>
      <c r="D26" s="117"/>
      <c r="E26" s="116"/>
      <c r="F26" s="116"/>
      <c r="G26" s="116">
        <v>65735</v>
      </c>
      <c r="H26" s="113"/>
      <c r="I26" s="161"/>
      <c r="J26" s="118">
        <v>262456</v>
      </c>
      <c r="K26" s="119"/>
      <c r="L26" s="113"/>
      <c r="M26" s="161">
        <v>340726</v>
      </c>
      <c r="N26" s="163"/>
      <c r="O26" s="119"/>
      <c r="P26" s="117">
        <v>216822</v>
      </c>
      <c r="Q26" s="119"/>
      <c r="R26" s="113"/>
      <c r="S26" s="119"/>
      <c r="T26" s="113"/>
      <c r="U26" s="116"/>
      <c r="V26" s="117"/>
      <c r="W26" s="119"/>
      <c r="X26" s="113"/>
      <c r="Y26" s="116"/>
      <c r="Z26" s="113"/>
      <c r="AA26" s="119"/>
      <c r="AB26" s="117"/>
      <c r="AC26" s="119"/>
      <c r="AD26" s="117"/>
      <c r="AE26" s="116"/>
      <c r="AF26" s="113"/>
      <c r="AG26" s="116"/>
      <c r="AH26" s="117"/>
      <c r="AI26" s="119"/>
      <c r="AJ26" s="117"/>
      <c r="AK26" s="116"/>
      <c r="AL26" s="116"/>
    </row>
    <row r="27" spans="1:38">
      <c r="A27" s="120">
        <v>23</v>
      </c>
      <c r="B27" s="207" t="s">
        <v>226</v>
      </c>
      <c r="C27" s="116"/>
      <c r="D27" s="117"/>
      <c r="E27" s="116"/>
      <c r="F27" s="116"/>
      <c r="G27" s="116"/>
      <c r="H27" s="113"/>
      <c r="I27" s="161"/>
      <c r="J27" s="118"/>
      <c r="K27" s="119"/>
      <c r="L27" s="113"/>
      <c r="M27" s="161"/>
      <c r="N27" s="163"/>
      <c r="O27" s="119"/>
      <c r="P27" s="117"/>
      <c r="Q27" s="161">
        <v>167456</v>
      </c>
      <c r="R27" s="113"/>
      <c r="S27" s="119"/>
      <c r="T27" s="113"/>
      <c r="U27" s="116"/>
      <c r="V27" s="117"/>
      <c r="W27" s="119"/>
      <c r="X27" s="113"/>
      <c r="Y27" s="116"/>
      <c r="Z27" s="113"/>
      <c r="AA27" s="119"/>
      <c r="AB27" s="117"/>
      <c r="AC27" s="119"/>
      <c r="AD27" s="117"/>
      <c r="AE27" s="116"/>
      <c r="AF27" s="113"/>
      <c r="AG27" s="116"/>
      <c r="AH27" s="117"/>
      <c r="AI27" s="119"/>
      <c r="AJ27" s="117"/>
      <c r="AK27" s="116"/>
      <c r="AL27" s="116"/>
    </row>
    <row r="28" spans="1:38">
      <c r="A28" s="120">
        <v>24</v>
      </c>
      <c r="B28" s="207" t="s">
        <v>230</v>
      </c>
      <c r="C28" s="116"/>
      <c r="D28" s="117"/>
      <c r="E28" s="116"/>
      <c r="F28" s="116"/>
      <c r="G28" s="116"/>
      <c r="H28" s="113"/>
      <c r="I28" s="161"/>
      <c r="J28" s="118"/>
      <c r="K28" s="119"/>
      <c r="L28" s="113"/>
      <c r="M28" s="161"/>
      <c r="N28" s="163"/>
      <c r="O28" s="119"/>
      <c r="P28" s="117">
        <v>115603</v>
      </c>
      <c r="Q28" s="119"/>
      <c r="R28" s="113"/>
      <c r="S28" s="119"/>
      <c r="T28" s="113"/>
      <c r="U28" s="116"/>
      <c r="V28" s="117"/>
      <c r="W28" s="119"/>
      <c r="X28" s="113"/>
      <c r="Y28" s="116"/>
      <c r="Z28" s="113"/>
      <c r="AA28" s="119"/>
      <c r="AB28" s="117"/>
      <c r="AC28" s="119"/>
      <c r="AD28" s="117"/>
      <c r="AE28" s="116"/>
      <c r="AF28" s="113"/>
      <c r="AG28" s="116"/>
      <c r="AH28" s="117"/>
      <c r="AI28" s="119"/>
      <c r="AJ28" s="117"/>
      <c r="AK28" s="116"/>
      <c r="AL28" s="116"/>
    </row>
    <row r="29" spans="1:38">
      <c r="A29" s="120">
        <v>25</v>
      </c>
      <c r="B29" s="207" t="s">
        <v>70</v>
      </c>
      <c r="C29" s="116">
        <v>150000</v>
      </c>
      <c r="D29" s="117">
        <v>150034</v>
      </c>
      <c r="E29" s="116"/>
      <c r="F29" s="116">
        <v>150000</v>
      </c>
      <c r="G29" s="116">
        <v>151540</v>
      </c>
      <c r="H29" s="117"/>
      <c r="I29" s="161">
        <v>150000</v>
      </c>
      <c r="J29" s="118">
        <v>150786</v>
      </c>
      <c r="K29" s="126"/>
      <c r="L29" s="163">
        <v>150000</v>
      </c>
      <c r="M29" s="161">
        <v>149722</v>
      </c>
      <c r="N29" s="163"/>
      <c r="O29" s="161">
        <v>150000</v>
      </c>
      <c r="P29" s="117">
        <v>75393</v>
      </c>
      <c r="Q29" s="116"/>
      <c r="R29" s="117">
        <v>150000</v>
      </c>
      <c r="S29" s="119"/>
      <c r="T29" s="117"/>
      <c r="U29" s="161">
        <v>150000</v>
      </c>
      <c r="V29" s="117"/>
      <c r="W29" s="116"/>
      <c r="X29" s="163">
        <v>150000</v>
      </c>
      <c r="Y29" s="116"/>
      <c r="Z29" s="117"/>
      <c r="AA29" s="161">
        <v>150000</v>
      </c>
      <c r="AB29" s="117"/>
      <c r="AC29" s="116"/>
      <c r="AD29" s="117">
        <v>150000</v>
      </c>
      <c r="AE29" s="116"/>
      <c r="AF29" s="117"/>
      <c r="AG29" s="116">
        <v>150000</v>
      </c>
      <c r="AH29" s="117"/>
      <c r="AI29" s="116"/>
      <c r="AJ29" s="117">
        <v>150000</v>
      </c>
      <c r="AK29" s="116"/>
      <c r="AL29" s="116"/>
    </row>
    <row r="30" spans="1:38">
      <c r="A30" s="120">
        <v>26</v>
      </c>
      <c r="B30" s="207" t="s">
        <v>61</v>
      </c>
      <c r="C30" s="116"/>
      <c r="D30" s="117"/>
      <c r="E30" s="116"/>
      <c r="F30" s="116"/>
      <c r="G30" s="116"/>
      <c r="H30" s="117"/>
      <c r="I30" s="161"/>
      <c r="J30" s="118">
        <v>705500</v>
      </c>
      <c r="K30" s="126"/>
      <c r="L30" s="163"/>
      <c r="M30" s="161">
        <v>61037</v>
      </c>
      <c r="N30" s="163"/>
      <c r="O30" s="161"/>
      <c r="P30" s="117">
        <v>32244</v>
      </c>
      <c r="Q30" s="116"/>
      <c r="R30" s="117"/>
      <c r="S30" s="119"/>
      <c r="T30" s="117"/>
      <c r="U30" s="161"/>
      <c r="V30" s="117"/>
      <c r="W30" s="116"/>
      <c r="X30" s="163"/>
      <c r="Y30" s="116"/>
      <c r="Z30" s="117"/>
      <c r="AA30" s="161"/>
      <c r="AB30" s="117"/>
      <c r="AC30" s="116"/>
      <c r="AD30" s="117"/>
      <c r="AE30" s="116"/>
      <c r="AF30" s="117"/>
      <c r="AG30" s="116"/>
      <c r="AH30" s="117"/>
      <c r="AI30" s="116"/>
      <c r="AJ30" s="117"/>
      <c r="AK30" s="116"/>
      <c r="AL30" s="119"/>
    </row>
    <row r="31" spans="1:38">
      <c r="A31" s="120">
        <v>27</v>
      </c>
      <c r="B31" s="208" t="s">
        <v>154</v>
      </c>
      <c r="C31" s="124">
        <v>2000000</v>
      </c>
      <c r="D31" s="117"/>
      <c r="E31" s="116"/>
      <c r="F31" s="124">
        <v>900000</v>
      </c>
      <c r="G31" s="116">
        <v>46841</v>
      </c>
      <c r="H31" s="113"/>
      <c r="I31" s="161"/>
      <c r="J31" s="118">
        <v>273586</v>
      </c>
      <c r="K31" s="119"/>
      <c r="L31" s="113"/>
      <c r="M31" s="161">
        <v>389054</v>
      </c>
      <c r="N31" s="163"/>
      <c r="O31" s="119"/>
      <c r="P31" s="117">
        <v>242469</v>
      </c>
      <c r="Q31" s="119"/>
      <c r="R31" s="113"/>
      <c r="S31" s="116"/>
      <c r="T31" s="113"/>
      <c r="U31" s="116"/>
      <c r="V31" s="117"/>
      <c r="W31" s="119"/>
      <c r="X31" s="113"/>
      <c r="Y31" s="116"/>
      <c r="Z31" s="113"/>
      <c r="AA31" s="119"/>
      <c r="AB31" s="117"/>
      <c r="AC31" s="119"/>
      <c r="AD31" s="117"/>
      <c r="AE31" s="116"/>
      <c r="AF31" s="113"/>
      <c r="AG31" s="116"/>
      <c r="AH31" s="117"/>
      <c r="AI31" s="119"/>
      <c r="AJ31" s="117"/>
      <c r="AK31" s="116"/>
      <c r="AL31" s="116"/>
    </row>
    <row r="32" spans="1:38">
      <c r="A32" s="120">
        <v>28</v>
      </c>
      <c r="B32" s="207" t="s">
        <v>50</v>
      </c>
      <c r="C32" s="116">
        <v>85000</v>
      </c>
      <c r="D32" s="117">
        <v>51541</v>
      </c>
      <c r="E32" s="116"/>
      <c r="F32" s="116">
        <v>85000</v>
      </c>
      <c r="G32" s="116">
        <v>103079</v>
      </c>
      <c r="H32" s="117"/>
      <c r="I32" s="161">
        <v>85000</v>
      </c>
      <c r="J32" s="118">
        <v>103079</v>
      </c>
      <c r="K32" s="126"/>
      <c r="L32" s="163">
        <v>85000</v>
      </c>
      <c r="M32" s="161">
        <v>103062</v>
      </c>
      <c r="N32" s="163"/>
      <c r="O32" s="161">
        <v>85000</v>
      </c>
      <c r="P32" s="117">
        <v>68001</v>
      </c>
      <c r="Q32" s="116"/>
      <c r="R32" s="117">
        <v>85000</v>
      </c>
      <c r="S32" s="119"/>
      <c r="T32" s="117"/>
      <c r="U32" s="161">
        <v>85000</v>
      </c>
      <c r="V32" s="117"/>
      <c r="W32" s="116"/>
      <c r="X32" s="163">
        <v>85000</v>
      </c>
      <c r="Y32" s="116"/>
      <c r="Z32" s="117"/>
      <c r="AA32" s="161">
        <v>85000</v>
      </c>
      <c r="AB32" s="117"/>
      <c r="AC32" s="116"/>
      <c r="AD32" s="117">
        <v>85000</v>
      </c>
      <c r="AE32" s="116"/>
      <c r="AF32" s="117"/>
      <c r="AG32" s="116">
        <v>85000</v>
      </c>
      <c r="AH32" s="117"/>
      <c r="AI32" s="116"/>
      <c r="AJ32" s="117">
        <v>85000</v>
      </c>
      <c r="AK32" s="116"/>
      <c r="AL32" s="116"/>
    </row>
    <row r="33" spans="1:38">
      <c r="A33" s="120">
        <v>29</v>
      </c>
      <c r="B33" s="207" t="s">
        <v>42</v>
      </c>
      <c r="C33" s="116">
        <v>660000</v>
      </c>
      <c r="D33" s="117"/>
      <c r="E33" s="116"/>
      <c r="F33" s="117">
        <v>660000</v>
      </c>
      <c r="G33" s="116">
        <v>0</v>
      </c>
      <c r="H33" s="117"/>
      <c r="I33" s="161">
        <v>660000</v>
      </c>
      <c r="J33" s="113"/>
      <c r="K33" s="126"/>
      <c r="L33" s="163">
        <v>660000</v>
      </c>
      <c r="M33" s="161"/>
      <c r="N33" s="163"/>
      <c r="O33" s="161">
        <v>660000</v>
      </c>
      <c r="P33" s="117"/>
      <c r="Q33" s="116"/>
      <c r="R33" s="117">
        <v>660000</v>
      </c>
      <c r="S33" s="119"/>
      <c r="T33" s="117"/>
      <c r="U33" s="161">
        <v>660000</v>
      </c>
      <c r="V33" s="117"/>
      <c r="W33" s="116"/>
      <c r="X33" s="163">
        <v>660000</v>
      </c>
      <c r="Y33" s="119"/>
      <c r="Z33" s="117"/>
      <c r="AA33" s="161">
        <v>660000</v>
      </c>
      <c r="AB33" s="113"/>
      <c r="AC33" s="116"/>
      <c r="AD33" s="117">
        <v>660000</v>
      </c>
      <c r="AE33" s="119"/>
      <c r="AF33" s="117"/>
      <c r="AG33" s="116">
        <v>660000</v>
      </c>
      <c r="AH33" s="113"/>
      <c r="AI33" s="116"/>
      <c r="AJ33" s="117">
        <v>660000</v>
      </c>
      <c r="AK33" s="119"/>
      <c r="AL33" s="116"/>
    </row>
    <row r="34" spans="1:38">
      <c r="A34" s="120">
        <v>30</v>
      </c>
      <c r="B34" s="207" t="s">
        <v>200</v>
      </c>
      <c r="C34" s="116"/>
      <c r="D34" s="117"/>
      <c r="E34" s="116">
        <v>76263</v>
      </c>
      <c r="F34" s="117"/>
      <c r="G34" s="116">
        <v>0</v>
      </c>
      <c r="H34" s="117"/>
      <c r="I34" s="161"/>
      <c r="J34" s="113"/>
      <c r="K34" s="126"/>
      <c r="L34" s="163"/>
      <c r="M34" s="161"/>
      <c r="N34" s="163"/>
      <c r="O34" s="161"/>
      <c r="P34" s="117"/>
      <c r="Q34" s="116"/>
      <c r="R34" s="117"/>
      <c r="S34" s="119"/>
      <c r="T34" s="117"/>
      <c r="U34" s="161"/>
      <c r="V34" s="117"/>
      <c r="W34" s="116"/>
      <c r="X34" s="163"/>
      <c r="Y34" s="119"/>
      <c r="Z34" s="117"/>
      <c r="AA34" s="161"/>
      <c r="AB34" s="113"/>
      <c r="AC34" s="116"/>
      <c r="AD34" s="117"/>
      <c r="AE34" s="119"/>
      <c r="AF34" s="117"/>
      <c r="AG34" s="116"/>
      <c r="AH34" s="113"/>
      <c r="AI34" s="116"/>
      <c r="AJ34" s="117"/>
      <c r="AK34" s="119"/>
      <c r="AL34" s="116"/>
    </row>
    <row r="35" spans="1:38">
      <c r="A35" s="120">
        <v>31</v>
      </c>
      <c r="B35" s="207" t="s">
        <v>58</v>
      </c>
      <c r="C35" s="124">
        <v>286000</v>
      </c>
      <c r="D35" s="117">
        <v>142990</v>
      </c>
      <c r="E35" s="116"/>
      <c r="F35" s="125">
        <v>286000</v>
      </c>
      <c r="G35" s="116">
        <v>88176</v>
      </c>
      <c r="H35" s="117"/>
      <c r="I35" s="161"/>
      <c r="J35" s="118">
        <v>35747</v>
      </c>
      <c r="K35" s="126"/>
      <c r="L35" s="163"/>
      <c r="M35" s="161"/>
      <c r="N35" s="163"/>
      <c r="O35" s="161"/>
      <c r="P35" s="117"/>
      <c r="Q35" s="116"/>
      <c r="R35" s="117"/>
      <c r="S35" s="116"/>
      <c r="T35" s="117"/>
      <c r="U35" s="161"/>
      <c r="V35" s="117"/>
      <c r="W35" s="116"/>
      <c r="X35" s="163"/>
      <c r="Y35" s="116"/>
      <c r="Z35" s="117"/>
      <c r="AA35" s="161"/>
      <c r="AB35" s="117"/>
      <c r="AC35" s="116"/>
      <c r="AD35" s="117"/>
      <c r="AE35" s="116"/>
      <c r="AF35" s="117"/>
      <c r="AG35" s="116"/>
      <c r="AH35" s="117"/>
      <c r="AI35" s="116"/>
      <c r="AJ35" s="117"/>
      <c r="AK35" s="116"/>
      <c r="AL35" s="116"/>
    </row>
    <row r="36" spans="1:38">
      <c r="A36" s="120">
        <v>32</v>
      </c>
      <c r="B36" s="207" t="s">
        <v>78</v>
      </c>
      <c r="C36" s="124">
        <v>376300</v>
      </c>
      <c r="D36" s="117">
        <v>398545</v>
      </c>
      <c r="E36" s="116"/>
      <c r="F36" s="124">
        <v>376300</v>
      </c>
      <c r="G36" s="116">
        <v>224475</v>
      </c>
      <c r="H36" s="117"/>
      <c r="I36" s="161"/>
      <c r="J36" s="118">
        <v>216550</v>
      </c>
      <c r="K36" s="126"/>
      <c r="L36" s="163"/>
      <c r="M36" s="161">
        <v>267783</v>
      </c>
      <c r="N36" s="163"/>
      <c r="O36" s="161"/>
      <c r="P36" s="117">
        <v>256803</v>
      </c>
      <c r="Q36" s="116"/>
      <c r="R36" s="117"/>
      <c r="S36" s="116"/>
      <c r="T36" s="117"/>
      <c r="U36" s="161"/>
      <c r="V36" s="117"/>
      <c r="W36" s="116"/>
      <c r="X36" s="163"/>
      <c r="Y36" s="116"/>
      <c r="Z36" s="117"/>
      <c r="AA36" s="161"/>
      <c r="AB36" s="117"/>
      <c r="AC36" s="116"/>
      <c r="AD36" s="117"/>
      <c r="AE36" s="116"/>
      <c r="AF36" s="117"/>
      <c r="AG36" s="116"/>
      <c r="AH36" s="117"/>
      <c r="AI36" s="116"/>
      <c r="AJ36" s="117"/>
      <c r="AK36" s="116"/>
      <c r="AL36" s="116"/>
    </row>
    <row r="37" spans="1:38">
      <c r="A37" s="120">
        <v>33</v>
      </c>
      <c r="B37" s="207" t="s">
        <v>206</v>
      </c>
      <c r="C37" s="124"/>
      <c r="D37" s="117"/>
      <c r="E37" s="116"/>
      <c r="F37" s="125"/>
      <c r="G37" s="116">
        <v>84818</v>
      </c>
      <c r="H37" s="117"/>
      <c r="I37" s="161"/>
      <c r="J37" s="118">
        <v>84818</v>
      </c>
      <c r="K37" s="126"/>
      <c r="L37" s="163"/>
      <c r="M37" s="161">
        <v>84818</v>
      </c>
      <c r="N37" s="163"/>
      <c r="O37" s="161"/>
      <c r="P37" s="117">
        <v>84818</v>
      </c>
      <c r="Q37" s="116"/>
      <c r="R37" s="117"/>
      <c r="S37" s="116"/>
      <c r="T37" s="117"/>
      <c r="U37" s="161"/>
      <c r="V37" s="117"/>
      <c r="W37" s="116"/>
      <c r="X37" s="163"/>
      <c r="Y37" s="116"/>
      <c r="Z37" s="117"/>
      <c r="AA37" s="161"/>
      <c r="AB37" s="117"/>
      <c r="AC37" s="116"/>
      <c r="AD37" s="117"/>
      <c r="AE37" s="116"/>
      <c r="AF37" s="117"/>
      <c r="AG37" s="116"/>
      <c r="AH37" s="117"/>
      <c r="AI37" s="116"/>
      <c r="AJ37" s="117"/>
      <c r="AK37" s="116"/>
      <c r="AL37" s="116"/>
    </row>
    <row r="38" spans="1:38">
      <c r="A38" s="120">
        <v>34</v>
      </c>
      <c r="B38" s="207" t="s">
        <v>51</v>
      </c>
      <c r="C38" s="116">
        <v>170000</v>
      </c>
      <c r="D38" s="117">
        <v>171587</v>
      </c>
      <c r="E38" s="116"/>
      <c r="F38" s="117">
        <v>170000</v>
      </c>
      <c r="G38" s="116">
        <v>171587</v>
      </c>
      <c r="H38" s="117"/>
      <c r="I38" s="161">
        <v>170000</v>
      </c>
      <c r="J38" s="113">
        <v>171587</v>
      </c>
      <c r="K38" s="126"/>
      <c r="L38" s="163">
        <v>170000</v>
      </c>
      <c r="M38" s="161">
        <v>85794</v>
      </c>
      <c r="N38" s="163">
        <v>85794</v>
      </c>
      <c r="O38" s="161">
        <v>170000</v>
      </c>
      <c r="P38" s="117">
        <v>85794</v>
      </c>
      <c r="Q38" s="116">
        <v>85794</v>
      </c>
      <c r="R38" s="117">
        <v>170000</v>
      </c>
      <c r="S38" s="116"/>
      <c r="T38" s="117"/>
      <c r="U38" s="161">
        <v>170000</v>
      </c>
      <c r="V38" s="117"/>
      <c r="W38" s="116"/>
      <c r="X38" s="163">
        <v>170000</v>
      </c>
      <c r="Y38" s="116"/>
      <c r="Z38" s="117"/>
      <c r="AA38" s="161">
        <v>170000</v>
      </c>
      <c r="AB38" s="117"/>
      <c r="AC38" s="116"/>
      <c r="AD38" s="117">
        <v>170000</v>
      </c>
      <c r="AE38" s="116"/>
      <c r="AF38" s="117"/>
      <c r="AG38" s="116">
        <v>170000</v>
      </c>
      <c r="AH38" s="117"/>
      <c r="AI38" s="116"/>
      <c r="AJ38" s="117">
        <v>170000</v>
      </c>
      <c r="AK38" s="116"/>
      <c r="AL38" s="119"/>
    </row>
    <row r="39" spans="1:38">
      <c r="A39" s="120">
        <v>35</v>
      </c>
      <c r="B39" s="207" t="s">
        <v>48</v>
      </c>
      <c r="C39" s="116">
        <v>737000</v>
      </c>
      <c r="D39" s="117">
        <v>478395</v>
      </c>
      <c r="E39" s="116"/>
      <c r="F39" s="117">
        <v>737000</v>
      </c>
      <c r="G39" s="116">
        <v>495648</v>
      </c>
      <c r="H39" s="117"/>
      <c r="I39" s="161">
        <v>737000</v>
      </c>
      <c r="J39" s="118">
        <v>497301</v>
      </c>
      <c r="K39" s="126"/>
      <c r="L39" s="163">
        <v>737000</v>
      </c>
      <c r="M39" s="161">
        <v>165768</v>
      </c>
      <c r="N39" s="163"/>
      <c r="O39" s="161">
        <v>737000</v>
      </c>
      <c r="P39" s="117">
        <v>166764</v>
      </c>
      <c r="Q39" s="126"/>
      <c r="R39" s="117">
        <v>737000</v>
      </c>
      <c r="S39" s="126"/>
      <c r="T39" s="118"/>
      <c r="U39" s="161">
        <v>737000</v>
      </c>
      <c r="V39" s="118"/>
      <c r="W39" s="126"/>
      <c r="X39" s="163">
        <v>737000</v>
      </c>
      <c r="Y39" s="126"/>
      <c r="Z39" s="118"/>
      <c r="AA39" s="161">
        <v>737000</v>
      </c>
      <c r="AB39" s="118"/>
      <c r="AC39" s="126"/>
      <c r="AD39" s="117">
        <v>737000</v>
      </c>
      <c r="AE39" s="126"/>
      <c r="AF39" s="118"/>
      <c r="AG39" s="116">
        <v>737000</v>
      </c>
      <c r="AH39" s="118"/>
      <c r="AI39" s="126"/>
      <c r="AJ39" s="117">
        <v>737000</v>
      </c>
      <c r="AK39" s="126"/>
      <c r="AL39" s="116"/>
    </row>
    <row r="40" spans="1:38">
      <c r="A40" s="120">
        <v>36</v>
      </c>
      <c r="B40" s="207" t="s">
        <v>192</v>
      </c>
      <c r="C40" s="116"/>
      <c r="D40" s="117"/>
      <c r="E40" s="116"/>
      <c r="F40" s="117"/>
      <c r="G40" s="116">
        <v>159155</v>
      </c>
      <c r="H40" s="117"/>
      <c r="I40" s="161"/>
      <c r="J40" s="118"/>
      <c r="K40" s="126"/>
      <c r="L40" s="163"/>
      <c r="M40" s="161"/>
      <c r="N40" s="163"/>
      <c r="O40" s="161"/>
      <c r="P40" s="117"/>
      <c r="Q40" s="126"/>
      <c r="R40" s="117"/>
      <c r="S40" s="126"/>
      <c r="T40" s="118"/>
      <c r="U40" s="161"/>
      <c r="V40" s="118"/>
      <c r="W40" s="126"/>
      <c r="X40" s="163"/>
      <c r="Y40" s="126"/>
      <c r="Z40" s="118"/>
      <c r="AA40" s="161"/>
      <c r="AB40" s="118"/>
      <c r="AC40" s="126"/>
      <c r="AD40" s="117"/>
      <c r="AE40" s="126"/>
      <c r="AF40" s="118"/>
      <c r="AG40" s="116"/>
      <c r="AH40" s="118"/>
      <c r="AI40" s="126"/>
      <c r="AJ40" s="117"/>
      <c r="AK40" s="126"/>
      <c r="AL40" s="116"/>
    </row>
    <row r="41" spans="1:38">
      <c r="A41" s="120">
        <v>37</v>
      </c>
      <c r="B41" s="207" t="s">
        <v>59</v>
      </c>
      <c r="C41" s="116">
        <v>1200000</v>
      </c>
      <c r="D41" s="117">
        <v>1168804</v>
      </c>
      <c r="E41" s="116"/>
      <c r="F41" s="116">
        <v>2128000</v>
      </c>
      <c r="G41" s="116">
        <v>1373352</v>
      </c>
      <c r="H41" s="117"/>
      <c r="I41" s="161">
        <v>2000000</v>
      </c>
      <c r="J41" s="118">
        <v>1404068</v>
      </c>
      <c r="K41" s="126"/>
      <c r="L41" s="163">
        <v>2000000</v>
      </c>
      <c r="M41" s="161">
        <v>1158718</v>
      </c>
      <c r="N41" s="163"/>
      <c r="O41" s="161">
        <v>2000000</v>
      </c>
      <c r="P41" s="117">
        <v>1042480</v>
      </c>
      <c r="Q41" s="116"/>
      <c r="R41" s="117">
        <v>2000000</v>
      </c>
      <c r="S41" s="116"/>
      <c r="T41" s="117"/>
      <c r="U41" s="161">
        <v>2000000</v>
      </c>
      <c r="V41" s="117"/>
      <c r="W41" s="116"/>
      <c r="X41" s="163">
        <v>2000000</v>
      </c>
      <c r="Y41" s="116"/>
      <c r="Z41" s="117"/>
      <c r="AA41" s="161">
        <v>2000000</v>
      </c>
      <c r="AB41" s="117"/>
      <c r="AC41" s="116"/>
      <c r="AD41" s="117">
        <v>2000000</v>
      </c>
      <c r="AE41" s="116"/>
      <c r="AF41" s="117"/>
      <c r="AG41" s="116">
        <v>2000000</v>
      </c>
      <c r="AH41" s="117"/>
      <c r="AI41" s="116"/>
      <c r="AJ41" s="117"/>
      <c r="AK41" s="116"/>
      <c r="AL41" s="119"/>
    </row>
    <row r="42" spans="1:38">
      <c r="A42" s="120">
        <v>38</v>
      </c>
      <c r="B42" s="208" t="s">
        <v>167</v>
      </c>
      <c r="C42" s="116"/>
      <c r="D42" s="117"/>
      <c r="E42" s="116"/>
      <c r="F42" s="124">
        <v>670000</v>
      </c>
      <c r="G42" s="116"/>
      <c r="H42" s="113"/>
      <c r="I42" s="164">
        <v>2010000</v>
      </c>
      <c r="J42" s="163"/>
      <c r="K42" s="161"/>
      <c r="L42" s="165">
        <v>4020000</v>
      </c>
      <c r="M42" s="161"/>
      <c r="N42" s="163"/>
      <c r="O42" s="164">
        <v>5695000</v>
      </c>
      <c r="P42" s="163"/>
      <c r="Q42" s="161"/>
      <c r="R42" s="165">
        <v>6700000</v>
      </c>
      <c r="S42" s="119"/>
      <c r="T42" s="113"/>
      <c r="U42" s="124">
        <v>8040000</v>
      </c>
      <c r="V42" s="117"/>
      <c r="W42" s="119"/>
      <c r="X42" s="165">
        <v>1050000</v>
      </c>
      <c r="Y42" s="116"/>
      <c r="Z42" s="113"/>
      <c r="AA42" s="164">
        <v>11390000</v>
      </c>
      <c r="AB42" s="117"/>
      <c r="AC42" s="119"/>
      <c r="AD42" s="125">
        <v>13400000</v>
      </c>
      <c r="AE42" s="116"/>
      <c r="AF42" s="113"/>
      <c r="AG42" s="124">
        <v>14740000</v>
      </c>
      <c r="AH42" s="117"/>
      <c r="AI42" s="119"/>
      <c r="AJ42" s="125">
        <v>16080000</v>
      </c>
      <c r="AK42" s="116"/>
      <c r="AL42" s="119"/>
    </row>
    <row r="43" spans="1:38" ht="18" customHeight="1">
      <c r="A43" s="120">
        <v>39</v>
      </c>
      <c r="B43" s="208" t="s">
        <v>155</v>
      </c>
      <c r="C43" s="116">
        <v>700000</v>
      </c>
      <c r="D43" s="117">
        <v>536678</v>
      </c>
      <c r="E43" s="116"/>
      <c r="F43" s="117">
        <v>600000</v>
      </c>
      <c r="G43" s="116">
        <v>379394</v>
      </c>
      <c r="H43" s="113"/>
      <c r="I43" s="161"/>
      <c r="J43" s="118">
        <v>322133</v>
      </c>
      <c r="K43" s="119"/>
      <c r="L43" s="113"/>
      <c r="M43" s="161">
        <v>226226</v>
      </c>
      <c r="N43" s="163"/>
      <c r="O43" s="119"/>
      <c r="P43" s="117"/>
      <c r="Q43" s="119"/>
      <c r="R43" s="113"/>
      <c r="S43" s="119"/>
      <c r="T43" s="113"/>
      <c r="U43" s="116"/>
      <c r="V43" s="117"/>
      <c r="W43" s="119"/>
      <c r="X43" s="113"/>
      <c r="Y43" s="116"/>
      <c r="Z43" s="113"/>
      <c r="AA43" s="119"/>
      <c r="AB43" s="117"/>
      <c r="AC43" s="119"/>
      <c r="AD43" s="117"/>
      <c r="AE43" s="116"/>
      <c r="AF43" s="113"/>
      <c r="AG43" s="116"/>
      <c r="AH43" s="117"/>
      <c r="AI43" s="119"/>
      <c r="AJ43" s="117"/>
      <c r="AK43" s="116"/>
      <c r="AL43" s="116"/>
    </row>
    <row r="44" spans="1:38">
      <c r="A44" s="120">
        <v>40</v>
      </c>
      <c r="B44" s="207" t="s">
        <v>47</v>
      </c>
      <c r="C44" s="116">
        <v>900000</v>
      </c>
      <c r="D44" s="117"/>
      <c r="E44" s="116">
        <v>900000</v>
      </c>
      <c r="F44" s="116">
        <v>900000</v>
      </c>
      <c r="G44" s="116"/>
      <c r="H44" s="117">
        <v>900000</v>
      </c>
      <c r="I44" s="161">
        <v>900000</v>
      </c>
      <c r="J44" s="118"/>
      <c r="K44" s="126">
        <v>900000</v>
      </c>
      <c r="L44" s="163">
        <v>900000</v>
      </c>
      <c r="M44" s="161"/>
      <c r="N44" s="163">
        <v>900000</v>
      </c>
      <c r="O44" s="161">
        <v>900000</v>
      </c>
      <c r="P44" s="117"/>
      <c r="Q44" s="116">
        <v>780000</v>
      </c>
      <c r="R44" s="117">
        <v>900000</v>
      </c>
      <c r="S44" s="116"/>
      <c r="T44" s="117"/>
      <c r="U44" s="161">
        <v>900000</v>
      </c>
      <c r="V44" s="117"/>
      <c r="W44" s="116"/>
      <c r="X44" s="163">
        <v>900000</v>
      </c>
      <c r="Y44" s="116"/>
      <c r="Z44" s="117"/>
      <c r="AA44" s="161">
        <v>900000</v>
      </c>
      <c r="AB44" s="117"/>
      <c r="AC44" s="116"/>
      <c r="AD44" s="117">
        <v>900000</v>
      </c>
      <c r="AE44" s="116"/>
      <c r="AF44" s="117"/>
      <c r="AG44" s="116">
        <v>900000</v>
      </c>
      <c r="AH44" s="117"/>
      <c r="AI44" s="116"/>
      <c r="AJ44" s="117">
        <v>900000</v>
      </c>
      <c r="AK44" s="116"/>
      <c r="AL44" s="119"/>
    </row>
    <row r="45" spans="1:38">
      <c r="A45" s="120">
        <v>41</v>
      </c>
      <c r="B45" s="208" t="s">
        <v>66</v>
      </c>
      <c r="C45" s="124">
        <v>170000</v>
      </c>
      <c r="D45" s="117">
        <v>139366</v>
      </c>
      <c r="E45" s="116"/>
      <c r="F45" s="117"/>
      <c r="G45" s="116">
        <v>62557</v>
      </c>
      <c r="H45" s="117"/>
      <c r="I45" s="161"/>
      <c r="J45" s="117"/>
      <c r="K45" s="126"/>
      <c r="L45" s="163"/>
      <c r="M45" s="161"/>
      <c r="N45" s="163"/>
      <c r="O45" s="164">
        <v>1005000</v>
      </c>
      <c r="P45" s="117"/>
      <c r="Q45" s="116"/>
      <c r="R45" s="125">
        <v>1005000</v>
      </c>
      <c r="S45" s="116"/>
      <c r="T45" s="117"/>
      <c r="U45" s="164">
        <v>1005000</v>
      </c>
      <c r="V45" s="117"/>
      <c r="W45" s="116"/>
      <c r="X45" s="165">
        <v>1005000</v>
      </c>
      <c r="Y45" s="116"/>
      <c r="Z45" s="117"/>
      <c r="AA45" s="124">
        <v>1005000</v>
      </c>
      <c r="AB45" s="117"/>
      <c r="AC45" s="116"/>
      <c r="AD45" s="125">
        <v>1005000</v>
      </c>
      <c r="AE45" s="116"/>
      <c r="AF45" s="117"/>
      <c r="AG45" s="124">
        <v>1005000</v>
      </c>
      <c r="AH45" s="117"/>
      <c r="AI45" s="116"/>
      <c r="AJ45" s="125">
        <v>1005000</v>
      </c>
      <c r="AK45" s="116"/>
      <c r="AL45" s="116"/>
    </row>
    <row r="46" spans="1:38">
      <c r="A46" s="120">
        <v>42</v>
      </c>
      <c r="B46" s="208" t="s">
        <v>205</v>
      </c>
      <c r="C46" s="124"/>
      <c r="D46" s="117"/>
      <c r="E46" s="116"/>
      <c r="F46" s="117"/>
      <c r="G46" s="116">
        <v>3659641</v>
      </c>
      <c r="H46" s="117"/>
      <c r="I46" s="161"/>
      <c r="J46" s="117">
        <v>7410128</v>
      </c>
      <c r="K46" s="126"/>
      <c r="L46" s="163"/>
      <c r="M46" s="161">
        <v>15639821</v>
      </c>
      <c r="N46" s="163"/>
      <c r="O46" s="164"/>
      <c r="P46" s="117">
        <v>9240275</v>
      </c>
      <c r="Q46" s="116"/>
      <c r="R46" s="125"/>
      <c r="S46" s="116"/>
      <c r="T46" s="117"/>
      <c r="U46" s="164"/>
      <c r="V46" s="117"/>
      <c r="W46" s="116"/>
      <c r="X46" s="165"/>
      <c r="Y46" s="116"/>
      <c r="Z46" s="117"/>
      <c r="AA46" s="124"/>
      <c r="AB46" s="117"/>
      <c r="AC46" s="116"/>
      <c r="AD46" s="125"/>
      <c r="AE46" s="116"/>
      <c r="AF46" s="117"/>
      <c r="AG46" s="124"/>
      <c r="AH46" s="117"/>
      <c r="AI46" s="116"/>
      <c r="AJ46" s="125"/>
      <c r="AK46" s="116"/>
      <c r="AL46" s="116"/>
    </row>
    <row r="47" spans="1:38">
      <c r="A47" s="120">
        <v>43</v>
      </c>
      <c r="B47" s="208" t="s">
        <v>204</v>
      </c>
      <c r="C47" s="124"/>
      <c r="D47" s="117"/>
      <c r="E47" s="116"/>
      <c r="F47" s="117"/>
      <c r="G47" s="116">
        <v>93082</v>
      </c>
      <c r="H47" s="117"/>
      <c r="I47" s="161"/>
      <c r="J47" s="117">
        <v>93082</v>
      </c>
      <c r="K47" s="126"/>
      <c r="L47" s="163"/>
      <c r="M47" s="161">
        <v>198574</v>
      </c>
      <c r="N47" s="163"/>
      <c r="O47" s="164"/>
      <c r="P47" s="117">
        <v>261910</v>
      </c>
      <c r="Q47" s="116"/>
      <c r="R47" s="125"/>
      <c r="S47" s="116"/>
      <c r="T47" s="117"/>
      <c r="U47" s="164"/>
      <c r="V47" s="117"/>
      <c r="W47" s="116"/>
      <c r="X47" s="165"/>
      <c r="Y47" s="116"/>
      <c r="Z47" s="117"/>
      <c r="AA47" s="124"/>
      <c r="AB47" s="117"/>
      <c r="AC47" s="116"/>
      <c r="AD47" s="125"/>
      <c r="AE47" s="116"/>
      <c r="AF47" s="117"/>
      <c r="AG47" s="124"/>
      <c r="AH47" s="117"/>
      <c r="AI47" s="116"/>
      <c r="AJ47" s="125"/>
      <c r="AK47" s="116"/>
      <c r="AL47" s="116"/>
    </row>
    <row r="48" spans="1:38">
      <c r="A48" s="120">
        <v>44</v>
      </c>
      <c r="B48" s="207" t="s">
        <v>49</v>
      </c>
      <c r="C48" s="116">
        <v>680000</v>
      </c>
      <c r="D48" s="117"/>
      <c r="E48" s="116">
        <v>461954</v>
      </c>
      <c r="F48" s="117">
        <v>720000</v>
      </c>
      <c r="G48" s="116"/>
      <c r="H48" s="117">
        <v>698471</v>
      </c>
      <c r="I48" s="161"/>
      <c r="J48" s="118"/>
      <c r="K48" s="126">
        <v>1062801</v>
      </c>
      <c r="L48" s="163"/>
      <c r="M48" s="161"/>
      <c r="N48" s="163">
        <v>878539</v>
      </c>
      <c r="O48" s="161"/>
      <c r="P48" s="117"/>
      <c r="Q48" s="116"/>
      <c r="R48" s="117"/>
      <c r="S48" s="116"/>
      <c r="T48" s="117"/>
      <c r="U48" s="161"/>
      <c r="V48" s="117"/>
      <c r="W48" s="116"/>
      <c r="X48" s="163"/>
      <c r="Y48" s="116"/>
      <c r="Z48" s="117"/>
      <c r="AA48" s="116"/>
      <c r="AB48" s="117"/>
      <c r="AC48" s="116"/>
      <c r="AD48" s="117"/>
      <c r="AE48" s="116"/>
      <c r="AF48" s="117"/>
      <c r="AG48" s="116"/>
      <c r="AH48" s="117"/>
      <c r="AI48" s="116"/>
      <c r="AJ48" s="117"/>
      <c r="AK48" s="116"/>
      <c r="AL48" s="126"/>
    </row>
    <row r="49" spans="1:38">
      <c r="A49" s="120">
        <v>45</v>
      </c>
      <c r="B49" s="207" t="s">
        <v>112</v>
      </c>
      <c r="C49" s="116">
        <v>6000000</v>
      </c>
      <c r="D49" s="117"/>
      <c r="E49" s="116"/>
      <c r="F49" s="116">
        <v>7000000</v>
      </c>
      <c r="G49" s="116">
        <v>4092794</v>
      </c>
      <c r="H49" s="117"/>
      <c r="I49" s="161"/>
      <c r="J49" s="118">
        <v>502941</v>
      </c>
      <c r="K49" s="126"/>
      <c r="L49" s="163"/>
      <c r="M49" s="161">
        <v>5791</v>
      </c>
      <c r="N49" s="163"/>
      <c r="O49" s="161"/>
      <c r="P49" s="118">
        <v>3009</v>
      </c>
      <c r="Q49" s="126"/>
      <c r="R49" s="117"/>
      <c r="S49" s="126"/>
      <c r="T49" s="118"/>
      <c r="U49" s="161"/>
      <c r="V49" s="118"/>
      <c r="W49" s="126"/>
      <c r="X49" s="163"/>
      <c r="Y49" s="126"/>
      <c r="Z49" s="118"/>
      <c r="AA49" s="116"/>
      <c r="AB49" s="118"/>
      <c r="AC49" s="126"/>
      <c r="AD49" s="163"/>
      <c r="AE49" s="126"/>
      <c r="AF49" s="118"/>
      <c r="AG49" s="116"/>
      <c r="AH49" s="118"/>
      <c r="AI49" s="126"/>
      <c r="AJ49" s="163"/>
      <c r="AK49" s="126"/>
      <c r="AL49" s="119"/>
    </row>
    <row r="50" spans="1:38">
      <c r="A50" s="120">
        <v>46</v>
      </c>
      <c r="B50" s="207" t="s">
        <v>156</v>
      </c>
      <c r="C50" s="116">
        <v>500000</v>
      </c>
      <c r="D50" s="117"/>
      <c r="E50" s="116"/>
      <c r="F50" s="116">
        <v>800000</v>
      </c>
      <c r="G50" s="116">
        <v>5917000</v>
      </c>
      <c r="H50" s="113"/>
      <c r="I50" s="161">
        <v>2000000</v>
      </c>
      <c r="J50" s="118">
        <v>73000</v>
      </c>
      <c r="K50" s="119"/>
      <c r="L50" s="163">
        <v>2100000</v>
      </c>
      <c r="M50" s="161"/>
      <c r="N50" s="163"/>
      <c r="O50" s="161">
        <v>2200000</v>
      </c>
      <c r="P50" s="117"/>
      <c r="Q50" s="119"/>
      <c r="R50" s="163">
        <v>2300000</v>
      </c>
      <c r="S50" s="119"/>
      <c r="T50" s="113"/>
      <c r="U50" s="161">
        <v>2500000</v>
      </c>
      <c r="V50" s="117"/>
      <c r="W50" s="119"/>
      <c r="X50" s="163">
        <v>3000000</v>
      </c>
      <c r="Y50" s="116"/>
      <c r="Z50" s="113"/>
      <c r="AA50" s="161">
        <v>3500000</v>
      </c>
      <c r="AB50" s="163"/>
      <c r="AC50" s="161"/>
      <c r="AD50" s="163">
        <v>4000000</v>
      </c>
      <c r="AE50" s="116"/>
      <c r="AF50" s="113"/>
      <c r="AG50" s="116">
        <v>4500000</v>
      </c>
      <c r="AH50" s="117"/>
      <c r="AI50" s="119"/>
      <c r="AJ50" s="163">
        <v>5000000</v>
      </c>
      <c r="AK50" s="116"/>
      <c r="AL50" s="126"/>
    </row>
    <row r="51" spans="1:38">
      <c r="A51" s="120">
        <v>47</v>
      </c>
      <c r="B51" s="207" t="s">
        <v>55</v>
      </c>
      <c r="C51" s="116">
        <v>84000</v>
      </c>
      <c r="D51" s="117">
        <v>84817</v>
      </c>
      <c r="E51" s="116"/>
      <c r="F51" s="117">
        <v>84000</v>
      </c>
      <c r="G51" s="116">
        <v>84073</v>
      </c>
      <c r="H51" s="117"/>
      <c r="I51" s="161">
        <v>84000</v>
      </c>
      <c r="J51" s="118">
        <v>39182</v>
      </c>
      <c r="K51" s="126"/>
      <c r="L51" s="163">
        <v>84000</v>
      </c>
      <c r="M51" s="161"/>
      <c r="N51" s="163"/>
      <c r="O51" s="161">
        <v>84000</v>
      </c>
      <c r="P51" s="118"/>
      <c r="Q51" s="126"/>
      <c r="R51" s="163">
        <v>84000</v>
      </c>
      <c r="S51" s="126"/>
      <c r="T51" s="118"/>
      <c r="U51" s="161">
        <v>84000</v>
      </c>
      <c r="V51" s="118"/>
      <c r="W51" s="126"/>
      <c r="X51" s="163">
        <v>84000</v>
      </c>
      <c r="Y51" s="126"/>
      <c r="Z51" s="118"/>
      <c r="AA51" s="161">
        <v>84000</v>
      </c>
      <c r="AB51" s="118"/>
      <c r="AC51" s="126"/>
      <c r="AD51" s="163">
        <v>84000</v>
      </c>
      <c r="AE51" s="126"/>
      <c r="AF51" s="118"/>
      <c r="AG51" s="161">
        <v>84000</v>
      </c>
      <c r="AH51" s="118"/>
      <c r="AI51" s="126"/>
      <c r="AJ51" s="163">
        <v>84000</v>
      </c>
      <c r="AK51" s="126"/>
      <c r="AL51" s="119"/>
    </row>
    <row r="52" spans="1:38">
      <c r="A52" s="120">
        <v>48</v>
      </c>
      <c r="B52" s="207" t="s">
        <v>53</v>
      </c>
      <c r="C52" s="116">
        <v>84000</v>
      </c>
      <c r="D52" s="117"/>
      <c r="E52" s="116">
        <v>85794</v>
      </c>
      <c r="F52" s="117">
        <v>84000</v>
      </c>
      <c r="G52" s="116"/>
      <c r="H52" s="117">
        <v>85794</v>
      </c>
      <c r="I52" s="161"/>
      <c r="J52" s="113"/>
      <c r="K52" s="161">
        <v>85794</v>
      </c>
      <c r="L52" s="163"/>
      <c r="M52" s="161"/>
      <c r="N52" s="163">
        <v>86794</v>
      </c>
      <c r="O52" s="161"/>
      <c r="P52" s="113"/>
      <c r="Q52" s="161">
        <v>85794</v>
      </c>
      <c r="R52" s="163"/>
      <c r="S52" s="119"/>
      <c r="T52" s="113"/>
      <c r="U52" s="161"/>
      <c r="V52" s="113"/>
      <c r="W52" s="119"/>
      <c r="X52" s="163"/>
      <c r="Y52" s="119"/>
      <c r="Z52" s="113"/>
      <c r="AA52" s="161"/>
      <c r="AB52" s="113"/>
      <c r="AC52" s="119"/>
      <c r="AD52" s="163"/>
      <c r="AE52" s="119"/>
      <c r="AF52" s="113"/>
      <c r="AG52" s="161"/>
      <c r="AH52" s="113"/>
      <c r="AI52" s="119"/>
      <c r="AJ52" s="163"/>
      <c r="AK52" s="119"/>
      <c r="AL52" s="119"/>
    </row>
    <row r="53" spans="1:38" ht="15" customHeight="1">
      <c r="A53" s="120">
        <v>49</v>
      </c>
      <c r="B53" s="207" t="s">
        <v>68</v>
      </c>
      <c r="C53" s="116">
        <v>670000</v>
      </c>
      <c r="D53" s="117">
        <v>1316929</v>
      </c>
      <c r="E53" s="116"/>
      <c r="F53" s="117">
        <v>1492000</v>
      </c>
      <c r="G53" s="116">
        <v>1534286</v>
      </c>
      <c r="H53" s="117"/>
      <c r="I53" s="161">
        <v>1492000</v>
      </c>
      <c r="J53" s="163">
        <v>1534286</v>
      </c>
      <c r="K53" s="161"/>
      <c r="L53" s="163">
        <v>1492000</v>
      </c>
      <c r="M53" s="161">
        <v>1409664</v>
      </c>
      <c r="N53" s="163"/>
      <c r="O53" s="161">
        <v>1492000</v>
      </c>
      <c r="P53" s="163">
        <v>1533492</v>
      </c>
      <c r="Q53" s="119"/>
      <c r="R53" s="163">
        <v>1492000</v>
      </c>
      <c r="S53" s="119"/>
      <c r="T53" s="113"/>
      <c r="U53" s="161">
        <v>1492000</v>
      </c>
      <c r="V53" s="113"/>
      <c r="W53" s="119"/>
      <c r="X53" s="163">
        <v>1492000</v>
      </c>
      <c r="Y53" s="119"/>
      <c r="Z53" s="113"/>
      <c r="AA53" s="161">
        <v>1492000</v>
      </c>
      <c r="AB53" s="113"/>
      <c r="AC53" s="119"/>
      <c r="AD53" s="163">
        <v>1492000</v>
      </c>
      <c r="AE53" s="119"/>
      <c r="AF53" s="113"/>
      <c r="AG53" s="161">
        <v>1492000</v>
      </c>
      <c r="AH53" s="113"/>
      <c r="AI53" s="119"/>
      <c r="AJ53" s="163">
        <v>1492000</v>
      </c>
      <c r="AK53" s="119"/>
      <c r="AL53" s="119"/>
    </row>
    <row r="54" spans="1:38">
      <c r="A54" s="120">
        <v>50</v>
      </c>
      <c r="B54" s="207" t="s">
        <v>45</v>
      </c>
      <c r="C54" s="116">
        <v>10500000</v>
      </c>
      <c r="D54" s="117">
        <v>4609393</v>
      </c>
      <c r="E54" s="116">
        <v>5054678</v>
      </c>
      <c r="F54" s="117">
        <v>10500000</v>
      </c>
      <c r="G54" s="116">
        <v>4671416</v>
      </c>
      <c r="H54" s="117">
        <v>4384367</v>
      </c>
      <c r="I54" s="161">
        <v>10500000</v>
      </c>
      <c r="J54" s="163">
        <v>4727277</v>
      </c>
      <c r="K54" s="161">
        <v>3953526</v>
      </c>
      <c r="L54" s="163">
        <v>10500000</v>
      </c>
      <c r="M54" s="161">
        <v>4813396</v>
      </c>
      <c r="N54" s="163">
        <v>3870137</v>
      </c>
      <c r="O54" s="161">
        <v>10500000</v>
      </c>
      <c r="P54" s="163">
        <v>4867176</v>
      </c>
      <c r="Q54" s="161">
        <v>4032335</v>
      </c>
      <c r="R54" s="163">
        <v>10500000</v>
      </c>
      <c r="S54" s="119"/>
      <c r="T54" s="113"/>
      <c r="U54" s="161">
        <v>10500000</v>
      </c>
      <c r="V54" s="113"/>
      <c r="W54" s="119"/>
      <c r="X54" s="163">
        <v>10500000</v>
      </c>
      <c r="Y54" s="119"/>
      <c r="Z54" s="113"/>
      <c r="AA54" s="161">
        <v>10500000</v>
      </c>
      <c r="AB54" s="113"/>
      <c r="AC54" s="119"/>
      <c r="AD54" s="163">
        <v>10500000</v>
      </c>
      <c r="AE54" s="119"/>
      <c r="AF54" s="113"/>
      <c r="AG54" s="161">
        <v>10500000</v>
      </c>
      <c r="AH54" s="113"/>
      <c r="AI54" s="119"/>
      <c r="AJ54" s="163">
        <v>10500000</v>
      </c>
      <c r="AK54" s="119"/>
      <c r="AL54" s="119"/>
    </row>
    <row r="55" spans="1:38">
      <c r="A55" s="120">
        <v>51</v>
      </c>
      <c r="B55" s="207" t="s">
        <v>176</v>
      </c>
      <c r="C55" s="116"/>
      <c r="D55" s="117">
        <v>84213</v>
      </c>
      <c r="E55" s="116"/>
      <c r="F55" s="117"/>
      <c r="G55" s="116">
        <v>40657</v>
      </c>
      <c r="H55" s="117"/>
      <c r="I55" s="161"/>
      <c r="J55" s="113"/>
      <c r="K55" s="119"/>
      <c r="L55" s="163"/>
      <c r="M55" s="161"/>
      <c r="N55" s="163"/>
      <c r="O55" s="161"/>
      <c r="P55" s="113"/>
      <c r="Q55" s="119"/>
      <c r="R55" s="163"/>
      <c r="S55" s="119"/>
      <c r="T55" s="113"/>
      <c r="U55" s="161"/>
      <c r="V55" s="113"/>
      <c r="W55" s="119"/>
      <c r="X55" s="163"/>
      <c r="Y55" s="119"/>
      <c r="Z55" s="113"/>
      <c r="AA55" s="161"/>
      <c r="AB55" s="113"/>
      <c r="AC55" s="119"/>
      <c r="AD55" s="163"/>
      <c r="AE55" s="119"/>
      <c r="AF55" s="113"/>
      <c r="AG55" s="161"/>
      <c r="AH55" s="113"/>
      <c r="AI55" s="119"/>
      <c r="AJ55" s="163"/>
      <c r="AK55" s="119"/>
      <c r="AL55" s="119"/>
    </row>
    <row r="56" spans="1:38">
      <c r="A56" s="120">
        <v>52</v>
      </c>
      <c r="B56" s="207" t="s">
        <v>62</v>
      </c>
      <c r="C56" s="116"/>
      <c r="D56" s="117"/>
      <c r="E56" s="116"/>
      <c r="F56" s="117"/>
      <c r="G56" s="116"/>
      <c r="H56" s="117"/>
      <c r="I56" s="161"/>
      <c r="J56" s="113"/>
      <c r="K56" s="119"/>
      <c r="L56" s="163"/>
      <c r="M56" s="161"/>
      <c r="N56" s="163"/>
      <c r="O56" s="161"/>
      <c r="P56" s="113"/>
      <c r="Q56" s="119"/>
      <c r="R56" s="163"/>
      <c r="S56" s="119"/>
      <c r="T56" s="113"/>
      <c r="U56" s="161"/>
      <c r="V56" s="113"/>
      <c r="W56" s="119"/>
      <c r="X56" s="163"/>
      <c r="Y56" s="119"/>
      <c r="Z56" s="113"/>
      <c r="AA56" s="161"/>
      <c r="AB56" s="113"/>
      <c r="AC56" s="119"/>
      <c r="AD56" s="163"/>
      <c r="AE56" s="119"/>
      <c r="AF56" s="113"/>
      <c r="AG56" s="161"/>
      <c r="AH56" s="113"/>
      <c r="AI56" s="119"/>
      <c r="AJ56" s="163"/>
      <c r="AK56" s="119"/>
      <c r="AL56" s="119"/>
    </row>
    <row r="57" spans="1:38">
      <c r="A57" s="120">
        <v>53</v>
      </c>
      <c r="B57" s="207" t="s">
        <v>63</v>
      </c>
      <c r="C57" s="116"/>
      <c r="D57" s="117"/>
      <c r="E57" s="116"/>
      <c r="F57" s="117"/>
      <c r="G57" s="116"/>
      <c r="H57" s="117"/>
      <c r="I57" s="161"/>
      <c r="J57" s="113"/>
      <c r="K57" s="119"/>
      <c r="L57" s="163"/>
      <c r="M57" s="161"/>
      <c r="N57" s="163"/>
      <c r="O57" s="161"/>
      <c r="P57" s="113"/>
      <c r="Q57" s="119"/>
      <c r="R57" s="163"/>
      <c r="S57" s="119"/>
      <c r="T57" s="113"/>
      <c r="U57" s="161"/>
      <c r="V57" s="113"/>
      <c r="W57" s="119"/>
      <c r="X57" s="163"/>
      <c r="Y57" s="119"/>
      <c r="Z57" s="113"/>
      <c r="AA57" s="161"/>
      <c r="AB57" s="113"/>
      <c r="AC57" s="119"/>
      <c r="AD57" s="163"/>
      <c r="AE57" s="119"/>
      <c r="AF57" s="113"/>
      <c r="AG57" s="161"/>
      <c r="AH57" s="113"/>
      <c r="AI57" s="119"/>
      <c r="AJ57" s="163"/>
      <c r="AK57" s="119"/>
      <c r="AL57" s="119"/>
    </row>
    <row r="58" spans="1:38" ht="15" customHeight="1">
      <c r="A58" s="120">
        <v>54</v>
      </c>
      <c r="B58" s="207" t="s">
        <v>64</v>
      </c>
      <c r="C58" s="124">
        <v>1800000</v>
      </c>
      <c r="D58" s="117"/>
      <c r="E58" s="116"/>
      <c r="F58" s="125">
        <v>2200000</v>
      </c>
      <c r="G58" s="116">
        <v>2212846</v>
      </c>
      <c r="H58" s="113"/>
      <c r="I58" s="161">
        <v>2200000</v>
      </c>
      <c r="J58" s="118">
        <v>838295</v>
      </c>
      <c r="K58" s="119"/>
      <c r="L58" s="163">
        <v>2200000</v>
      </c>
      <c r="M58" s="161">
        <v>760929</v>
      </c>
      <c r="N58" s="163"/>
      <c r="O58" s="161">
        <v>2200000</v>
      </c>
      <c r="P58" s="117">
        <v>1296612</v>
      </c>
      <c r="Q58" s="119"/>
      <c r="R58" s="163">
        <v>2200000</v>
      </c>
      <c r="S58" s="116"/>
      <c r="T58" s="113"/>
      <c r="U58" s="161">
        <v>2200000</v>
      </c>
      <c r="V58" s="117"/>
      <c r="W58" s="119"/>
      <c r="X58" s="163">
        <v>2200000</v>
      </c>
      <c r="Y58" s="116"/>
      <c r="Z58" s="113"/>
      <c r="AA58" s="161">
        <v>2200000</v>
      </c>
      <c r="AB58" s="117"/>
      <c r="AC58" s="119"/>
      <c r="AD58" s="117">
        <v>2200000</v>
      </c>
      <c r="AE58" s="116"/>
      <c r="AF58" s="113"/>
      <c r="AG58" s="161">
        <v>2200000</v>
      </c>
      <c r="AH58" s="117"/>
      <c r="AI58" s="119"/>
      <c r="AJ58" s="163">
        <v>2200000</v>
      </c>
      <c r="AK58" s="116"/>
      <c r="AL58" s="119"/>
    </row>
    <row r="59" spans="1:38" ht="15" customHeight="1">
      <c r="A59" s="120">
        <v>55</v>
      </c>
      <c r="B59" s="207" t="s">
        <v>80</v>
      </c>
      <c r="C59" s="116">
        <v>2000000</v>
      </c>
      <c r="D59" s="117"/>
      <c r="E59" s="116"/>
      <c r="F59" s="166">
        <v>2000000</v>
      </c>
      <c r="G59" s="116">
        <v>725463</v>
      </c>
      <c r="H59" s="113"/>
      <c r="I59" s="161">
        <v>2000000</v>
      </c>
      <c r="J59" s="118"/>
      <c r="K59" s="119"/>
      <c r="L59" s="163">
        <v>2000000</v>
      </c>
      <c r="M59" s="161"/>
      <c r="N59" s="163"/>
      <c r="O59" s="116">
        <v>2000000</v>
      </c>
      <c r="P59" s="117"/>
      <c r="Q59" s="119"/>
      <c r="R59" s="163">
        <v>2000000</v>
      </c>
      <c r="S59" s="116"/>
      <c r="T59" s="113"/>
      <c r="U59" s="161">
        <v>2000000</v>
      </c>
      <c r="V59" s="117"/>
      <c r="W59" s="119"/>
      <c r="X59" s="117">
        <v>2000000</v>
      </c>
      <c r="Y59" s="116"/>
      <c r="Z59" s="113"/>
      <c r="AA59" s="161">
        <v>2000000</v>
      </c>
      <c r="AB59" s="117"/>
      <c r="AC59" s="119"/>
      <c r="AD59" s="117">
        <v>2000000</v>
      </c>
      <c r="AE59" s="116"/>
      <c r="AF59" s="113"/>
      <c r="AG59" s="161">
        <v>2000000</v>
      </c>
      <c r="AH59" s="117"/>
      <c r="AI59" s="119"/>
      <c r="AJ59" s="117">
        <v>2000000</v>
      </c>
      <c r="AK59" s="116"/>
      <c r="AL59" s="119"/>
    </row>
    <row r="60" spans="1:38" ht="15" customHeight="1">
      <c r="A60" s="120">
        <v>56</v>
      </c>
      <c r="B60" s="207" t="s">
        <v>69</v>
      </c>
      <c r="C60" s="116">
        <v>400000</v>
      </c>
      <c r="D60" s="117"/>
      <c r="E60" s="116">
        <v>159947</v>
      </c>
      <c r="F60" s="117">
        <v>400000</v>
      </c>
      <c r="G60" s="116"/>
      <c r="H60" s="163">
        <v>148416</v>
      </c>
      <c r="I60" s="161">
        <v>400000</v>
      </c>
      <c r="J60" s="118"/>
      <c r="K60" s="161">
        <v>148416</v>
      </c>
      <c r="L60" s="113"/>
      <c r="M60" s="161"/>
      <c r="N60" s="163">
        <v>64314</v>
      </c>
      <c r="O60" s="116"/>
      <c r="P60" s="117"/>
      <c r="Q60" s="119"/>
      <c r="R60" s="113"/>
      <c r="S60" s="116"/>
      <c r="T60" s="113"/>
      <c r="U60" s="119"/>
      <c r="V60" s="117"/>
      <c r="W60" s="119"/>
      <c r="X60" s="113"/>
      <c r="Y60" s="116"/>
      <c r="Z60" s="113"/>
      <c r="AA60" s="119"/>
      <c r="AB60" s="117"/>
      <c r="AC60" s="119"/>
      <c r="AD60" s="117"/>
      <c r="AE60" s="116"/>
      <c r="AF60" s="113"/>
      <c r="AG60" s="119"/>
      <c r="AH60" s="117"/>
      <c r="AI60" s="119"/>
      <c r="AJ60" s="117"/>
      <c r="AK60" s="116"/>
      <c r="AL60" s="119"/>
    </row>
    <row r="61" spans="1:38" ht="15" customHeight="1">
      <c r="A61" s="120">
        <v>57</v>
      </c>
      <c r="B61" s="207" t="s">
        <v>111</v>
      </c>
      <c r="C61" s="116">
        <v>1000000</v>
      </c>
      <c r="D61" s="117">
        <v>1083634</v>
      </c>
      <c r="E61" s="116"/>
      <c r="F61" s="117">
        <v>900000</v>
      </c>
      <c r="G61" s="116">
        <v>476125</v>
      </c>
      <c r="H61" s="113"/>
      <c r="I61" s="161">
        <v>800000</v>
      </c>
      <c r="J61" s="118">
        <v>389094</v>
      </c>
      <c r="K61" s="119"/>
      <c r="L61" s="117">
        <v>500000</v>
      </c>
      <c r="M61" s="161">
        <v>469423</v>
      </c>
      <c r="N61" s="163"/>
      <c r="O61" s="116">
        <v>400000</v>
      </c>
      <c r="P61" s="117">
        <v>378819</v>
      </c>
      <c r="Q61" s="119"/>
      <c r="R61" s="117">
        <v>200000</v>
      </c>
      <c r="S61" s="116"/>
      <c r="T61" s="113"/>
      <c r="U61" s="116">
        <v>0</v>
      </c>
      <c r="V61" s="117"/>
      <c r="W61" s="119"/>
      <c r="X61" s="117">
        <v>0</v>
      </c>
      <c r="Y61" s="116"/>
      <c r="Z61" s="113"/>
      <c r="AA61" s="116">
        <v>0</v>
      </c>
      <c r="AB61" s="117"/>
      <c r="AC61" s="119"/>
      <c r="AD61" s="117">
        <v>0</v>
      </c>
      <c r="AE61" s="116"/>
      <c r="AF61" s="113"/>
      <c r="AG61" s="116">
        <v>0</v>
      </c>
      <c r="AH61" s="117"/>
      <c r="AI61" s="119"/>
      <c r="AJ61" s="117">
        <v>0</v>
      </c>
      <c r="AK61" s="116"/>
      <c r="AL61" s="119"/>
    </row>
    <row r="62" spans="1:38" ht="15" customHeight="1">
      <c r="A62" s="120">
        <v>58</v>
      </c>
      <c r="B62" s="207" t="s">
        <v>165</v>
      </c>
      <c r="C62" s="116">
        <v>603000</v>
      </c>
      <c r="D62" s="117">
        <v>673596</v>
      </c>
      <c r="E62" s="116"/>
      <c r="F62" s="117">
        <v>603000</v>
      </c>
      <c r="G62" s="116">
        <v>194471</v>
      </c>
      <c r="H62" s="113"/>
      <c r="I62" s="161">
        <v>603000</v>
      </c>
      <c r="J62" s="118"/>
      <c r="K62" s="119"/>
      <c r="L62" s="113"/>
      <c r="M62" s="161"/>
      <c r="N62" s="163"/>
      <c r="O62" s="119"/>
      <c r="P62" s="117"/>
      <c r="Q62" s="119"/>
      <c r="R62" s="113"/>
      <c r="S62" s="119"/>
      <c r="T62" s="113"/>
      <c r="U62" s="116"/>
      <c r="V62" s="117"/>
      <c r="W62" s="119"/>
      <c r="X62" s="113"/>
      <c r="Y62" s="116"/>
      <c r="Z62" s="113"/>
      <c r="AA62" s="119"/>
      <c r="AB62" s="117"/>
      <c r="AC62" s="119"/>
      <c r="AD62" s="117"/>
      <c r="AE62" s="116"/>
      <c r="AF62" s="113"/>
      <c r="AG62" s="116"/>
      <c r="AH62" s="117"/>
      <c r="AI62" s="119"/>
      <c r="AJ62" s="117"/>
      <c r="AK62" s="116"/>
      <c r="AL62" s="119"/>
    </row>
    <row r="63" spans="1:38" ht="15" customHeight="1">
      <c r="A63" s="120">
        <v>59</v>
      </c>
      <c r="B63" s="207" t="s">
        <v>190</v>
      </c>
      <c r="C63" s="116"/>
      <c r="D63" s="117"/>
      <c r="E63" s="116"/>
      <c r="F63" s="117"/>
      <c r="G63" s="116"/>
      <c r="H63" s="113"/>
      <c r="I63" s="161"/>
      <c r="J63" s="118"/>
      <c r="K63" s="119"/>
      <c r="L63" s="113"/>
      <c r="M63" s="161">
        <v>143848</v>
      </c>
      <c r="N63" s="163"/>
      <c r="O63" s="119"/>
      <c r="P63" s="117">
        <v>1473626</v>
      </c>
      <c r="Q63" s="119"/>
      <c r="R63" s="113"/>
      <c r="S63" s="119"/>
      <c r="T63" s="113"/>
      <c r="U63" s="116"/>
      <c r="V63" s="117"/>
      <c r="W63" s="119"/>
      <c r="X63" s="113"/>
      <c r="Y63" s="116"/>
      <c r="Z63" s="113"/>
      <c r="AA63" s="119"/>
      <c r="AB63" s="117"/>
      <c r="AC63" s="119"/>
      <c r="AD63" s="117"/>
      <c r="AE63" s="116"/>
      <c r="AF63" s="113"/>
      <c r="AG63" s="116"/>
      <c r="AH63" s="117"/>
      <c r="AI63" s="119"/>
      <c r="AJ63" s="117"/>
      <c r="AK63" s="116"/>
      <c r="AL63" s="119"/>
    </row>
    <row r="64" spans="1:38" ht="15" customHeight="1">
      <c r="A64" s="120">
        <v>60</v>
      </c>
      <c r="B64" s="207" t="s">
        <v>222</v>
      </c>
      <c r="C64" s="116"/>
      <c r="D64" s="117"/>
      <c r="E64" s="116"/>
      <c r="F64" s="117"/>
      <c r="G64" s="116"/>
      <c r="H64" s="113"/>
      <c r="I64" s="161"/>
      <c r="J64" s="118"/>
      <c r="K64" s="119"/>
      <c r="L64" s="113"/>
      <c r="M64" s="161">
        <v>86140</v>
      </c>
      <c r="N64" s="163"/>
      <c r="O64" s="119"/>
      <c r="P64" s="117">
        <v>256099</v>
      </c>
      <c r="Q64" s="119"/>
      <c r="R64" s="113"/>
      <c r="S64" s="119"/>
      <c r="T64" s="113"/>
      <c r="U64" s="116"/>
      <c r="V64" s="117"/>
      <c r="W64" s="119"/>
      <c r="X64" s="113"/>
      <c r="Y64" s="116"/>
      <c r="Z64" s="113"/>
      <c r="AA64" s="119"/>
      <c r="AB64" s="117"/>
      <c r="AC64" s="119"/>
      <c r="AD64" s="117"/>
      <c r="AE64" s="116"/>
      <c r="AF64" s="113"/>
      <c r="AG64" s="116"/>
      <c r="AH64" s="117"/>
      <c r="AI64" s="119"/>
      <c r="AJ64" s="117"/>
      <c r="AK64" s="116"/>
      <c r="AL64" s="119"/>
    </row>
    <row r="65" spans="1:38" ht="15" customHeight="1">
      <c r="A65" s="120">
        <v>61</v>
      </c>
      <c r="B65" s="207" t="s">
        <v>231</v>
      </c>
      <c r="C65" s="116"/>
      <c r="D65" s="117"/>
      <c r="E65" s="116"/>
      <c r="F65" s="117"/>
      <c r="G65" s="116"/>
      <c r="H65" s="113"/>
      <c r="I65" s="161"/>
      <c r="J65" s="118"/>
      <c r="K65" s="119"/>
      <c r="L65" s="113"/>
      <c r="M65" s="161"/>
      <c r="N65" s="163">
        <v>494882</v>
      </c>
      <c r="O65" s="119"/>
      <c r="P65" s="117"/>
      <c r="Q65" s="161">
        <v>1539185</v>
      </c>
      <c r="R65" s="113"/>
      <c r="S65" s="119"/>
      <c r="T65" s="113"/>
      <c r="U65" s="116"/>
      <c r="V65" s="117"/>
      <c r="W65" s="119"/>
      <c r="X65" s="113"/>
      <c r="Y65" s="116"/>
      <c r="Z65" s="113"/>
      <c r="AA65" s="119"/>
      <c r="AB65" s="117"/>
      <c r="AC65" s="119"/>
      <c r="AD65" s="117"/>
      <c r="AE65" s="116"/>
      <c r="AF65" s="113"/>
      <c r="AG65" s="116"/>
      <c r="AH65" s="117"/>
      <c r="AI65" s="119"/>
      <c r="AJ65" s="117"/>
      <c r="AK65" s="116"/>
      <c r="AL65" s="119"/>
    </row>
    <row r="66" spans="1:38" ht="15" customHeight="1">
      <c r="A66" s="120">
        <v>62</v>
      </c>
      <c r="B66" s="207" t="s">
        <v>223</v>
      </c>
      <c r="C66" s="116"/>
      <c r="D66" s="117"/>
      <c r="E66" s="116"/>
      <c r="F66" s="117"/>
      <c r="G66" s="116"/>
      <c r="H66" s="113"/>
      <c r="I66" s="161"/>
      <c r="J66" s="118"/>
      <c r="K66" s="119"/>
      <c r="L66" s="113"/>
      <c r="M66" s="161"/>
      <c r="N66" s="163"/>
      <c r="O66" s="119"/>
      <c r="P66" s="117">
        <v>20985</v>
      </c>
      <c r="Q66" s="119"/>
      <c r="R66" s="113"/>
      <c r="S66" s="119"/>
      <c r="T66" s="113"/>
      <c r="U66" s="116"/>
      <c r="V66" s="117"/>
      <c r="W66" s="119"/>
      <c r="X66" s="113"/>
      <c r="Y66" s="116"/>
      <c r="Z66" s="113"/>
      <c r="AA66" s="119"/>
      <c r="AB66" s="117"/>
      <c r="AC66" s="119"/>
      <c r="AD66" s="117"/>
      <c r="AE66" s="116"/>
      <c r="AF66" s="113"/>
      <c r="AG66" s="116"/>
      <c r="AH66" s="117"/>
      <c r="AI66" s="119"/>
      <c r="AJ66" s="117"/>
      <c r="AK66" s="116"/>
      <c r="AL66" s="119"/>
    </row>
    <row r="67" spans="1:38" ht="15" customHeight="1">
      <c r="A67" s="120">
        <v>63</v>
      </c>
      <c r="B67" s="207"/>
      <c r="C67" s="116"/>
      <c r="D67" s="117"/>
      <c r="E67" s="116"/>
      <c r="F67" s="117"/>
      <c r="G67" s="116"/>
      <c r="H67" s="113"/>
      <c r="I67" s="161"/>
      <c r="J67" s="118"/>
      <c r="K67" s="119"/>
      <c r="L67" s="113"/>
      <c r="M67" s="161"/>
      <c r="N67" s="163"/>
      <c r="O67" s="119"/>
      <c r="P67" s="117"/>
      <c r="Q67" s="119"/>
      <c r="R67" s="113"/>
      <c r="S67" s="119"/>
      <c r="T67" s="113"/>
      <c r="U67" s="116"/>
      <c r="V67" s="117"/>
      <c r="W67" s="119"/>
      <c r="X67" s="113"/>
      <c r="Y67" s="116"/>
      <c r="Z67" s="113"/>
      <c r="AA67" s="119"/>
      <c r="AB67" s="117"/>
      <c r="AC67" s="119"/>
      <c r="AD67" s="117"/>
      <c r="AE67" s="116"/>
      <c r="AF67" s="113"/>
      <c r="AG67" s="116"/>
      <c r="AH67" s="117"/>
      <c r="AI67" s="119"/>
      <c r="AJ67" s="117"/>
      <c r="AK67" s="116"/>
      <c r="AL67" s="119"/>
    </row>
    <row r="68" spans="1:38">
      <c r="A68" s="120">
        <v>64</v>
      </c>
      <c r="B68" s="207"/>
      <c r="C68" s="116"/>
      <c r="D68" s="117"/>
      <c r="E68" s="116"/>
      <c r="F68" s="117"/>
      <c r="G68" s="116"/>
      <c r="H68" s="113"/>
      <c r="I68" s="161"/>
      <c r="J68" s="118"/>
      <c r="K68" s="119"/>
      <c r="L68" s="113"/>
      <c r="M68" s="161"/>
      <c r="N68" s="163"/>
      <c r="O68" s="119"/>
      <c r="P68" s="117"/>
      <c r="Q68" s="119"/>
      <c r="R68" s="113"/>
      <c r="S68" s="119"/>
      <c r="T68" s="113"/>
      <c r="U68" s="116"/>
      <c r="V68" s="117"/>
      <c r="W68" s="119"/>
      <c r="X68" s="113"/>
      <c r="Y68" s="116"/>
      <c r="Z68" s="113"/>
      <c r="AA68" s="119"/>
      <c r="AB68" s="117"/>
      <c r="AC68" s="119"/>
      <c r="AD68" s="117"/>
      <c r="AE68" s="116"/>
      <c r="AF68" s="113"/>
      <c r="AG68" s="116"/>
      <c r="AH68" s="117"/>
      <c r="AI68" s="119"/>
      <c r="AJ68" s="117"/>
      <c r="AK68" s="116"/>
      <c r="AL68" s="119"/>
    </row>
    <row r="69" spans="1:38" ht="15" customHeight="1" thickBot="1">
      <c r="A69" s="127"/>
      <c r="B69" s="209"/>
      <c r="C69" s="128"/>
      <c r="D69" s="117"/>
      <c r="E69" s="128"/>
      <c r="F69" s="117"/>
      <c r="G69" s="128"/>
      <c r="H69" s="113"/>
      <c r="I69" s="162"/>
      <c r="J69" s="118"/>
      <c r="K69" s="129"/>
      <c r="L69" s="113"/>
      <c r="M69" s="162"/>
      <c r="N69" s="163"/>
      <c r="O69" s="129"/>
      <c r="P69" s="117"/>
      <c r="Q69" s="129"/>
      <c r="R69" s="113"/>
      <c r="S69" s="129"/>
      <c r="T69" s="113"/>
      <c r="U69" s="128"/>
      <c r="V69" s="117"/>
      <c r="W69" s="129"/>
      <c r="X69" s="113"/>
      <c r="Y69" s="128"/>
      <c r="Z69" s="113"/>
      <c r="AA69" s="129"/>
      <c r="AB69" s="117"/>
      <c r="AC69" s="129"/>
      <c r="AD69" s="117"/>
      <c r="AE69" s="128"/>
      <c r="AF69" s="113"/>
      <c r="AG69" s="128"/>
      <c r="AH69" s="117"/>
      <c r="AI69" s="129"/>
      <c r="AJ69" s="117"/>
      <c r="AK69" s="128"/>
      <c r="AL69" s="129"/>
    </row>
    <row r="70" spans="1:38" ht="19" customHeight="1" thickBot="1">
      <c r="A70" s="130"/>
      <c r="B70" s="48" t="s">
        <v>71</v>
      </c>
      <c r="C70" s="131">
        <f>SUM(C5:C69)</f>
        <v>46690300</v>
      </c>
      <c r="D70" s="132"/>
      <c r="E70" s="132"/>
      <c r="F70" s="132">
        <f>SUM(F5:F69)</f>
        <v>52716300</v>
      </c>
      <c r="G70" s="132"/>
      <c r="H70" s="132"/>
      <c r="I70" s="132">
        <f>SUM(I5:I69)</f>
        <v>45202000</v>
      </c>
      <c r="J70" s="132"/>
      <c r="K70" s="132"/>
      <c r="L70" s="132">
        <f>SUM(L5:L69)</f>
        <v>46100000</v>
      </c>
      <c r="M70" s="132"/>
      <c r="N70" s="132"/>
      <c r="O70" s="131">
        <f>SUM(O5:O69)</f>
        <v>49915000</v>
      </c>
      <c r="P70" s="132"/>
      <c r="Q70" s="132"/>
      <c r="R70" s="131">
        <f>SUM(R5:R69)</f>
        <v>52255000</v>
      </c>
      <c r="S70" s="132"/>
      <c r="T70" s="132"/>
      <c r="U70" s="131">
        <f>SUM(U5:U69)</f>
        <v>54095000</v>
      </c>
      <c r="V70" s="132"/>
      <c r="W70" s="132"/>
      <c r="X70" s="131">
        <f>SUM(X5:X69)</f>
        <v>48005000</v>
      </c>
      <c r="Y70" s="132"/>
      <c r="Z70" s="132"/>
      <c r="AA70" s="131">
        <f>SUM(AA5:AA69)</f>
        <v>59345000</v>
      </c>
      <c r="AB70" s="132"/>
      <c r="AC70" s="132"/>
      <c r="AD70" s="131">
        <f>SUM(AD5:AD69)</f>
        <v>62490000</v>
      </c>
      <c r="AE70" s="132"/>
      <c r="AF70" s="132"/>
      <c r="AG70" s="131">
        <f>SUM(AG5:AG69)</f>
        <v>66030000</v>
      </c>
      <c r="AH70" s="132"/>
      <c r="AI70" s="132"/>
      <c r="AJ70" s="131">
        <f>SUM(AJ5:AJ69)</f>
        <v>67370000</v>
      </c>
      <c r="AK70" s="132"/>
      <c r="AL70" s="132"/>
    </row>
    <row r="71" spans="1:38" ht="19" thickBot="1">
      <c r="A71" s="130"/>
      <c r="B71" s="49" t="s">
        <v>1</v>
      </c>
      <c r="C71" s="29"/>
      <c r="D71" s="133">
        <f>SUM(D5:D70)</f>
        <v>16280441</v>
      </c>
      <c r="E71" s="134">
        <f>SUM(E5:E70)</f>
        <v>10779004</v>
      </c>
      <c r="F71" s="23"/>
      <c r="G71" s="133">
        <f>SUM(G5:G70)</f>
        <v>35731605</v>
      </c>
      <c r="H71" s="134">
        <f>SUM(H5:H70)</f>
        <v>9659272</v>
      </c>
      <c r="I71" s="23">
        <v>69</v>
      </c>
      <c r="J71" s="133">
        <f>SUM(J5:J70)</f>
        <v>32868073</v>
      </c>
      <c r="K71" s="134">
        <f>SUM(K5:K70)</f>
        <v>9325940</v>
      </c>
      <c r="L71" s="23">
        <v>85</v>
      </c>
      <c r="M71" s="133">
        <f>SUM(M5:M70)</f>
        <v>38687296</v>
      </c>
      <c r="N71" s="134">
        <f>SUM(N5:N70)</f>
        <v>10097539</v>
      </c>
      <c r="O71" s="23">
        <v>101</v>
      </c>
      <c r="P71" s="133">
        <f>SUM(P5:P70)</f>
        <v>32024775</v>
      </c>
      <c r="Q71" s="134">
        <f>SUM(Q5:Q70)</f>
        <v>11376542</v>
      </c>
      <c r="R71" s="23">
        <v>117</v>
      </c>
      <c r="S71" s="133"/>
      <c r="T71" s="134"/>
      <c r="U71" s="23">
        <v>130</v>
      </c>
      <c r="V71" s="133"/>
      <c r="W71" s="134"/>
      <c r="X71" s="23">
        <v>142</v>
      </c>
      <c r="Y71" s="133"/>
      <c r="Z71" s="134"/>
      <c r="AA71" s="23">
        <v>150</v>
      </c>
      <c r="AB71" s="133"/>
      <c r="AC71" s="134"/>
      <c r="AD71" s="23">
        <v>162</v>
      </c>
      <c r="AE71" s="133"/>
      <c r="AF71" s="134"/>
      <c r="AG71" s="23">
        <v>187</v>
      </c>
      <c r="AH71" s="133"/>
      <c r="AI71" s="134"/>
      <c r="AJ71" s="23">
        <v>200</v>
      </c>
      <c r="AK71" s="133"/>
      <c r="AL71" s="134"/>
    </row>
    <row r="72" spans="1:38" ht="19" customHeight="1" thickBot="1">
      <c r="A72" s="130"/>
      <c r="B72" s="49" t="s">
        <v>72</v>
      </c>
      <c r="C72" s="135"/>
      <c r="D72" s="132"/>
      <c r="E72" s="132">
        <v>3945313</v>
      </c>
      <c r="F72" s="136"/>
      <c r="G72" s="112"/>
      <c r="H72" s="132">
        <v>3108700</v>
      </c>
      <c r="I72" s="136"/>
      <c r="J72" s="119"/>
      <c r="K72" s="132">
        <v>2913853</v>
      </c>
      <c r="L72" s="136"/>
      <c r="M72" s="137"/>
      <c r="N72" s="132">
        <v>3654332</v>
      </c>
      <c r="O72" s="136"/>
      <c r="P72" s="136"/>
      <c r="Q72" s="132">
        <v>3244177</v>
      </c>
      <c r="R72" s="136"/>
      <c r="S72" s="136"/>
      <c r="T72" s="136"/>
      <c r="U72" s="136"/>
      <c r="V72" s="136"/>
      <c r="W72" s="137"/>
      <c r="X72" s="136"/>
      <c r="Y72" s="136"/>
      <c r="Z72" s="137"/>
      <c r="AA72" s="136"/>
      <c r="AB72" s="136"/>
      <c r="AC72" s="137"/>
      <c r="AD72" s="136"/>
      <c r="AE72" s="136"/>
      <c r="AF72" s="137"/>
      <c r="AG72" s="136"/>
      <c r="AH72" s="136"/>
      <c r="AI72" s="137"/>
      <c r="AJ72" s="136"/>
      <c r="AK72" s="136"/>
      <c r="AL72" s="137"/>
    </row>
    <row r="73" spans="1:38" ht="19" thickBot="1">
      <c r="A73" s="130"/>
      <c r="B73" s="49" t="s">
        <v>73</v>
      </c>
      <c r="C73" s="30">
        <f>C70</f>
        <v>46690300</v>
      </c>
      <c r="D73" s="210">
        <f>D71+E71+E72</f>
        <v>31004758</v>
      </c>
      <c r="E73" s="122"/>
      <c r="F73" s="24">
        <f>F70</f>
        <v>52716300</v>
      </c>
      <c r="G73" s="224">
        <f>G71+H71+H72</f>
        <v>48499577</v>
      </c>
      <c r="H73" s="112"/>
      <c r="I73" s="24">
        <f>I70</f>
        <v>45202000</v>
      </c>
      <c r="J73" s="224">
        <f>J71+K71+K72</f>
        <v>45107866</v>
      </c>
      <c r="K73" s="137"/>
      <c r="L73" s="24">
        <f>L70</f>
        <v>46100000</v>
      </c>
      <c r="M73" s="224">
        <f>M71+N71+N72</f>
        <v>52439167</v>
      </c>
      <c r="N73" s="119"/>
      <c r="O73" s="24">
        <f>O70</f>
        <v>49915000</v>
      </c>
      <c r="P73" s="224">
        <f>P71+Q71+Q72</f>
        <v>46645494</v>
      </c>
      <c r="Q73" s="119"/>
      <c r="R73" s="24"/>
      <c r="S73" s="119"/>
      <c r="T73" s="119"/>
      <c r="U73" s="24"/>
      <c r="V73" s="119"/>
      <c r="W73" s="119"/>
      <c r="X73" s="24"/>
      <c r="Y73" s="119"/>
      <c r="Z73" s="119"/>
      <c r="AA73" s="24"/>
      <c r="AB73" s="119"/>
      <c r="AC73" s="119"/>
      <c r="AD73" s="24"/>
      <c r="AE73" s="119"/>
      <c r="AF73" s="119"/>
      <c r="AG73" s="24"/>
      <c r="AH73" s="119"/>
      <c r="AI73" s="119"/>
      <c r="AJ73" s="24"/>
      <c r="AK73" s="119"/>
      <c r="AL73" s="119"/>
    </row>
    <row r="74" spans="1:38" ht="19" thickBot="1">
      <c r="A74" s="130"/>
      <c r="B74" s="49" t="s">
        <v>74</v>
      </c>
      <c r="C74" s="31">
        <f>(D73/C73)</f>
        <v>0.66405137683844395</v>
      </c>
      <c r="D74" s="137"/>
      <c r="E74" s="137"/>
      <c r="F74" s="25">
        <f>(G73/F73)</f>
        <v>0.9200110212590793</v>
      </c>
      <c r="G74" s="137"/>
      <c r="H74" s="137"/>
      <c r="I74" s="25">
        <f>(J73/I73)</f>
        <v>0.99791748152736603</v>
      </c>
      <c r="J74" s="137"/>
      <c r="K74" s="137"/>
      <c r="L74" s="25">
        <f>(M73/L73)</f>
        <v>1.1375090455531454</v>
      </c>
      <c r="M74" s="137"/>
      <c r="N74" s="137"/>
      <c r="O74" s="25">
        <f>(P73/O73)</f>
        <v>0.93449852749674445</v>
      </c>
      <c r="P74" s="137"/>
      <c r="Q74" s="137"/>
      <c r="R74" s="25"/>
      <c r="S74" s="137"/>
      <c r="T74" s="137"/>
      <c r="U74" s="25"/>
      <c r="V74" s="137"/>
      <c r="W74" s="137"/>
      <c r="X74" s="25"/>
      <c r="Y74" s="137"/>
      <c r="Z74" s="137"/>
      <c r="AA74" s="25"/>
      <c r="AB74" s="137"/>
      <c r="AC74" s="137"/>
      <c r="AD74" s="25"/>
      <c r="AE74" s="137"/>
      <c r="AF74" s="137"/>
      <c r="AG74" s="25"/>
      <c r="AH74" s="137"/>
      <c r="AI74" s="137"/>
      <c r="AJ74" s="25"/>
      <c r="AK74" s="137"/>
      <c r="AL74" s="137"/>
    </row>
    <row r="75" spans="1:38" ht="19" customHeight="1" thickBot="1">
      <c r="A75" s="138"/>
      <c r="B75" s="50" t="s">
        <v>75</v>
      </c>
      <c r="C75" s="211">
        <f>D73-C73</f>
        <v>-15685542</v>
      </c>
      <c r="D75" s="129"/>
      <c r="E75" s="129"/>
      <c r="F75" s="211">
        <f>G73-F73</f>
        <v>-4216723</v>
      </c>
      <c r="G75" s="129"/>
      <c r="H75" s="129"/>
      <c r="I75" s="129"/>
      <c r="J75" s="129"/>
      <c r="K75" s="129"/>
      <c r="L75" s="129"/>
      <c r="M75" s="129"/>
      <c r="N75" s="129"/>
      <c r="O75" s="139"/>
      <c r="P75" s="129"/>
      <c r="Q75" s="129"/>
      <c r="R75" s="139"/>
      <c r="S75" s="129"/>
      <c r="T75" s="129"/>
      <c r="U75" s="139"/>
      <c r="V75" s="129"/>
      <c r="W75" s="129"/>
      <c r="X75" s="139"/>
      <c r="Y75" s="129"/>
      <c r="Z75" s="129"/>
      <c r="AA75" s="139"/>
      <c r="AB75" s="129"/>
      <c r="AC75" s="129"/>
      <c r="AD75" s="139"/>
      <c r="AE75" s="129"/>
      <c r="AF75" s="129"/>
      <c r="AG75" s="139"/>
      <c r="AH75" s="129"/>
      <c r="AI75" s="129"/>
      <c r="AJ75" s="139"/>
      <c r="AK75" s="129"/>
      <c r="AL75" s="129"/>
    </row>
    <row r="77" spans="1:38" ht="19" thickBot="1"/>
    <row r="78" spans="1:38">
      <c r="B78" s="141" t="s">
        <v>76</v>
      </c>
      <c r="C78" s="142" t="e">
        <f>#REF!+C70</f>
        <v>#REF!</v>
      </c>
      <c r="D78" s="142"/>
      <c r="E78" s="142"/>
      <c r="F78" s="142" t="e">
        <f>#REF!+F70</f>
        <v>#REF!</v>
      </c>
      <c r="G78" s="142"/>
      <c r="H78" s="142"/>
      <c r="I78" s="142" t="e">
        <f>#REF!+I70</f>
        <v>#REF!</v>
      </c>
      <c r="J78" s="142"/>
      <c r="K78" s="142"/>
      <c r="L78" s="142" t="e">
        <f>#REF!+L70</f>
        <v>#REF!</v>
      </c>
      <c r="M78" s="142"/>
      <c r="N78" s="142"/>
      <c r="O78" s="142" t="e">
        <f>#REF!+O70</f>
        <v>#REF!</v>
      </c>
      <c r="P78" s="142"/>
      <c r="Q78" s="142"/>
    </row>
    <row r="79" spans="1:38" ht="19" thickBot="1">
      <c r="B79" s="143" t="s">
        <v>77</v>
      </c>
      <c r="C79" s="26" t="e">
        <f>#REF!+C73</f>
        <v>#REF!</v>
      </c>
      <c r="D79" s="129"/>
      <c r="E79" s="129"/>
      <c r="F79" s="26" t="e">
        <f>#REF!+F73</f>
        <v>#REF!</v>
      </c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</row>
  </sheetData>
  <sortState ref="A5:AL66">
    <sortCondition ref="A5"/>
  </sortState>
  <mergeCells count="1">
    <mergeCell ref="B2:B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"/>
  <sheetViews>
    <sheetView workbookViewId="0">
      <pane ySplit="3" topLeftCell="A104" activePane="bottomLeft" state="frozen"/>
      <selection pane="bottomLeft" activeCell="F95" sqref="F95"/>
    </sheetView>
  </sheetViews>
  <sheetFormatPr baseColWidth="10" defaultColWidth="11.5" defaultRowHeight="18" x14ac:dyDescent="0"/>
  <cols>
    <col min="1" max="1" width="3.83203125" style="107" customWidth="1"/>
    <col min="2" max="2" width="30.33203125" style="107" customWidth="1"/>
    <col min="3" max="3" width="34.3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258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A3" s="137"/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235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22">
        <v>1</v>
      </c>
      <c r="B5" s="236" t="s">
        <v>54</v>
      </c>
      <c r="C5" s="197">
        <v>1013838</v>
      </c>
      <c r="D5" s="197">
        <v>76038</v>
      </c>
      <c r="E5" s="198">
        <f t="shared" ref="E5:E41" si="0">C5+D5</f>
        <v>1089876</v>
      </c>
      <c r="F5" s="229">
        <f>+E5/$E$60</f>
        <v>2.5123228414655422E-3</v>
      </c>
      <c r="G5" s="107">
        <f>+F5*100</f>
        <v>0.25123228414655424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22">
        <v>2</v>
      </c>
      <c r="B6" s="236" t="s">
        <v>41</v>
      </c>
      <c r="C6" s="197">
        <v>1145328</v>
      </c>
      <c r="D6" s="197">
        <v>80171</v>
      </c>
      <c r="E6" s="198">
        <f t="shared" si="0"/>
        <v>1225499</v>
      </c>
      <c r="F6" s="229">
        <f>+E6/$E$60</f>
        <v>2.8249536001280703E-3</v>
      </c>
      <c r="G6" s="107">
        <f t="shared" ref="G6:G57" si="1">+F6*100</f>
        <v>0.28249536001280706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236" t="s">
        <v>39</v>
      </c>
      <c r="C7" s="197">
        <v>5872199</v>
      </c>
      <c r="D7" s="197">
        <v>469776</v>
      </c>
      <c r="E7" s="198">
        <f t="shared" si="0"/>
        <v>6341975</v>
      </c>
      <c r="F7" s="229">
        <f>+E7/$E$60</f>
        <v>1.4619175624110846E-2</v>
      </c>
      <c r="G7" s="107">
        <f t="shared" si="1"/>
        <v>1.4619175624110847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4</v>
      </c>
      <c r="B8" s="237" t="s">
        <v>172</v>
      </c>
      <c r="C8" s="197">
        <v>2540636</v>
      </c>
      <c r="D8" s="197">
        <v>228657</v>
      </c>
      <c r="E8" s="198">
        <f t="shared" si="0"/>
        <v>2769293</v>
      </c>
      <c r="F8" s="229">
        <f>+E8/$E$60</f>
        <v>6.3836235118588137E-3</v>
      </c>
      <c r="G8" s="107">
        <f t="shared" si="1"/>
        <v>0.63836235118588136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5</v>
      </c>
      <c r="B9" s="237" t="s">
        <v>265</v>
      </c>
      <c r="C9" s="197"/>
      <c r="D9" s="197">
        <v>382469</v>
      </c>
      <c r="E9" s="198">
        <v>810000</v>
      </c>
      <c r="F9" s="22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237" t="s">
        <v>251</v>
      </c>
      <c r="C10" s="197"/>
      <c r="D10" s="197">
        <v>140178</v>
      </c>
      <c r="E10" s="198">
        <v>300000</v>
      </c>
      <c r="F10" s="229">
        <f t="shared" ref="F10:F15" si="2">+E10/$E$60</f>
        <v>6.9154367326160291E-4</v>
      </c>
      <c r="G10" s="107">
        <f t="shared" si="1"/>
        <v>6.9154367326160288E-2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7</v>
      </c>
      <c r="B11" s="236" t="s">
        <v>40</v>
      </c>
      <c r="C11" s="197">
        <v>2003406</v>
      </c>
      <c r="D11" s="197">
        <v>160276</v>
      </c>
      <c r="E11" s="198">
        <f t="shared" si="0"/>
        <v>2163682</v>
      </c>
      <c r="F11" s="229">
        <f t="shared" si="2"/>
        <v>4.9876019935000378E-3</v>
      </c>
      <c r="G11" s="107">
        <f t="shared" si="1"/>
        <v>0.49876019935000376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8</v>
      </c>
      <c r="B12" s="236" t="s">
        <v>202</v>
      </c>
      <c r="C12" s="197">
        <v>5552972</v>
      </c>
      <c r="D12" s="197">
        <v>555297</v>
      </c>
      <c r="E12" s="198">
        <f t="shared" si="0"/>
        <v>6108269</v>
      </c>
      <c r="F12" s="229">
        <f t="shared" si="2"/>
        <v>1.4080449271766592E-2</v>
      </c>
      <c r="G12" s="107">
        <f t="shared" si="1"/>
        <v>1.4080449271766593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9</v>
      </c>
      <c r="B13" s="236" t="s">
        <v>43</v>
      </c>
      <c r="C13" s="197">
        <v>5336363</v>
      </c>
      <c r="D13" s="197">
        <v>426909</v>
      </c>
      <c r="E13" s="198">
        <f t="shared" si="0"/>
        <v>5763272</v>
      </c>
      <c r="F13" s="229">
        <f t="shared" si="2"/>
        <v>1.3285180962952482E-2</v>
      </c>
      <c r="G13" s="107">
        <f t="shared" si="1"/>
        <v>1.3285180962952483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10</v>
      </c>
      <c r="B14" s="236" t="s">
        <v>191</v>
      </c>
      <c r="C14" s="197">
        <v>3584368</v>
      </c>
      <c r="D14" s="197">
        <v>250905</v>
      </c>
      <c r="E14" s="198">
        <f t="shared" si="0"/>
        <v>3835273</v>
      </c>
      <c r="F14" s="229">
        <f t="shared" si="2"/>
        <v>8.8408625946034911E-3</v>
      </c>
      <c r="G14" s="107">
        <f t="shared" si="1"/>
        <v>0.88408625946034913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11</v>
      </c>
      <c r="B15" s="236" t="s">
        <v>60</v>
      </c>
      <c r="C15" s="197">
        <v>1747703</v>
      </c>
      <c r="D15" s="197">
        <v>122339</v>
      </c>
      <c r="E15" s="198">
        <f t="shared" si="0"/>
        <v>1870042</v>
      </c>
      <c r="F15" s="229">
        <f t="shared" si="2"/>
        <v>4.3107190461115809E-3</v>
      </c>
      <c r="G15" s="107">
        <f t="shared" si="1"/>
        <v>0.43107190461115807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12</v>
      </c>
      <c r="B16" s="236" t="s">
        <v>254</v>
      </c>
      <c r="C16" s="197"/>
      <c r="D16" s="197"/>
      <c r="E16" s="198"/>
      <c r="F16" s="229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13</v>
      </c>
      <c r="B17" s="236" t="s">
        <v>113</v>
      </c>
      <c r="C17" s="197">
        <v>20085780</v>
      </c>
      <c r="D17" s="197">
        <v>1305576</v>
      </c>
      <c r="E17" s="198">
        <f t="shared" si="0"/>
        <v>21391356</v>
      </c>
      <c r="F17" s="229">
        <f t="shared" ref="F17:F39" si="3">+E17/$E$60</f>
        <v>4.9310189680955428E-2</v>
      </c>
      <c r="G17" s="107">
        <f t="shared" si="1"/>
        <v>4.9310189680955432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14</v>
      </c>
      <c r="B18" s="236" t="s">
        <v>44</v>
      </c>
      <c r="C18" s="197">
        <v>12437359</v>
      </c>
      <c r="D18" s="197">
        <v>870614</v>
      </c>
      <c r="E18" s="198">
        <f t="shared" si="0"/>
        <v>13307973</v>
      </c>
      <c r="F18" s="229">
        <f t="shared" si="3"/>
        <v>3.0676815106954108E-2</v>
      </c>
      <c r="G18" s="107">
        <f t="shared" si="1"/>
        <v>3.0676815106954107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15</v>
      </c>
      <c r="B19" s="236" t="s">
        <v>212</v>
      </c>
      <c r="C19" s="197">
        <v>36917337</v>
      </c>
      <c r="D19" s="197">
        <v>2584213</v>
      </c>
      <c r="E19" s="198">
        <f t="shared" si="0"/>
        <v>39501550</v>
      </c>
      <c r="F19" s="229">
        <f t="shared" si="3"/>
        <v>9.1056823288422892E-2</v>
      </c>
      <c r="G19" s="107">
        <f t="shared" si="1"/>
        <v>9.1056823288422883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16</v>
      </c>
      <c r="B20" s="236" t="s">
        <v>38</v>
      </c>
      <c r="C20" s="197">
        <v>14238591</v>
      </c>
      <c r="D20" s="197">
        <v>996702</v>
      </c>
      <c r="E20" s="198">
        <f t="shared" si="0"/>
        <v>15235293</v>
      </c>
      <c r="F20" s="229">
        <f t="shared" si="3"/>
        <v>3.5119568281455953E-2</v>
      </c>
      <c r="G20" s="107">
        <f t="shared" si="1"/>
        <v>3.5119568281455953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17</v>
      </c>
      <c r="B21" s="236" t="s">
        <v>65</v>
      </c>
      <c r="C21" s="197">
        <v>1174008</v>
      </c>
      <c r="D21" s="197">
        <v>93921</v>
      </c>
      <c r="E21" s="198">
        <f t="shared" si="0"/>
        <v>1267929</v>
      </c>
      <c r="F21" s="229">
        <f t="shared" si="3"/>
        <v>2.9227609269830363E-3</v>
      </c>
      <c r="G21" s="107">
        <f t="shared" si="1"/>
        <v>0.29227609269830362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22">
        <v>18</v>
      </c>
      <c r="B22" s="236" t="s">
        <v>67</v>
      </c>
      <c r="C22" s="197">
        <v>3822151</v>
      </c>
      <c r="D22" s="197">
        <v>305772</v>
      </c>
      <c r="E22" s="198">
        <f t="shared" si="0"/>
        <v>4127923</v>
      </c>
      <c r="F22" s="229">
        <f t="shared" si="3"/>
        <v>9.5154634478701854E-3</v>
      </c>
      <c r="G22" s="107">
        <f t="shared" si="1"/>
        <v>0.95154634478701849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222">
        <v>19</v>
      </c>
      <c r="B23" s="236" t="s">
        <v>46</v>
      </c>
      <c r="C23" s="197">
        <v>4089033</v>
      </c>
      <c r="D23" s="197">
        <v>327124</v>
      </c>
      <c r="E23" s="198">
        <f t="shared" si="0"/>
        <v>4416157</v>
      </c>
      <c r="F23" s="229">
        <f t="shared" si="3"/>
        <v>1.0179884778266467E-2</v>
      </c>
      <c r="G23" s="107">
        <f t="shared" si="1"/>
        <v>1.0179884778266468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22">
        <v>20</v>
      </c>
      <c r="B24" s="236" t="s">
        <v>166</v>
      </c>
      <c r="C24" s="197"/>
      <c r="D24" s="197"/>
      <c r="E24" s="198">
        <f t="shared" si="0"/>
        <v>0</v>
      </c>
      <c r="F24" s="229">
        <f t="shared" si="3"/>
        <v>0</v>
      </c>
      <c r="G24" s="107">
        <f t="shared" si="1"/>
        <v>0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222">
        <v>21</v>
      </c>
      <c r="B25" s="236" t="s">
        <v>224</v>
      </c>
      <c r="C25" s="197">
        <v>1445038</v>
      </c>
      <c r="D25" s="197">
        <v>115603</v>
      </c>
      <c r="E25" s="198">
        <f t="shared" si="0"/>
        <v>1560641</v>
      </c>
      <c r="F25" s="229">
        <f t="shared" si="3"/>
        <v>3.5975046992755373E-3</v>
      </c>
      <c r="G25" s="107">
        <f t="shared" si="1"/>
        <v>0.35975046992755372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>
      <c r="A26" s="222">
        <v>22</v>
      </c>
      <c r="B26" s="236" t="s">
        <v>70</v>
      </c>
      <c r="C26" s="197"/>
      <c r="D26" s="197"/>
      <c r="E26" s="198">
        <f t="shared" si="0"/>
        <v>0</v>
      </c>
      <c r="F26" s="229">
        <f t="shared" si="3"/>
        <v>0</v>
      </c>
      <c r="G26" s="107">
        <f t="shared" si="1"/>
        <v>0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>
      <c r="A27" s="222">
        <v>23</v>
      </c>
      <c r="B27" s="236" t="s">
        <v>217</v>
      </c>
      <c r="C27" s="197">
        <v>1454310</v>
      </c>
      <c r="D27" s="197">
        <v>94530</v>
      </c>
      <c r="E27" s="198">
        <f t="shared" si="0"/>
        <v>1548840</v>
      </c>
      <c r="F27" s="229">
        <f t="shared" si="3"/>
        <v>3.5703016763150032E-3</v>
      </c>
      <c r="G27" s="107">
        <f t="shared" si="1"/>
        <v>0.35703016763150031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>
      <c r="A28" s="222">
        <v>24</v>
      </c>
      <c r="B28" s="236" t="s">
        <v>260</v>
      </c>
      <c r="C28" s="197">
        <v>889711</v>
      </c>
      <c r="D28" s="197">
        <v>57831</v>
      </c>
      <c r="E28" s="198">
        <f t="shared" si="0"/>
        <v>947542</v>
      </c>
      <c r="F28" s="229">
        <f t="shared" si="3"/>
        <v>2.1842222508321523E-3</v>
      </c>
      <c r="G28" s="107">
        <f t="shared" si="1"/>
        <v>0.21842222508321524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customHeight="1">
      <c r="A29" s="222">
        <v>25</v>
      </c>
      <c r="B29" s="236" t="s">
        <v>261</v>
      </c>
      <c r="C29" s="197">
        <v>2509453</v>
      </c>
      <c r="D29" s="197">
        <v>175662</v>
      </c>
      <c r="E29" s="198">
        <f t="shared" si="0"/>
        <v>2685115</v>
      </c>
      <c r="F29" s="229">
        <f t="shared" si="3"/>
        <v>6.1895809674327625E-3</v>
      </c>
      <c r="G29" s="107">
        <f t="shared" si="1"/>
        <v>0.61895809674327629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customHeight="1">
      <c r="A30" s="222">
        <v>26</v>
      </c>
      <c r="B30" s="236" t="s">
        <v>249</v>
      </c>
      <c r="C30" s="197"/>
      <c r="D30" s="197"/>
      <c r="E30" s="198"/>
      <c r="F30" s="229">
        <f t="shared" si="3"/>
        <v>0</v>
      </c>
      <c r="G30" s="107">
        <f t="shared" si="1"/>
        <v>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customHeight="1">
      <c r="A31" s="222">
        <v>27</v>
      </c>
      <c r="B31" s="236" t="s">
        <v>214</v>
      </c>
      <c r="C31" s="197"/>
      <c r="D31" s="197"/>
      <c r="E31" s="198"/>
      <c r="F31" s="229">
        <f t="shared" si="3"/>
        <v>0</v>
      </c>
      <c r="G31" s="107">
        <f t="shared" si="1"/>
        <v>0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22">
        <v>28</v>
      </c>
      <c r="B32" s="236" t="s">
        <v>154</v>
      </c>
      <c r="C32" s="197"/>
      <c r="D32" s="197"/>
      <c r="E32" s="198">
        <f t="shared" si="0"/>
        <v>0</v>
      </c>
      <c r="F32" s="229">
        <f t="shared" si="3"/>
        <v>0</v>
      </c>
      <c r="G32" s="107">
        <f t="shared" si="1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29</v>
      </c>
      <c r="B33" s="236" t="s">
        <v>50</v>
      </c>
      <c r="C33" s="197">
        <v>985494</v>
      </c>
      <c r="D33" s="197">
        <v>88695</v>
      </c>
      <c r="E33" s="198">
        <f t="shared" si="0"/>
        <v>1074189</v>
      </c>
      <c r="F33" s="229">
        <f t="shared" si="3"/>
        <v>2.476162022790693E-3</v>
      </c>
      <c r="G33" s="107">
        <f t="shared" si="1"/>
        <v>0.2476162022790693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22">
        <v>30</v>
      </c>
      <c r="B34" s="236" t="s">
        <v>78</v>
      </c>
      <c r="C34" s="197">
        <v>2795902</v>
      </c>
      <c r="D34" s="197">
        <v>171832</v>
      </c>
      <c r="E34" s="198">
        <f t="shared" si="0"/>
        <v>2967734</v>
      </c>
      <c r="F34" s="229">
        <f t="shared" si="3"/>
        <v>6.8410589054111659E-3</v>
      </c>
      <c r="G34" s="107">
        <f t="shared" si="1"/>
        <v>0.68410589054111659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31</v>
      </c>
      <c r="B35" s="236" t="s">
        <v>51</v>
      </c>
      <c r="C35" s="197"/>
      <c r="D35" s="197"/>
      <c r="E35" s="198">
        <f t="shared" si="0"/>
        <v>0</v>
      </c>
      <c r="F35" s="229">
        <f t="shared" si="3"/>
        <v>0</v>
      </c>
      <c r="G35" s="107">
        <f t="shared" si="1"/>
        <v>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32</v>
      </c>
      <c r="B36" s="236" t="s">
        <v>206</v>
      </c>
      <c r="C36" s="197"/>
      <c r="D36" s="197"/>
      <c r="E36" s="198">
        <f t="shared" si="0"/>
        <v>0</v>
      </c>
      <c r="F36" s="229">
        <f t="shared" si="3"/>
        <v>0</v>
      </c>
      <c r="G36" s="107">
        <f t="shared" si="1"/>
        <v>0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33</v>
      </c>
      <c r="B37" s="236" t="s">
        <v>48</v>
      </c>
      <c r="C37" s="197">
        <v>1950200</v>
      </c>
      <c r="D37" s="197">
        <v>165767</v>
      </c>
      <c r="E37" s="198">
        <f t="shared" si="0"/>
        <v>2115967</v>
      </c>
      <c r="F37" s="229">
        <f t="shared" si="3"/>
        <v>4.8776119722677798E-3</v>
      </c>
      <c r="G37" s="107">
        <f t="shared" si="1"/>
        <v>0.48776119722677796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34</v>
      </c>
      <c r="B38" s="236" t="s">
        <v>59</v>
      </c>
      <c r="C38" s="197">
        <v>15367456</v>
      </c>
      <c r="D38" s="197">
        <v>998885</v>
      </c>
      <c r="E38" s="198">
        <f t="shared" si="0"/>
        <v>16366341</v>
      </c>
      <c r="F38" s="229">
        <f t="shared" si="3"/>
        <v>3.7726798576639915E-2</v>
      </c>
      <c r="G38" s="107">
        <f t="shared" si="1"/>
        <v>3.7726798576639915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35</v>
      </c>
      <c r="B39" s="236" t="s">
        <v>155</v>
      </c>
      <c r="C39" s="197"/>
      <c r="D39" s="197"/>
      <c r="E39" s="198">
        <f t="shared" si="0"/>
        <v>0</v>
      </c>
      <c r="F39" s="229">
        <f t="shared" si="3"/>
        <v>0</v>
      </c>
      <c r="G39" s="107">
        <f t="shared" si="1"/>
        <v>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36</v>
      </c>
      <c r="B40" s="236" t="s">
        <v>266</v>
      </c>
      <c r="C40" s="197"/>
      <c r="D40" s="197">
        <v>196250</v>
      </c>
      <c r="E40" s="198">
        <v>420000</v>
      </c>
      <c r="F40" s="22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>
        <v>37</v>
      </c>
      <c r="B41" s="236" t="s">
        <v>250</v>
      </c>
      <c r="C41" s="197">
        <v>687646</v>
      </c>
      <c r="D41" s="197">
        <v>51551</v>
      </c>
      <c r="E41" s="198">
        <f t="shared" si="0"/>
        <v>739197</v>
      </c>
      <c r="F41" s="229">
        <f t="shared" ref="F41:F46" si="4">+E41/$E$60</f>
        <v>1.7039566954798568E-3</v>
      </c>
      <c r="G41" s="107">
        <f t="shared" si="1"/>
        <v>0.17039566954798568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38</v>
      </c>
      <c r="B42" s="236" t="s">
        <v>205</v>
      </c>
      <c r="C42" s="197"/>
      <c r="D42" s="197">
        <v>329530</v>
      </c>
      <c r="E42" s="198">
        <v>1016875</v>
      </c>
      <c r="F42" s="229">
        <f t="shared" si="4"/>
        <v>2.3440449091596412E-3</v>
      </c>
      <c r="G42" s="107">
        <f t="shared" si="1"/>
        <v>0.23440449091596413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39</v>
      </c>
      <c r="B43" s="236" t="s">
        <v>218</v>
      </c>
      <c r="C43" s="197"/>
      <c r="D43" s="197"/>
      <c r="E43" s="198">
        <f>SUM(C43:D43)</f>
        <v>0</v>
      </c>
      <c r="F43" s="229">
        <f t="shared" si="4"/>
        <v>0</v>
      </c>
      <c r="G43" s="107">
        <f t="shared" si="1"/>
        <v>0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22">
        <v>40</v>
      </c>
      <c r="B44" s="236" t="s">
        <v>112</v>
      </c>
      <c r="C44" s="197"/>
      <c r="D44" s="197"/>
      <c r="E44" s="198">
        <f t="shared" ref="E44:E58" si="5">C44+D44</f>
        <v>0</v>
      </c>
      <c r="F44" s="229">
        <f t="shared" si="4"/>
        <v>0</v>
      </c>
      <c r="G44" s="107">
        <f t="shared" si="1"/>
        <v>0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22">
        <v>41</v>
      </c>
      <c r="B45" s="236" t="s">
        <v>68</v>
      </c>
      <c r="C45" s="197">
        <v>19210584</v>
      </c>
      <c r="D45" s="197">
        <v>1536846</v>
      </c>
      <c r="E45" s="198">
        <f t="shared" si="5"/>
        <v>20747430</v>
      </c>
      <c r="F45" s="229">
        <f t="shared" si="4"/>
        <v>4.7825846509793254E-2</v>
      </c>
      <c r="G45" s="107">
        <f t="shared" si="1"/>
        <v>4.7825846509793255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222">
        <v>42</v>
      </c>
      <c r="B46" s="236" t="s">
        <v>45</v>
      </c>
      <c r="C46" s="197">
        <v>162024030</v>
      </c>
      <c r="D46" s="197">
        <v>4780502</v>
      </c>
      <c r="E46" s="198">
        <f t="shared" si="5"/>
        <v>166804532</v>
      </c>
      <c r="F46" s="229">
        <f t="shared" si="4"/>
        <v>0.38450872925320861</v>
      </c>
      <c r="G46" s="107">
        <f t="shared" si="1"/>
        <v>38.450872925320859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222">
        <v>43</v>
      </c>
      <c r="B47" s="236" t="s">
        <v>262</v>
      </c>
      <c r="C47" s="197">
        <v>3456459</v>
      </c>
      <c r="D47" s="197">
        <v>241952</v>
      </c>
      <c r="E47" s="198">
        <f t="shared" si="5"/>
        <v>3698411</v>
      </c>
      <c r="F47" s="22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222">
        <v>44</v>
      </c>
      <c r="B48" s="236" t="s">
        <v>255</v>
      </c>
      <c r="C48" s="197"/>
      <c r="D48" s="197">
        <v>139301</v>
      </c>
      <c r="E48" s="198">
        <v>303750</v>
      </c>
      <c r="F48" s="229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222">
        <v>45</v>
      </c>
      <c r="B49" s="236" t="s">
        <v>263</v>
      </c>
      <c r="C49" s="197">
        <v>3897061</v>
      </c>
      <c r="D49" s="197">
        <v>272794</v>
      </c>
      <c r="E49" s="198">
        <f t="shared" si="5"/>
        <v>4169855</v>
      </c>
      <c r="F49" s="22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222">
        <v>46</v>
      </c>
      <c r="B50" s="236" t="s">
        <v>248</v>
      </c>
      <c r="C50" s="197"/>
      <c r="D50" s="197">
        <v>720382</v>
      </c>
      <c r="E50" s="198">
        <v>1312500</v>
      </c>
      <c r="F50" s="229">
        <f>+E50/$E$60</f>
        <v>3.0255035705195124E-3</v>
      </c>
      <c r="G50" s="107">
        <f t="shared" si="1"/>
        <v>0.30255035705195121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222">
        <v>47</v>
      </c>
      <c r="B51" s="236" t="s">
        <v>247</v>
      </c>
      <c r="C51" s="197">
        <v>25793101</v>
      </c>
      <c r="D51" s="197">
        <v>1805517</v>
      </c>
      <c r="E51" s="198">
        <f t="shared" si="5"/>
        <v>27598618</v>
      </c>
      <c r="F51" s="229">
        <f>+E51/$E$60</f>
        <v>6.3618832228879305E-2</v>
      </c>
      <c r="G51" s="107">
        <f t="shared" si="1"/>
        <v>6.3618832228879301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222">
        <v>48</v>
      </c>
      <c r="B52" s="236" t="s">
        <v>235</v>
      </c>
      <c r="C52" s="197">
        <v>4757567</v>
      </c>
      <c r="D52" s="197">
        <v>380605</v>
      </c>
      <c r="E52" s="198">
        <f t="shared" si="5"/>
        <v>5138172</v>
      </c>
      <c r="F52" s="229">
        <f>+E52/$E$60</f>
        <v>1.1844234462433056E-2</v>
      </c>
      <c r="G52" s="107">
        <f t="shared" si="1"/>
        <v>1.1844234462433056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222">
        <v>49</v>
      </c>
      <c r="B53" s="236" t="s">
        <v>223</v>
      </c>
      <c r="C53" s="197">
        <v>9972373</v>
      </c>
      <c r="D53" s="197">
        <v>648204</v>
      </c>
      <c r="E53" s="198">
        <f t="shared" si="5"/>
        <v>10620577</v>
      </c>
      <c r="F53" s="229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222">
        <v>50</v>
      </c>
      <c r="B54" s="236" t="s">
        <v>233</v>
      </c>
      <c r="C54" s="197">
        <v>2827246</v>
      </c>
      <c r="D54" s="197">
        <v>254452</v>
      </c>
      <c r="E54" s="198">
        <f t="shared" si="5"/>
        <v>3081698</v>
      </c>
      <c r="F54" s="229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222">
        <v>51</v>
      </c>
      <c r="B55" s="236" t="s">
        <v>234</v>
      </c>
      <c r="C55" s="197">
        <v>8155887</v>
      </c>
      <c r="D55" s="197">
        <v>662471</v>
      </c>
      <c r="E55" s="198">
        <f t="shared" si="5"/>
        <v>8818358</v>
      </c>
      <c r="F55" s="229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222">
        <v>52</v>
      </c>
      <c r="B56" s="236" t="s">
        <v>80</v>
      </c>
      <c r="C56" s="197"/>
      <c r="D56" s="197">
        <f>360249+2911369+3623698+1757835</f>
        <v>8653151</v>
      </c>
      <c r="E56" s="198">
        <f>852375+6329063+5613750+2254656+2662500</f>
        <v>17712344</v>
      </c>
      <c r="F56" s="229">
        <f>+E56/$E$60</f>
        <v>4.0829531439443706E-2</v>
      </c>
      <c r="G56" s="107">
        <f t="shared" si="1"/>
        <v>4.0829531439443709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222">
        <v>53</v>
      </c>
      <c r="B57" s="236" t="s">
        <v>111</v>
      </c>
      <c r="C57" s="197"/>
      <c r="D57" s="197"/>
      <c r="E57" s="198">
        <f t="shared" si="5"/>
        <v>0</v>
      </c>
      <c r="F57" s="229">
        <f>+E57/$E$60</f>
        <v>0</v>
      </c>
      <c r="G57" s="107">
        <f t="shared" si="1"/>
        <v>0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222">
        <v>54</v>
      </c>
      <c r="B58" s="236" t="s">
        <v>264</v>
      </c>
      <c r="C58" s="197">
        <v>761848</v>
      </c>
      <c r="D58" s="197">
        <v>76185</v>
      </c>
      <c r="E58" s="198">
        <f t="shared" si="5"/>
        <v>838033</v>
      </c>
      <c r="F58" s="22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9" thickBot="1">
      <c r="A59" s="222">
        <v>55</v>
      </c>
      <c r="B59" s="236"/>
      <c r="C59" s="197"/>
      <c r="D59" s="197"/>
      <c r="E59" s="198"/>
      <c r="F59" s="22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9" thickBot="1">
      <c r="B60" s="201" t="s">
        <v>171</v>
      </c>
      <c r="C60" s="202"/>
      <c r="D60" s="203">
        <f>SUM(D5:D59)</f>
        <v>31995435</v>
      </c>
      <c r="E60" s="204">
        <f>SUM(E5:E59)</f>
        <v>433812081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B61" s="231" t="s">
        <v>228</v>
      </c>
      <c r="C61" s="232"/>
      <c r="D61" s="233">
        <v>3795750</v>
      </c>
      <c r="E61" s="233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B62" s="231"/>
      <c r="C62" s="232"/>
      <c r="D62" s="233">
        <f>D60+D61</f>
        <v>35791185</v>
      </c>
      <c r="E62" s="233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8" customHeight="1">
      <c r="C63" s="107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9" thickBot="1">
      <c r="C64" s="107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20">
      <c r="B65" s="253" t="s">
        <v>258</v>
      </c>
      <c r="C65" s="254"/>
      <c r="D65" s="254"/>
      <c r="E65" s="25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21" thickBot="1">
      <c r="B66" s="256" t="s">
        <v>178</v>
      </c>
      <c r="C66" s="257"/>
      <c r="D66" s="257"/>
      <c r="E66" s="258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9" thickBot="1">
      <c r="B67" s="192" t="s">
        <v>169</v>
      </c>
      <c r="C67" s="192" t="s">
        <v>134</v>
      </c>
      <c r="D67" s="192" t="s">
        <v>170</v>
      </c>
      <c r="E67" s="192" t="s">
        <v>171</v>
      </c>
      <c r="G67" s="221" t="s">
        <v>207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9" thickBot="1">
      <c r="A68" s="112"/>
      <c r="B68" s="193"/>
      <c r="C68" s="194"/>
      <c r="D68" s="194"/>
      <c r="E68" s="195"/>
      <c r="G68" s="162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222">
        <v>1</v>
      </c>
      <c r="B69" s="196" t="s">
        <v>54</v>
      </c>
      <c r="C69" s="227">
        <v>2980234</v>
      </c>
      <c r="D69" s="227">
        <v>223518</v>
      </c>
      <c r="E69" s="228">
        <f>SUM(C69:D69)</f>
        <v>3203752</v>
      </c>
      <c r="F69" s="230">
        <f>+E69/$E$84</f>
        <v>1.3869725266142491E-2</v>
      </c>
      <c r="G69" s="230">
        <f t="shared" ref="G69:G83" si="6">+F69*100</f>
        <v>1.3869725266142492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" customHeight="1">
      <c r="A70" s="222">
        <v>2</v>
      </c>
      <c r="B70" s="196" t="s">
        <v>41</v>
      </c>
      <c r="C70" s="197">
        <v>6161648</v>
      </c>
      <c r="D70" s="197">
        <v>431249</v>
      </c>
      <c r="E70" s="198">
        <f t="shared" ref="E70:E83" si="7">C70+D70</f>
        <v>6592897</v>
      </c>
      <c r="F70" s="230">
        <f>+E70/$E$84</f>
        <v>2.8542056344553209E-2</v>
      </c>
      <c r="G70" s="230">
        <f t="shared" si="6"/>
        <v>2.8542056344553211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" customHeight="1">
      <c r="A71" s="222">
        <v>3</v>
      </c>
      <c r="B71" s="196" t="s">
        <v>44</v>
      </c>
      <c r="C71" s="197">
        <v>6452176</v>
      </c>
      <c r="D71" s="197">
        <v>452652</v>
      </c>
      <c r="E71" s="198">
        <f t="shared" si="7"/>
        <v>6904828</v>
      </c>
      <c r="F71" s="230">
        <f>+E71/$E$84</f>
        <v>2.989247212954315E-2</v>
      </c>
      <c r="G71" s="230">
        <f t="shared" si="6"/>
        <v>2.9892472129543148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" customHeight="1">
      <c r="A72" s="222">
        <v>4</v>
      </c>
      <c r="B72" s="196" t="s">
        <v>245</v>
      </c>
      <c r="C72" s="197">
        <v>6569762</v>
      </c>
      <c r="D72" s="197">
        <v>558430</v>
      </c>
      <c r="E72" s="198">
        <f t="shared" si="7"/>
        <v>7128192</v>
      </c>
      <c r="F72" s="230"/>
      <c r="G72" s="230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" customHeight="1">
      <c r="A73" s="222">
        <v>5</v>
      </c>
      <c r="B73" s="196" t="s">
        <v>38</v>
      </c>
      <c r="C73" s="197">
        <v>4222294</v>
      </c>
      <c r="D73" s="197">
        <v>295560</v>
      </c>
      <c r="E73" s="198">
        <f t="shared" si="7"/>
        <v>4517854</v>
      </c>
      <c r="F73" s="230">
        <f t="shared" ref="F73:F79" si="8">+E73/$E$84</f>
        <v>1.9558752916125504E-2</v>
      </c>
      <c r="G73" s="230">
        <f t="shared" si="6"/>
        <v>1.9558752916125504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" customHeight="1">
      <c r="A74" s="222">
        <v>6</v>
      </c>
      <c r="B74" s="196" t="s">
        <v>175</v>
      </c>
      <c r="C74" s="197">
        <v>33051357</v>
      </c>
      <c r="D74" s="197">
        <v>1966244</v>
      </c>
      <c r="E74" s="198">
        <f t="shared" si="7"/>
        <v>35017601</v>
      </c>
      <c r="F74" s="230">
        <f t="shared" si="8"/>
        <v>0.1515986584946015</v>
      </c>
      <c r="G74" s="230">
        <f t="shared" si="6"/>
        <v>15.15986584946015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" customHeight="1">
      <c r="A75" s="222">
        <v>7</v>
      </c>
      <c r="B75" s="196" t="s">
        <v>46</v>
      </c>
      <c r="C75" s="197">
        <v>28729527</v>
      </c>
      <c r="D75" s="197">
        <v>2298363</v>
      </c>
      <c r="E75" s="198">
        <f t="shared" si="7"/>
        <v>31027890</v>
      </c>
      <c r="F75" s="230">
        <f t="shared" si="8"/>
        <v>0.13432634919559627</v>
      </c>
      <c r="G75" s="230">
        <f t="shared" si="6"/>
        <v>13.432634919559627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" customHeight="1">
      <c r="A76" s="222">
        <v>8</v>
      </c>
      <c r="B76" s="196" t="s">
        <v>237</v>
      </c>
      <c r="C76" s="197">
        <v>5255034</v>
      </c>
      <c r="D76" s="197">
        <v>420402</v>
      </c>
      <c r="E76" s="198">
        <f t="shared" si="7"/>
        <v>5675436</v>
      </c>
      <c r="F76" s="230">
        <f t="shared" si="8"/>
        <v>2.4570172124925609E-2</v>
      </c>
      <c r="G76" s="230">
        <f t="shared" si="6"/>
        <v>2.4570172124925609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222">
        <v>9</v>
      </c>
      <c r="B77" s="196" t="s">
        <v>195</v>
      </c>
      <c r="C77" s="197"/>
      <c r="D77" s="197"/>
      <c r="E77" s="198">
        <f t="shared" si="7"/>
        <v>0</v>
      </c>
      <c r="F77" s="230">
        <f t="shared" si="8"/>
        <v>0</v>
      </c>
      <c r="G77" s="230">
        <f t="shared" si="6"/>
        <v>0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222">
        <v>10</v>
      </c>
      <c r="B78" s="196" t="s">
        <v>45</v>
      </c>
      <c r="C78" s="197">
        <v>97793818</v>
      </c>
      <c r="D78" s="197">
        <v>3089777</v>
      </c>
      <c r="E78" s="198">
        <f t="shared" si="7"/>
        <v>100883595</v>
      </c>
      <c r="F78" s="230">
        <f t="shared" si="8"/>
        <v>0.4367465854132237</v>
      </c>
      <c r="G78" s="230">
        <f t="shared" si="6"/>
        <v>43.674658541322373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222">
        <v>11</v>
      </c>
      <c r="B79" s="196" t="s">
        <v>219</v>
      </c>
      <c r="C79" s="197">
        <v>953261</v>
      </c>
      <c r="D79" s="197">
        <v>85794</v>
      </c>
      <c r="E79" s="198">
        <f>SUM(C79:D79)</f>
        <v>1039055</v>
      </c>
      <c r="F79" s="230">
        <f t="shared" si="8"/>
        <v>4.4982905625690394E-3</v>
      </c>
      <c r="G79" s="230">
        <f t="shared" si="6"/>
        <v>0.44982905625690395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222">
        <v>12</v>
      </c>
      <c r="B80" s="196" t="s">
        <v>225</v>
      </c>
      <c r="C80" s="197">
        <v>5179392</v>
      </c>
      <c r="D80" s="197">
        <v>466145</v>
      </c>
      <c r="E80" s="198">
        <f t="shared" ref="E80:E81" si="9">SUM(C80:D80)</f>
        <v>5645537</v>
      </c>
      <c r="F80" s="230"/>
      <c r="G80" s="23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222">
        <v>13</v>
      </c>
      <c r="B81" s="196" t="s">
        <v>226</v>
      </c>
      <c r="C81" s="197">
        <v>4263938</v>
      </c>
      <c r="D81" s="197">
        <v>362434</v>
      </c>
      <c r="E81" s="198">
        <f t="shared" si="9"/>
        <v>4626372</v>
      </c>
      <c r="F81" s="230"/>
      <c r="G81" s="230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222">
        <v>14</v>
      </c>
      <c r="B82" s="196" t="s">
        <v>220</v>
      </c>
      <c r="C82" s="197">
        <v>17656461</v>
      </c>
      <c r="D82" s="197">
        <v>1069388</v>
      </c>
      <c r="E82" s="198">
        <f>SUM(C82:D82)</f>
        <v>18725849</v>
      </c>
      <c r="F82" s="230">
        <f>+E82/$E$84</f>
        <v>8.1068191609484475E-2</v>
      </c>
      <c r="G82" s="230">
        <f t="shared" si="6"/>
        <v>8.1068191609484472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9" thickBot="1">
      <c r="A83" s="129"/>
      <c r="B83" s="200"/>
      <c r="C83" s="197"/>
      <c r="D83" s="197"/>
      <c r="E83" s="198">
        <f t="shared" si="7"/>
        <v>0</v>
      </c>
      <c r="F83" s="230">
        <f>+E83/$E$84</f>
        <v>0</v>
      </c>
      <c r="G83" s="230">
        <f t="shared" si="6"/>
        <v>0</v>
      </c>
    </row>
    <row r="84" spans="1:38" ht="19" thickBot="1">
      <c r="B84" s="201" t="s">
        <v>171</v>
      </c>
      <c r="C84" s="202"/>
      <c r="D84" s="203">
        <f>SUM(D69:D83)</f>
        <v>11719956</v>
      </c>
      <c r="E84" s="204">
        <f>SUM(E69:E83)</f>
        <v>230988858</v>
      </c>
    </row>
    <row r="85" spans="1:38" ht="19" thickBot="1">
      <c r="C85" s="192" t="s">
        <v>259</v>
      </c>
      <c r="D85" s="203">
        <v>3079155</v>
      </c>
    </row>
    <row r="86" spans="1:38" ht="19" thickBot="1"/>
    <row r="87" spans="1:38" ht="19" thickBot="1">
      <c r="C87" s="205" t="s">
        <v>198</v>
      </c>
      <c r="D87" s="203">
        <f>SUM(D84:D86)</f>
        <v>14799111</v>
      </c>
    </row>
    <row r="88" spans="1:38" ht="19" thickBot="1"/>
    <row r="89" spans="1:38">
      <c r="B89" s="212"/>
      <c r="C89" s="213"/>
      <c r="D89" s="214"/>
    </row>
    <row r="90" spans="1:38" ht="20">
      <c r="B90" s="215" t="s">
        <v>229</v>
      </c>
      <c r="C90" s="216"/>
      <c r="D90" s="217">
        <f>D84+D85+D60+D61</f>
        <v>50590296</v>
      </c>
    </row>
    <row r="91" spans="1:38" ht="21" thickBot="1">
      <c r="B91" s="234" t="s">
        <v>228</v>
      </c>
      <c r="C91" s="219"/>
      <c r="D91" s="220"/>
    </row>
    <row r="93" spans="1:38" ht="19" thickBot="1"/>
    <row r="94" spans="1:38" ht="20">
      <c r="B94" s="238" t="s">
        <v>238</v>
      </c>
      <c r="C94" s="239"/>
    </row>
    <row r="95" spans="1:38" ht="21" thickBot="1">
      <c r="B95" s="234" t="s">
        <v>239</v>
      </c>
      <c r="C95" s="241"/>
    </row>
    <row r="97" spans="2:4" ht="19" thickBot="1"/>
    <row r="98" spans="2:4" ht="21" thickBot="1">
      <c r="B98" s="240" t="s">
        <v>240</v>
      </c>
      <c r="C98" s="245">
        <v>1100000</v>
      </c>
    </row>
    <row r="99" spans="2:4" ht="19" thickBot="1"/>
    <row r="100" spans="2:4" ht="20">
      <c r="B100" s="238" t="s">
        <v>267</v>
      </c>
      <c r="C100" s="242"/>
      <c r="D100" s="243">
        <v>2328936</v>
      </c>
    </row>
    <row r="101" spans="2:4" ht="21" thickBot="1">
      <c r="B101" s="234" t="s">
        <v>241</v>
      </c>
      <c r="C101" s="244"/>
      <c r="D101" s="241"/>
    </row>
    <row r="103" spans="2:4" ht="19" thickBot="1"/>
    <row r="104" spans="2:4" ht="21" thickBot="1">
      <c r="B104" s="246" t="s">
        <v>276</v>
      </c>
      <c r="C104" s="247">
        <f>D100+C98+C95+D90</f>
        <v>54019232</v>
      </c>
    </row>
  </sheetData>
  <mergeCells count="4">
    <mergeCell ref="B1:E1"/>
    <mergeCell ref="B2:E2"/>
    <mergeCell ref="B65:E65"/>
    <mergeCell ref="B66:E6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8"/>
  <sheetViews>
    <sheetView workbookViewId="0">
      <pane ySplit="3" topLeftCell="A108" activePane="bottomLeft" state="frozen"/>
      <selection pane="bottomLeft" activeCell="C84" sqref="C84"/>
    </sheetView>
  </sheetViews>
  <sheetFormatPr baseColWidth="10" defaultColWidth="11.5" defaultRowHeight="18" x14ac:dyDescent="0"/>
  <cols>
    <col min="1" max="1" width="3.83203125" style="107" customWidth="1"/>
    <col min="2" max="2" width="27.5" style="107" customWidth="1"/>
    <col min="3" max="3" width="34.3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268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A3" s="137"/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235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22">
        <v>1</v>
      </c>
      <c r="B5" s="236" t="s">
        <v>54</v>
      </c>
      <c r="C5" s="197">
        <v>1013838</v>
      </c>
      <c r="D5" s="197">
        <v>76038</v>
      </c>
      <c r="E5" s="198">
        <f t="shared" ref="E5:E42" si="0">C5+D5</f>
        <v>1089876</v>
      </c>
      <c r="F5" s="229">
        <f>+E5/$E$62</f>
        <v>2.4629094537872613E-3</v>
      </c>
      <c r="G5" s="107">
        <f>+F5*100</f>
        <v>0.24629094537872614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22">
        <v>2</v>
      </c>
      <c r="B6" s="236" t="s">
        <v>41</v>
      </c>
      <c r="C6" s="197">
        <v>1145328</v>
      </c>
      <c r="D6" s="197">
        <v>80172</v>
      </c>
      <c r="E6" s="198">
        <f t="shared" si="0"/>
        <v>1225500</v>
      </c>
      <c r="F6" s="229">
        <f>+E6/$E$62</f>
        <v>2.7693935233148439E-3</v>
      </c>
      <c r="G6" s="107">
        <f t="shared" ref="G6:G59" si="1">+F6*100</f>
        <v>0.27693935233148437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236" t="s">
        <v>39</v>
      </c>
      <c r="C7" s="197">
        <v>6721233</v>
      </c>
      <c r="D7" s="197">
        <v>537699</v>
      </c>
      <c r="E7" s="198">
        <f t="shared" si="0"/>
        <v>7258932</v>
      </c>
      <c r="F7" s="229">
        <f>+E7/$E$62</f>
        <v>1.6403785611573126E-2</v>
      </c>
      <c r="G7" s="107">
        <f t="shared" si="1"/>
        <v>1.6403785611573125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4</v>
      </c>
      <c r="B8" s="237" t="s">
        <v>172</v>
      </c>
      <c r="C8" s="197">
        <v>2085273</v>
      </c>
      <c r="D8" s="197">
        <v>187675</v>
      </c>
      <c r="E8" s="198">
        <f t="shared" si="0"/>
        <v>2272948</v>
      </c>
      <c r="F8" s="229">
        <f>+E8/$E$62</f>
        <v>5.1364238841545718E-3</v>
      </c>
      <c r="G8" s="107">
        <f t="shared" si="1"/>
        <v>0.51364238841545717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5</v>
      </c>
      <c r="B9" s="237" t="s">
        <v>265</v>
      </c>
      <c r="C9" s="197"/>
      <c r="D9" s="197">
        <v>844034</v>
      </c>
      <c r="E9" s="198">
        <v>1785000</v>
      </c>
      <c r="F9" s="229">
        <f>+E9/$E$62</f>
        <v>4.033755560274987E-3</v>
      </c>
      <c r="G9" s="107">
        <f t="shared" si="1"/>
        <v>0.40337555602749869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237" t="s">
        <v>251</v>
      </c>
      <c r="C10" s="197"/>
      <c r="D10" s="197"/>
      <c r="E10" s="198"/>
      <c r="F10" s="229">
        <f t="shared" ref="F10:F15" si="2">+E10/$E$62</f>
        <v>0</v>
      </c>
      <c r="G10" s="107">
        <f t="shared" si="1"/>
        <v>0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7</v>
      </c>
      <c r="B11" s="236" t="s">
        <v>40</v>
      </c>
      <c r="C11" s="197">
        <v>1980781</v>
      </c>
      <c r="D11" s="197">
        <v>158463</v>
      </c>
      <c r="E11" s="198">
        <f t="shared" si="0"/>
        <v>2139244</v>
      </c>
      <c r="F11" s="229">
        <f t="shared" si="2"/>
        <v>4.8342786441372011E-3</v>
      </c>
      <c r="G11" s="107">
        <f t="shared" si="1"/>
        <v>0.4834278644137201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8</v>
      </c>
      <c r="B12" s="236" t="s">
        <v>202</v>
      </c>
      <c r="C12" s="197">
        <v>2776393</v>
      </c>
      <c r="D12" s="197">
        <v>277639</v>
      </c>
      <c r="E12" s="198">
        <f t="shared" si="0"/>
        <v>3054032</v>
      </c>
      <c r="F12" s="229">
        <f t="shared" si="2"/>
        <v>6.9015230035057362E-3</v>
      </c>
      <c r="G12" s="107">
        <f t="shared" si="1"/>
        <v>0.69015230035057362</v>
      </c>
      <c r="I12" s="107" t="s">
        <v>64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9</v>
      </c>
      <c r="B13" s="236" t="s">
        <v>43</v>
      </c>
      <c r="C13" s="197">
        <v>1129248</v>
      </c>
      <c r="D13" s="197">
        <v>90340</v>
      </c>
      <c r="E13" s="198">
        <f t="shared" si="0"/>
        <v>1219588</v>
      </c>
      <c r="F13" s="229">
        <f t="shared" si="2"/>
        <v>2.7560335441146502E-3</v>
      </c>
      <c r="G13" s="107">
        <f t="shared" si="1"/>
        <v>0.275603354411465</v>
      </c>
      <c r="I13" s="107" t="s">
        <v>271</v>
      </c>
      <c r="J13" s="107" t="s">
        <v>270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10</v>
      </c>
      <c r="B14" s="236" t="s">
        <v>191</v>
      </c>
      <c r="C14" s="197">
        <v>4275393</v>
      </c>
      <c r="D14" s="197">
        <v>299277</v>
      </c>
      <c r="E14" s="198">
        <f t="shared" si="0"/>
        <v>4574670</v>
      </c>
      <c r="F14" s="229">
        <f t="shared" si="2"/>
        <v>1.0337871455979369E-2</v>
      </c>
      <c r="G14" s="107">
        <f t="shared" si="1"/>
        <v>1.0337871455979368</v>
      </c>
      <c r="I14" s="250">
        <v>148787</v>
      </c>
      <c r="J14" s="250">
        <v>2125524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11</v>
      </c>
      <c r="B15" s="236" t="s">
        <v>60</v>
      </c>
      <c r="C15" s="197">
        <v>1855241</v>
      </c>
      <c r="D15" s="197">
        <v>129867</v>
      </c>
      <c r="E15" s="198">
        <f t="shared" si="0"/>
        <v>1985108</v>
      </c>
      <c r="F15" s="229">
        <f t="shared" si="2"/>
        <v>4.4859610267486598E-3</v>
      </c>
      <c r="G15" s="107">
        <f t="shared" si="1"/>
        <v>0.44859610267486599</v>
      </c>
      <c r="I15" s="250">
        <v>373514</v>
      </c>
      <c r="J15" s="250">
        <v>5335907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12</v>
      </c>
      <c r="B16" s="236" t="s">
        <v>254</v>
      </c>
      <c r="C16" s="197"/>
      <c r="D16" s="197">
        <v>417408</v>
      </c>
      <c r="E16" s="198">
        <v>900000</v>
      </c>
      <c r="F16" s="229"/>
      <c r="I16" s="250">
        <v>327124</v>
      </c>
      <c r="J16" s="250">
        <v>4850199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13</v>
      </c>
      <c r="B17" s="236" t="s">
        <v>113</v>
      </c>
      <c r="C17" s="197">
        <v>19652802</v>
      </c>
      <c r="D17" s="197">
        <v>1277432</v>
      </c>
      <c r="E17" s="198">
        <f t="shared" si="0"/>
        <v>20930234</v>
      </c>
      <c r="F17" s="229">
        <f t="shared" ref="F17:F39" si="3">+E17/$E$62</f>
        <v>4.7298290070227775E-2</v>
      </c>
      <c r="G17" s="107">
        <f t="shared" si="1"/>
        <v>4.7298290070227775</v>
      </c>
      <c r="I17" s="250">
        <v>1243751</v>
      </c>
      <c r="J17" s="250">
        <v>17767864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14</v>
      </c>
      <c r="B18" s="236" t="s">
        <v>44</v>
      </c>
      <c r="C18" s="197">
        <v>12719396</v>
      </c>
      <c r="D18" s="197">
        <v>890358</v>
      </c>
      <c r="E18" s="198">
        <f t="shared" si="0"/>
        <v>13609754</v>
      </c>
      <c r="F18" s="229">
        <f t="shared" si="3"/>
        <v>3.0755417855167923E-2</v>
      </c>
      <c r="G18" s="107">
        <f t="shared" si="1"/>
        <v>3.0755417855167924</v>
      </c>
      <c r="I18" s="250"/>
      <c r="J18" s="250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15</v>
      </c>
      <c r="B19" s="236" t="s">
        <v>212</v>
      </c>
      <c r="C19" s="197">
        <v>37872467</v>
      </c>
      <c r="D19" s="197">
        <v>2651073</v>
      </c>
      <c r="E19" s="198">
        <f t="shared" si="0"/>
        <v>40523540</v>
      </c>
      <c r="F19" s="229">
        <f t="shared" si="3"/>
        <v>9.1575380838669937E-2</v>
      </c>
      <c r="G19" s="107">
        <f t="shared" si="1"/>
        <v>9.157538083866994</v>
      </c>
      <c r="I19" s="250"/>
      <c r="J19" s="250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16</v>
      </c>
      <c r="B20" s="236" t="s">
        <v>38</v>
      </c>
      <c r="C20" s="197">
        <v>13733224</v>
      </c>
      <c r="D20" s="197">
        <v>961326</v>
      </c>
      <c r="E20" s="198">
        <f t="shared" si="0"/>
        <v>14694550</v>
      </c>
      <c r="F20" s="229">
        <f t="shared" si="3"/>
        <v>3.3206847489209414E-2</v>
      </c>
      <c r="G20" s="107">
        <f t="shared" si="1"/>
        <v>3.3206847489209412</v>
      </c>
      <c r="I20" s="250"/>
      <c r="J20" s="25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17</v>
      </c>
      <c r="B21" s="236" t="s">
        <v>65</v>
      </c>
      <c r="C21" s="197">
        <v>1121175</v>
      </c>
      <c r="D21" s="197">
        <v>89694</v>
      </c>
      <c r="E21" s="198">
        <f t="shared" si="0"/>
        <v>1210869</v>
      </c>
      <c r="F21" s="229">
        <f t="shared" si="3"/>
        <v>2.7363302865628086E-3</v>
      </c>
      <c r="G21" s="107">
        <f t="shared" si="1"/>
        <v>0.27363302865628086</v>
      </c>
      <c r="I21" s="250"/>
      <c r="J21" s="25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22">
        <v>18</v>
      </c>
      <c r="B22" s="236" t="s">
        <v>67</v>
      </c>
      <c r="C22" s="197">
        <v>3255205</v>
      </c>
      <c r="D22" s="197">
        <v>260416</v>
      </c>
      <c r="E22" s="198">
        <f t="shared" si="0"/>
        <v>3515621</v>
      </c>
      <c r="F22" s="229">
        <f t="shared" si="3"/>
        <v>7.9446250737084077E-3</v>
      </c>
      <c r="G22" s="107">
        <f t="shared" si="1"/>
        <v>0.79446250737084079</v>
      </c>
      <c r="I22" s="250"/>
      <c r="J22" s="25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222">
        <v>19</v>
      </c>
      <c r="B23" s="236" t="s">
        <v>46</v>
      </c>
      <c r="C23" s="197">
        <v>6085749</v>
      </c>
      <c r="D23" s="197">
        <v>486862</v>
      </c>
      <c r="E23" s="198">
        <f t="shared" si="0"/>
        <v>6572611</v>
      </c>
      <c r="F23" s="229">
        <f t="shared" si="3"/>
        <v>1.4852832586428314E-2</v>
      </c>
      <c r="G23" s="107">
        <f t="shared" si="1"/>
        <v>1.4852832586428313</v>
      </c>
      <c r="I23" s="250"/>
      <c r="J23" s="25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22">
        <v>20</v>
      </c>
      <c r="B24" s="236" t="s">
        <v>166</v>
      </c>
      <c r="C24" s="197"/>
      <c r="D24" s="197"/>
      <c r="E24" s="198">
        <f t="shared" si="0"/>
        <v>0</v>
      </c>
      <c r="F24" s="229">
        <f t="shared" si="3"/>
        <v>0</v>
      </c>
      <c r="G24" s="107">
        <f t="shared" si="1"/>
        <v>0</v>
      </c>
      <c r="I24" s="250"/>
      <c r="J24" s="25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222">
        <v>21</v>
      </c>
      <c r="B25" s="236" t="s">
        <v>224</v>
      </c>
      <c r="C25" s="197">
        <v>1884832</v>
      </c>
      <c r="D25" s="197">
        <v>150786</v>
      </c>
      <c r="E25" s="198">
        <f t="shared" si="0"/>
        <v>2035618</v>
      </c>
      <c r="F25" s="229">
        <f t="shared" si="3"/>
        <v>4.600103880165741E-3</v>
      </c>
      <c r="G25" s="107">
        <f t="shared" si="1"/>
        <v>0.46001038801657412</v>
      </c>
      <c r="I25" s="250"/>
      <c r="J25" s="25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>
      <c r="A26" s="222">
        <v>22</v>
      </c>
      <c r="B26" s="236" t="s">
        <v>70</v>
      </c>
      <c r="C26" s="197"/>
      <c r="D26" s="197"/>
      <c r="E26" s="198">
        <f t="shared" si="0"/>
        <v>0</v>
      </c>
      <c r="F26" s="229">
        <f t="shared" si="3"/>
        <v>0</v>
      </c>
      <c r="G26" s="107">
        <f t="shared" si="1"/>
        <v>0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>
      <c r="A27" s="222">
        <v>23</v>
      </c>
      <c r="B27" s="236" t="s">
        <v>217</v>
      </c>
      <c r="C27" s="197">
        <v>2408156</v>
      </c>
      <c r="D27" s="197">
        <v>156530</v>
      </c>
      <c r="E27" s="198">
        <f t="shared" si="0"/>
        <v>2564686</v>
      </c>
      <c r="F27" s="229">
        <f t="shared" si="3"/>
        <v>5.7956954693890277E-3</v>
      </c>
      <c r="G27" s="107">
        <f t="shared" si="1"/>
        <v>0.57956954693890272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>
      <c r="A28" s="222">
        <v>24</v>
      </c>
      <c r="B28" s="236" t="s">
        <v>260</v>
      </c>
      <c r="C28" s="197">
        <v>950143</v>
      </c>
      <c r="D28" s="197">
        <v>61759</v>
      </c>
      <c r="E28" s="198">
        <f t="shared" si="0"/>
        <v>1011902</v>
      </c>
      <c r="F28" s="229">
        <f t="shared" si="3"/>
        <v>2.28670325991786E-3</v>
      </c>
      <c r="G28" s="107">
        <f t="shared" si="1"/>
        <v>0.22867032599178599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customHeight="1">
      <c r="A29" s="222">
        <v>25</v>
      </c>
      <c r="B29" s="236" t="s">
        <v>261</v>
      </c>
      <c r="C29" s="197">
        <v>3693558</v>
      </c>
      <c r="D29" s="197">
        <v>258551</v>
      </c>
      <c r="E29" s="198">
        <f t="shared" si="0"/>
        <v>3952109</v>
      </c>
      <c r="F29" s="229">
        <f t="shared" si="3"/>
        <v>8.9310037274861719E-3</v>
      </c>
      <c r="G29" s="107">
        <f t="shared" si="1"/>
        <v>0.8931003727486172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customHeight="1">
      <c r="A30" s="222">
        <v>26</v>
      </c>
      <c r="B30" s="236" t="s">
        <v>249</v>
      </c>
      <c r="C30" s="197"/>
      <c r="D30" s="197">
        <v>1621661</v>
      </c>
      <c r="E30" s="198">
        <v>3213750</v>
      </c>
      <c r="F30" s="229">
        <f t="shared" si="3"/>
        <v>7.2624548637724023E-3</v>
      </c>
      <c r="G30" s="107">
        <f t="shared" si="1"/>
        <v>0.72624548637724029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customHeight="1">
      <c r="A31" s="222">
        <v>27</v>
      </c>
      <c r="B31" s="236" t="s">
        <v>214</v>
      </c>
      <c r="C31" s="197"/>
      <c r="D31" s="197"/>
      <c r="E31" s="198"/>
      <c r="F31" s="229">
        <f t="shared" si="3"/>
        <v>0</v>
      </c>
      <c r="G31" s="107">
        <f t="shared" si="1"/>
        <v>0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22">
        <v>28</v>
      </c>
      <c r="B32" s="236" t="s">
        <v>154</v>
      </c>
      <c r="C32" s="197"/>
      <c r="D32" s="197"/>
      <c r="E32" s="198">
        <f t="shared" si="0"/>
        <v>0</v>
      </c>
      <c r="F32" s="229">
        <f t="shared" si="3"/>
        <v>0</v>
      </c>
      <c r="G32" s="107">
        <f t="shared" si="1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29</v>
      </c>
      <c r="B33" s="236" t="s">
        <v>50</v>
      </c>
      <c r="C33" s="197">
        <v>985494</v>
      </c>
      <c r="D33" s="197">
        <v>88695</v>
      </c>
      <c r="E33" s="198">
        <f t="shared" si="0"/>
        <v>1074189</v>
      </c>
      <c r="F33" s="229">
        <f t="shared" si="3"/>
        <v>2.4274598608046093E-3</v>
      </c>
      <c r="G33" s="107">
        <f t="shared" si="1"/>
        <v>0.24274598608046094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22">
        <v>30</v>
      </c>
      <c r="B34" s="236" t="s">
        <v>78</v>
      </c>
      <c r="C34" s="197">
        <v>3689983</v>
      </c>
      <c r="D34" s="197">
        <v>218378</v>
      </c>
      <c r="E34" s="198">
        <f t="shared" si="0"/>
        <v>3908361</v>
      </c>
      <c r="F34" s="229">
        <f t="shared" si="3"/>
        <v>8.8321416892503685E-3</v>
      </c>
      <c r="G34" s="107">
        <f t="shared" si="1"/>
        <v>0.8832141689250369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31</v>
      </c>
      <c r="B35" s="236" t="s">
        <v>51</v>
      </c>
      <c r="C35" s="197"/>
      <c r="D35" s="197"/>
      <c r="E35" s="198">
        <f t="shared" si="0"/>
        <v>0</v>
      </c>
      <c r="F35" s="229">
        <f t="shared" si="3"/>
        <v>0</v>
      </c>
      <c r="G35" s="107">
        <f t="shared" si="1"/>
        <v>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32</v>
      </c>
      <c r="B36" s="236" t="s">
        <v>206</v>
      </c>
      <c r="C36" s="197"/>
      <c r="D36" s="197"/>
      <c r="E36" s="198">
        <f t="shared" si="0"/>
        <v>0</v>
      </c>
      <c r="F36" s="229">
        <f t="shared" si="3"/>
        <v>0</v>
      </c>
      <c r="G36" s="107">
        <f t="shared" si="1"/>
        <v>0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33</v>
      </c>
      <c r="B37" s="236" t="s">
        <v>48</v>
      </c>
      <c r="C37" s="197">
        <v>1928362</v>
      </c>
      <c r="D37" s="197">
        <v>163911</v>
      </c>
      <c r="E37" s="198">
        <f t="shared" si="0"/>
        <v>2092273</v>
      </c>
      <c r="F37" s="229">
        <f t="shared" si="3"/>
        <v>4.7281332478225366E-3</v>
      </c>
      <c r="G37" s="107">
        <f t="shared" si="1"/>
        <v>0.47281332478225369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34</v>
      </c>
      <c r="B38" s="236" t="s">
        <v>59</v>
      </c>
      <c r="C38" s="197">
        <v>15732239</v>
      </c>
      <c r="D38" s="197">
        <v>1022621</v>
      </c>
      <c r="E38" s="198">
        <f t="shared" si="0"/>
        <v>16754860</v>
      </c>
      <c r="F38" s="229">
        <f t="shared" si="3"/>
        <v>3.7862750524722107E-2</v>
      </c>
      <c r="G38" s="107">
        <f t="shared" si="1"/>
        <v>3.7862750524722109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35</v>
      </c>
      <c r="B39" s="236" t="s">
        <v>155</v>
      </c>
      <c r="C39" s="197"/>
      <c r="D39" s="197"/>
      <c r="E39" s="198">
        <f t="shared" si="0"/>
        <v>0</v>
      </c>
      <c r="F39" s="229">
        <f t="shared" si="3"/>
        <v>0</v>
      </c>
      <c r="G39" s="107">
        <f t="shared" si="1"/>
        <v>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36</v>
      </c>
      <c r="B40" s="236" t="s">
        <v>266</v>
      </c>
      <c r="C40" s="197"/>
      <c r="D40" s="197"/>
      <c r="E40" s="198"/>
      <c r="F40" s="22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/>
      <c r="B41" s="236" t="s">
        <v>272</v>
      </c>
      <c r="C41" s="197">
        <v>1367471</v>
      </c>
      <c r="D41" s="197">
        <v>95723</v>
      </c>
      <c r="E41" s="198">
        <f t="shared" si="0"/>
        <v>1463194</v>
      </c>
      <c r="F41" s="22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37</v>
      </c>
      <c r="B42" s="236" t="s">
        <v>250</v>
      </c>
      <c r="C42" s="197"/>
      <c r="D42" s="197"/>
      <c r="E42" s="198">
        <f t="shared" si="0"/>
        <v>0</v>
      </c>
      <c r="F42" s="229">
        <f t="shared" ref="F42:F47" si="4">+E42/$E$62</f>
        <v>0</v>
      </c>
      <c r="G42" s="107">
        <f t="shared" si="1"/>
        <v>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38</v>
      </c>
      <c r="B43" s="236" t="s">
        <v>205</v>
      </c>
      <c r="C43" s="197"/>
      <c r="D43" s="197"/>
      <c r="E43" s="198"/>
      <c r="F43" s="229">
        <f t="shared" si="4"/>
        <v>0</v>
      </c>
      <c r="G43" s="107">
        <f t="shared" si="1"/>
        <v>0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22">
        <v>39</v>
      </c>
      <c r="B44" s="236" t="s">
        <v>218</v>
      </c>
      <c r="C44" s="197"/>
      <c r="D44" s="197"/>
      <c r="E44" s="198">
        <f>SUM(C44:D44)</f>
        <v>0</v>
      </c>
      <c r="F44" s="229">
        <f t="shared" si="4"/>
        <v>0</v>
      </c>
      <c r="G44" s="107">
        <f t="shared" si="1"/>
        <v>0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22">
        <v>40</v>
      </c>
      <c r="B45" s="236" t="s">
        <v>112</v>
      </c>
      <c r="C45" s="197"/>
      <c r="D45" s="197"/>
      <c r="E45" s="198">
        <f t="shared" ref="E45:E60" si="5">C45+D45</f>
        <v>0</v>
      </c>
      <c r="F45" s="229">
        <f t="shared" si="4"/>
        <v>0</v>
      </c>
      <c r="G45" s="107">
        <f t="shared" si="1"/>
        <v>0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222">
        <v>41</v>
      </c>
      <c r="B46" s="236" t="s">
        <v>68</v>
      </c>
      <c r="C46" s="197">
        <v>18012828</v>
      </c>
      <c r="D46" s="197">
        <v>1441026</v>
      </c>
      <c r="E46" s="198">
        <f t="shared" si="5"/>
        <v>19453854</v>
      </c>
      <c r="F46" s="229">
        <f t="shared" si="4"/>
        <v>4.3961956157578592E-2</v>
      </c>
      <c r="G46" s="107">
        <f t="shared" si="1"/>
        <v>4.3961956157578594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222">
        <v>42</v>
      </c>
      <c r="B47" s="236" t="s">
        <v>45</v>
      </c>
      <c r="C47" s="197">
        <v>165372144</v>
      </c>
      <c r="D47" s="197">
        <v>4866241</v>
      </c>
      <c r="E47" s="198">
        <f t="shared" si="5"/>
        <v>170238385</v>
      </c>
      <c r="F47" s="229">
        <f t="shared" si="4"/>
        <v>0.3847059003170778</v>
      </c>
      <c r="G47" s="107">
        <f t="shared" si="1"/>
        <v>38.470590031707779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222">
        <v>43</v>
      </c>
      <c r="B48" s="236" t="s">
        <v>262</v>
      </c>
      <c r="C48" s="197">
        <v>2519422</v>
      </c>
      <c r="D48" s="197">
        <v>174540</v>
      </c>
      <c r="E48" s="198">
        <f t="shared" si="5"/>
        <v>2693962</v>
      </c>
      <c r="F48" s="229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222">
        <v>44</v>
      </c>
      <c r="B49" s="236" t="s">
        <v>255</v>
      </c>
      <c r="C49" s="197"/>
      <c r="D49" s="197">
        <v>1472384</v>
      </c>
      <c r="E49" s="198">
        <v>2531250</v>
      </c>
      <c r="F49" s="22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222">
        <v>45</v>
      </c>
      <c r="B50" s="236" t="s">
        <v>263</v>
      </c>
      <c r="C50" s="197">
        <v>2394326</v>
      </c>
      <c r="D50" s="197">
        <v>164873</v>
      </c>
      <c r="E50" s="198">
        <f t="shared" si="5"/>
        <v>2559199</v>
      </c>
      <c r="F50" s="229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222">
        <v>46</v>
      </c>
      <c r="B51" s="236" t="s">
        <v>248</v>
      </c>
      <c r="C51" s="197"/>
      <c r="D51" s="197">
        <v>1383826</v>
      </c>
      <c r="E51" s="198">
        <v>2662500</v>
      </c>
      <c r="F51" s="229">
        <f>+E51/$E$62</f>
        <v>6.0167362348639512E-3</v>
      </c>
      <c r="G51" s="107">
        <f t="shared" si="1"/>
        <v>0.60167362348639508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222">
        <v>47</v>
      </c>
      <c r="B52" s="236" t="s">
        <v>247</v>
      </c>
      <c r="C52" s="197">
        <v>30079494</v>
      </c>
      <c r="D52" s="197">
        <v>2093176</v>
      </c>
      <c r="E52" s="198">
        <f t="shared" si="5"/>
        <v>32172670</v>
      </c>
      <c r="F52" s="229">
        <f>+E52/$E$62</f>
        <v>7.2704026051200146E-2</v>
      </c>
      <c r="G52" s="107">
        <f t="shared" si="1"/>
        <v>7.2704026051200143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222">
        <v>48</v>
      </c>
      <c r="B53" s="236" t="s">
        <v>235</v>
      </c>
      <c r="C53" s="197">
        <v>2669134</v>
      </c>
      <c r="D53" s="197">
        <v>213531</v>
      </c>
      <c r="E53" s="198">
        <f t="shared" si="5"/>
        <v>2882665</v>
      </c>
      <c r="F53" s="229">
        <f>+E53/$E$62</f>
        <v>6.514266651070081E-3</v>
      </c>
      <c r="G53" s="107">
        <f t="shared" si="1"/>
        <v>0.65142666510700808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222">
        <v>49</v>
      </c>
      <c r="B54" s="236" t="s">
        <v>223</v>
      </c>
      <c r="C54" s="197">
        <v>10095358</v>
      </c>
      <c r="D54" s="197">
        <v>656198</v>
      </c>
      <c r="E54" s="198">
        <f t="shared" si="5"/>
        <v>10751556</v>
      </c>
      <c r="F54" s="229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222">
        <v>50</v>
      </c>
      <c r="B55" s="236" t="s">
        <v>233</v>
      </c>
      <c r="C55" s="197">
        <v>1884832</v>
      </c>
      <c r="D55" s="197">
        <v>169634</v>
      </c>
      <c r="E55" s="198">
        <f t="shared" si="5"/>
        <v>2054466</v>
      </c>
      <c r="F55" s="229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222">
        <v>51</v>
      </c>
      <c r="B56" s="236" t="s">
        <v>234</v>
      </c>
      <c r="C56" s="197">
        <v>6605131</v>
      </c>
      <c r="D56" s="197">
        <v>528410</v>
      </c>
      <c r="E56" s="198">
        <f t="shared" si="5"/>
        <v>7133541</v>
      </c>
      <c r="F56" s="229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222"/>
      <c r="B57" s="236" t="s">
        <v>273</v>
      </c>
      <c r="C57" s="197"/>
      <c r="D57" s="197">
        <v>329058</v>
      </c>
      <c r="E57" s="198">
        <v>690000</v>
      </c>
      <c r="F57" s="229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222">
        <v>52</v>
      </c>
      <c r="B58" s="236" t="s">
        <v>80</v>
      </c>
      <c r="C58" s="197"/>
      <c r="D58" s="197">
        <v>8098353</v>
      </c>
      <c r="E58" s="198">
        <v>17247000</v>
      </c>
      <c r="F58" s="229">
        <f>+E58/$E$62</f>
        <v>3.8974891959698992E-2</v>
      </c>
      <c r="G58" s="107">
        <f t="shared" si="1"/>
        <v>3.8974891959698992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222">
        <v>53</v>
      </c>
      <c r="B59" s="236" t="s">
        <v>111</v>
      </c>
      <c r="C59" s="197"/>
      <c r="D59" s="197"/>
      <c r="E59" s="198">
        <f t="shared" si="5"/>
        <v>0</v>
      </c>
      <c r="F59" s="229">
        <f>+E59/$E$62</f>
        <v>0</v>
      </c>
      <c r="G59" s="107">
        <f t="shared" si="1"/>
        <v>0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222">
        <v>54</v>
      </c>
      <c r="B60" s="236" t="s">
        <v>264</v>
      </c>
      <c r="C60" s="197">
        <v>2555992</v>
      </c>
      <c r="D60" s="197">
        <v>255600</v>
      </c>
      <c r="E60" s="198">
        <f t="shared" si="5"/>
        <v>2811592</v>
      </c>
      <c r="F60" s="22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9" thickBot="1">
      <c r="A61" s="222">
        <v>55</v>
      </c>
      <c r="B61" s="236"/>
      <c r="C61" s="197"/>
      <c r="D61" s="197"/>
      <c r="E61" s="198"/>
      <c r="F61" s="229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9" thickBot="1">
      <c r="B62" s="201" t="s">
        <v>171</v>
      </c>
      <c r="C62" s="202"/>
      <c r="D62" s="203">
        <f>SUM(D5:D61)</f>
        <v>35401238</v>
      </c>
      <c r="E62" s="204">
        <f>SUM(E5:E61)</f>
        <v>442515659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B63" s="231" t="s">
        <v>228</v>
      </c>
      <c r="C63" s="232"/>
      <c r="D63" s="233">
        <v>9968158</v>
      </c>
      <c r="E63" s="23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B64" s="231"/>
      <c r="C64" s="232"/>
      <c r="D64" s="233">
        <f>D62+D63</f>
        <v>45369396</v>
      </c>
      <c r="E64" s="233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8" customHeight="1">
      <c r="C65" s="107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9" thickBot="1">
      <c r="C66" s="107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20">
      <c r="B67" s="253" t="s">
        <v>268</v>
      </c>
      <c r="C67" s="254"/>
      <c r="D67" s="254"/>
      <c r="E67" s="255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21" thickBot="1">
      <c r="B68" s="256" t="s">
        <v>178</v>
      </c>
      <c r="C68" s="257"/>
      <c r="D68" s="257"/>
      <c r="E68" s="25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9" thickBot="1">
      <c r="B69" s="192" t="s">
        <v>169</v>
      </c>
      <c r="C69" s="192" t="s">
        <v>134</v>
      </c>
      <c r="D69" s="192" t="s">
        <v>170</v>
      </c>
      <c r="E69" s="192" t="s">
        <v>171</v>
      </c>
      <c r="G69" s="221" t="s">
        <v>207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9" thickBot="1">
      <c r="A70" s="112"/>
      <c r="B70" s="193"/>
      <c r="C70" s="194"/>
      <c r="D70" s="194"/>
      <c r="E70" s="195"/>
      <c r="G70" s="162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222">
        <v>1</v>
      </c>
      <c r="B71" s="196" t="s">
        <v>54</v>
      </c>
      <c r="C71" s="227">
        <v>2980234</v>
      </c>
      <c r="D71" s="227">
        <v>223518</v>
      </c>
      <c r="E71" s="228">
        <f>SUM(C71:D71)</f>
        <v>3203752</v>
      </c>
      <c r="F71" s="230">
        <f>+E71/$E$88</f>
        <v>1.3050522957500232E-2</v>
      </c>
      <c r="G71" s="230">
        <f t="shared" ref="G71:G87" si="6">+F71*100</f>
        <v>1.3050522957500232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" customHeight="1">
      <c r="A72" s="222">
        <v>2</v>
      </c>
      <c r="B72" s="196" t="s">
        <v>41</v>
      </c>
      <c r="C72" s="197">
        <v>6851754</v>
      </c>
      <c r="D72" s="197">
        <v>479623</v>
      </c>
      <c r="E72" s="198">
        <f t="shared" ref="E72:E87" si="7">C72+D72</f>
        <v>7331377</v>
      </c>
      <c r="F72" s="230">
        <f>+E72/$E$88</f>
        <v>2.986445388050922E-2</v>
      </c>
      <c r="G72" s="230">
        <f t="shared" si="6"/>
        <v>2.9864453880509219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" customHeight="1">
      <c r="A73" s="222">
        <v>3</v>
      </c>
      <c r="B73" s="196" t="s">
        <v>44</v>
      </c>
      <c r="C73" s="197">
        <v>7133524</v>
      </c>
      <c r="D73" s="197">
        <v>499346</v>
      </c>
      <c r="E73" s="198">
        <f t="shared" si="7"/>
        <v>7632870</v>
      </c>
      <c r="F73" s="230">
        <f>+E73/$E$88</f>
        <v>3.1092589303608642E-2</v>
      </c>
      <c r="G73" s="230">
        <f t="shared" si="6"/>
        <v>3.1092589303608644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5" customHeight="1">
      <c r="A74" s="222">
        <v>4</v>
      </c>
      <c r="B74" s="196" t="s">
        <v>245</v>
      </c>
      <c r="C74" s="197">
        <v>9117165</v>
      </c>
      <c r="D74" s="197">
        <v>774959</v>
      </c>
      <c r="E74" s="198">
        <f t="shared" si="7"/>
        <v>9892124</v>
      </c>
      <c r="F74" s="230"/>
      <c r="G74" s="230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5" customHeight="1">
      <c r="A75" s="222">
        <v>5</v>
      </c>
      <c r="B75" s="196" t="s">
        <v>38</v>
      </c>
      <c r="C75" s="197">
        <v>7278530</v>
      </c>
      <c r="D75" s="197">
        <v>509496</v>
      </c>
      <c r="E75" s="198">
        <f t="shared" si="7"/>
        <v>7788026</v>
      </c>
      <c r="F75" s="230">
        <f t="shared" ref="F75:F81" si="8">+E75/$E$88</f>
        <v>3.1724619167341511E-2</v>
      </c>
      <c r="G75" s="230">
        <f t="shared" si="6"/>
        <v>3.172461916734151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" customHeight="1">
      <c r="A76" s="222">
        <v>6</v>
      </c>
      <c r="B76" s="196" t="s">
        <v>175</v>
      </c>
      <c r="C76" s="197">
        <v>24334778</v>
      </c>
      <c r="D76" s="197">
        <v>1476413</v>
      </c>
      <c r="E76" s="198">
        <f t="shared" si="7"/>
        <v>25811191</v>
      </c>
      <c r="F76" s="230">
        <f t="shared" si="8"/>
        <v>0.10514220223847644</v>
      </c>
      <c r="G76" s="230">
        <f t="shared" si="6"/>
        <v>10.514220223847644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" customHeight="1">
      <c r="A77" s="222">
        <v>7</v>
      </c>
      <c r="B77" s="196" t="s">
        <v>46</v>
      </c>
      <c r="C77" s="197">
        <v>26450106</v>
      </c>
      <c r="D77" s="197">
        <v>2116009</v>
      </c>
      <c r="E77" s="198">
        <f t="shared" si="7"/>
        <v>28566115</v>
      </c>
      <c r="F77" s="230">
        <f t="shared" si="8"/>
        <v>0.11636441884830404</v>
      </c>
      <c r="G77" s="230">
        <f t="shared" si="6"/>
        <v>11.636441884830404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" customHeight="1">
      <c r="A78" s="222">
        <v>8</v>
      </c>
      <c r="B78" s="196" t="s">
        <v>237</v>
      </c>
      <c r="C78" s="197">
        <v>5020749</v>
      </c>
      <c r="D78" s="197">
        <v>389059</v>
      </c>
      <c r="E78" s="198">
        <f t="shared" si="7"/>
        <v>5409808</v>
      </c>
      <c r="F78" s="230">
        <f t="shared" si="8"/>
        <v>2.2036919056053157E-2</v>
      </c>
      <c r="G78" s="230">
        <f t="shared" si="6"/>
        <v>2.2036919056053157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222">
        <v>9</v>
      </c>
      <c r="B79" s="196" t="s">
        <v>195</v>
      </c>
      <c r="C79" s="197"/>
      <c r="D79" s="197"/>
      <c r="E79" s="198">
        <f t="shared" si="7"/>
        <v>0</v>
      </c>
      <c r="F79" s="230">
        <f t="shared" si="8"/>
        <v>0</v>
      </c>
      <c r="G79" s="230">
        <f t="shared" si="6"/>
        <v>0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222">
        <v>10</v>
      </c>
      <c r="B80" s="196" t="s">
        <v>45</v>
      </c>
      <c r="C80" s="197">
        <v>105555528</v>
      </c>
      <c r="D80" s="197">
        <v>3137320</v>
      </c>
      <c r="E80" s="198">
        <f t="shared" si="7"/>
        <v>108692848</v>
      </c>
      <c r="F80" s="230">
        <f t="shared" si="8"/>
        <v>0.44276164576411758</v>
      </c>
      <c r="G80" s="230">
        <f t="shared" si="6"/>
        <v>44.276164576411759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222">
        <v>11</v>
      </c>
      <c r="B81" s="196" t="s">
        <v>219</v>
      </c>
      <c r="C81" s="197">
        <v>953251</v>
      </c>
      <c r="D81" s="197">
        <v>85794</v>
      </c>
      <c r="E81" s="198">
        <f>SUM(C81:D81)</f>
        <v>1039045</v>
      </c>
      <c r="F81" s="230">
        <f t="shared" si="8"/>
        <v>4.232562516192211E-3</v>
      </c>
      <c r="G81" s="230">
        <f t="shared" si="6"/>
        <v>0.42325625161922109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222">
        <v>12</v>
      </c>
      <c r="B82" s="196" t="s">
        <v>225</v>
      </c>
      <c r="C82" s="197">
        <v>5719572</v>
      </c>
      <c r="D82" s="197">
        <v>514762</v>
      </c>
      <c r="E82" s="198">
        <f t="shared" ref="E82:E83" si="9">SUM(C82:D82)</f>
        <v>6234334</v>
      </c>
      <c r="F82" s="230"/>
      <c r="G82" s="230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222">
        <v>13</v>
      </c>
      <c r="B83" s="196" t="s">
        <v>226</v>
      </c>
      <c r="C83" s="197">
        <v>2507034</v>
      </c>
      <c r="D83" s="197">
        <v>213097</v>
      </c>
      <c r="E83" s="198">
        <f t="shared" si="9"/>
        <v>2720131</v>
      </c>
      <c r="F83" s="230"/>
      <c r="G83" s="230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222">
        <v>14</v>
      </c>
      <c r="B84" s="196" t="s">
        <v>220</v>
      </c>
      <c r="C84" s="197">
        <v>20439085</v>
      </c>
      <c r="D84" s="197">
        <v>1226345</v>
      </c>
      <c r="E84" s="198">
        <f>SUM(C84:D84)</f>
        <v>21665430</v>
      </c>
      <c r="F84" s="230">
        <f>+E84/$E$88</f>
        <v>8.8254394097643712E-2</v>
      </c>
      <c r="G84" s="230">
        <f t="shared" si="6"/>
        <v>8.8254394097643711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222">
        <v>15</v>
      </c>
      <c r="B85" s="196" t="s">
        <v>269</v>
      </c>
      <c r="C85" s="197">
        <v>8717247</v>
      </c>
      <c r="D85" s="197">
        <v>784102</v>
      </c>
      <c r="E85" s="198">
        <f>SUM(C85:D85)</f>
        <v>9501349</v>
      </c>
      <c r="F85" s="230"/>
      <c r="G85" s="230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222"/>
      <c r="B86" s="196"/>
      <c r="C86" s="197"/>
      <c r="D86" s="197"/>
      <c r="E86" s="198"/>
      <c r="F86" s="230"/>
      <c r="G86" s="230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19" thickBot="1">
      <c r="A87" s="129"/>
      <c r="B87" s="200"/>
      <c r="C87" s="197"/>
      <c r="D87" s="197"/>
      <c r="E87" s="198">
        <f t="shared" si="7"/>
        <v>0</v>
      </c>
      <c r="F87" s="230">
        <f>+E87/$E$88</f>
        <v>0</v>
      </c>
      <c r="G87" s="230">
        <f t="shared" si="6"/>
        <v>0</v>
      </c>
    </row>
    <row r="88" spans="1:38" ht="19" thickBot="1">
      <c r="B88" s="201" t="s">
        <v>171</v>
      </c>
      <c r="C88" s="202"/>
      <c r="D88" s="203">
        <f>SUM(D71:D87)</f>
        <v>12429843</v>
      </c>
      <c r="E88" s="204">
        <f>SUM(E71:E87)</f>
        <v>245488400</v>
      </c>
    </row>
    <row r="89" spans="1:38" ht="19" thickBot="1">
      <c r="C89" s="192" t="s">
        <v>274</v>
      </c>
      <c r="D89" s="203"/>
    </row>
    <row r="90" spans="1:38" ht="19" thickBot="1"/>
    <row r="91" spans="1:38" ht="19" thickBot="1">
      <c r="C91" s="205" t="s">
        <v>198</v>
      </c>
      <c r="D91" s="203">
        <f>SUM(D88:D90)</f>
        <v>12429843</v>
      </c>
    </row>
    <row r="92" spans="1:38" ht="19" thickBot="1"/>
    <row r="93" spans="1:38">
      <c r="B93" s="212"/>
      <c r="C93" s="213"/>
      <c r="D93" s="214"/>
    </row>
    <row r="94" spans="1:38" ht="20">
      <c r="B94" s="215" t="s">
        <v>229</v>
      </c>
      <c r="C94" s="216"/>
      <c r="D94" s="217">
        <f>D88+D89+D64+D65</f>
        <v>57799239</v>
      </c>
    </row>
    <row r="95" spans="1:38" ht="21" thickBot="1">
      <c r="B95" s="234" t="s">
        <v>228</v>
      </c>
      <c r="C95" s="219"/>
      <c r="D95" s="220"/>
    </row>
    <row r="97" spans="2:4" ht="19" thickBot="1"/>
    <row r="98" spans="2:4" ht="20">
      <c r="B98" s="238" t="s">
        <v>238</v>
      </c>
      <c r="C98" s="239"/>
    </row>
    <row r="99" spans="2:4" ht="21" thickBot="1">
      <c r="B99" s="234" t="s">
        <v>239</v>
      </c>
      <c r="C99" s="241"/>
    </row>
    <row r="101" spans="2:4" ht="19" thickBot="1"/>
    <row r="102" spans="2:4" ht="21" thickBot="1">
      <c r="B102" s="240" t="s">
        <v>240</v>
      </c>
      <c r="C102" s="245">
        <v>1010000</v>
      </c>
    </row>
    <row r="103" spans="2:4" ht="19" thickBot="1"/>
    <row r="104" spans="2:4" ht="20">
      <c r="B104" s="238" t="s">
        <v>267</v>
      </c>
      <c r="C104" s="242"/>
      <c r="D104" s="243"/>
    </row>
    <row r="105" spans="2:4" ht="21" thickBot="1">
      <c r="B105" s="234" t="s">
        <v>241</v>
      </c>
      <c r="C105" s="244"/>
      <c r="D105" s="241">
        <v>0</v>
      </c>
    </row>
    <row r="107" spans="2:4" ht="19" thickBot="1"/>
    <row r="108" spans="2:4" ht="21" thickBot="1">
      <c r="B108" s="246" t="s">
        <v>275</v>
      </c>
      <c r="C108" s="247">
        <f>D104+C102+C99+D94</f>
        <v>58809239</v>
      </c>
    </row>
  </sheetData>
  <mergeCells count="4">
    <mergeCell ref="B1:E1"/>
    <mergeCell ref="B2:E2"/>
    <mergeCell ref="B67:E67"/>
    <mergeCell ref="B68:E6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A112" workbookViewId="0">
      <selection activeCell="B114" sqref="B114"/>
    </sheetView>
  </sheetViews>
  <sheetFormatPr baseColWidth="10" defaultColWidth="11.5" defaultRowHeight="18" x14ac:dyDescent="0"/>
  <cols>
    <col min="1" max="1" width="3.83203125" style="107" customWidth="1"/>
    <col min="2" max="2" width="31.1640625" style="107" customWidth="1"/>
    <col min="3" max="3" width="34.3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278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A3" s="137"/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235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9" customHeight="1">
      <c r="A5" s="119">
        <v>1</v>
      </c>
      <c r="B5" s="236" t="s">
        <v>279</v>
      </c>
      <c r="C5" s="197">
        <v>21599031</v>
      </c>
      <c r="D5" s="197">
        <v>1511932</v>
      </c>
      <c r="E5" s="198">
        <f t="shared" ref="E5:E45" si="0">C5+D5</f>
        <v>23110963</v>
      </c>
      <c r="I5" s="163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9" customHeight="1">
      <c r="A6" s="119"/>
      <c r="B6" s="236" t="s">
        <v>283</v>
      </c>
      <c r="C6" s="197"/>
      <c r="D6" s="197">
        <v>22736</v>
      </c>
      <c r="E6" s="198">
        <f>D6+C6</f>
        <v>22736</v>
      </c>
      <c r="I6" s="16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1</v>
      </c>
      <c r="B7" s="236" t="s">
        <v>54</v>
      </c>
      <c r="C7" s="197">
        <v>1013838</v>
      </c>
      <c r="D7" s="197">
        <v>81107</v>
      </c>
      <c r="E7" s="198">
        <f t="shared" si="0"/>
        <v>1094945</v>
      </c>
      <c r="F7" s="229">
        <f t="shared" ref="F7:F43" si="1">+E7/$E$66</f>
        <v>2.529038002074368E-3</v>
      </c>
      <c r="G7" s="107">
        <f>+F7*100</f>
        <v>0.2529038002074368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2</v>
      </c>
      <c r="B8" s="236" t="s">
        <v>41</v>
      </c>
      <c r="C8" s="197">
        <v>1145328</v>
      </c>
      <c r="D8" s="197">
        <v>80172</v>
      </c>
      <c r="E8" s="198">
        <f t="shared" si="0"/>
        <v>1225500</v>
      </c>
      <c r="F8" s="229">
        <f t="shared" si="1"/>
        <v>2.8305860765080785E-3</v>
      </c>
      <c r="G8" s="107">
        <f t="shared" ref="G8:G63" si="2">+F8*100</f>
        <v>0.28305860765080787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3</v>
      </c>
      <c r="B9" s="236" t="s">
        <v>39</v>
      </c>
      <c r="C9" s="197">
        <v>2537998</v>
      </c>
      <c r="D9" s="197">
        <v>203040</v>
      </c>
      <c r="E9" s="198">
        <f t="shared" si="0"/>
        <v>2741038</v>
      </c>
      <c r="F9" s="229">
        <f t="shared" si="1"/>
        <v>6.3310844536756837E-3</v>
      </c>
      <c r="G9" s="107">
        <f t="shared" si="2"/>
        <v>0.63310844536756838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4</v>
      </c>
      <c r="B10" s="237" t="s">
        <v>172</v>
      </c>
      <c r="C10" s="197"/>
      <c r="D10" s="197"/>
      <c r="E10" s="198">
        <f t="shared" si="0"/>
        <v>0</v>
      </c>
      <c r="F10" s="229">
        <f t="shared" si="1"/>
        <v>0</v>
      </c>
      <c r="G10" s="107">
        <f t="shared" si="2"/>
        <v>0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5</v>
      </c>
      <c r="B11" s="237" t="s">
        <v>265</v>
      </c>
      <c r="C11" s="197"/>
      <c r="D11" s="197"/>
      <c r="E11" s="198"/>
      <c r="F11" s="229">
        <f t="shared" si="1"/>
        <v>0</v>
      </c>
      <c r="G11" s="107">
        <f t="shared" si="2"/>
        <v>0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6</v>
      </c>
      <c r="B12" s="237" t="s">
        <v>251</v>
      </c>
      <c r="C12" s="197"/>
      <c r="D12" s="197"/>
      <c r="E12" s="198"/>
      <c r="F12" s="229">
        <f t="shared" si="1"/>
        <v>0</v>
      </c>
      <c r="G12" s="107">
        <f t="shared" si="2"/>
        <v>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7</v>
      </c>
      <c r="B13" s="236" t="s">
        <v>40</v>
      </c>
      <c r="C13" s="197">
        <v>1784096</v>
      </c>
      <c r="D13" s="197">
        <v>142728</v>
      </c>
      <c r="E13" s="198">
        <f t="shared" si="0"/>
        <v>1926824</v>
      </c>
      <c r="F13" s="229">
        <f t="shared" si="1"/>
        <v>4.4504620043097527E-3</v>
      </c>
      <c r="G13" s="107">
        <f t="shared" si="2"/>
        <v>0.44504620043097526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8</v>
      </c>
      <c r="B14" s="236" t="s">
        <v>202</v>
      </c>
      <c r="C14" s="197">
        <v>8368139</v>
      </c>
      <c r="D14" s="197">
        <v>836817</v>
      </c>
      <c r="E14" s="198">
        <f t="shared" si="0"/>
        <v>9204956</v>
      </c>
      <c r="F14" s="229">
        <f t="shared" si="1"/>
        <v>2.1261052866968173E-2</v>
      </c>
      <c r="G14" s="107">
        <f t="shared" si="2"/>
        <v>2.1261052866968173</v>
      </c>
      <c r="I14" s="107" t="s">
        <v>64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9</v>
      </c>
      <c r="B15" s="236" t="s">
        <v>43</v>
      </c>
      <c r="C15" s="197"/>
      <c r="D15" s="197"/>
      <c r="E15" s="198">
        <f t="shared" si="0"/>
        <v>0</v>
      </c>
      <c r="F15" s="229">
        <f t="shared" si="1"/>
        <v>0</v>
      </c>
      <c r="G15" s="107">
        <f t="shared" si="2"/>
        <v>0</v>
      </c>
      <c r="I15" s="107" t="s">
        <v>271</v>
      </c>
      <c r="J15" s="107" t="s">
        <v>270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10</v>
      </c>
      <c r="B16" s="236" t="s">
        <v>191</v>
      </c>
      <c r="C16" s="197">
        <v>4196111</v>
      </c>
      <c r="D16" s="197">
        <v>293728</v>
      </c>
      <c r="E16" s="198">
        <f t="shared" si="0"/>
        <v>4489839</v>
      </c>
      <c r="F16" s="229">
        <f t="shared" si="1"/>
        <v>1.0370359656599718E-2</v>
      </c>
      <c r="G16" s="107">
        <f t="shared" si="2"/>
        <v>1.0370359656599719</v>
      </c>
      <c r="I16" s="250">
        <v>148787</v>
      </c>
      <c r="J16" s="250">
        <v>2125524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11</v>
      </c>
      <c r="B17" s="236" t="s">
        <v>60</v>
      </c>
      <c r="C17" s="197">
        <v>3590547</v>
      </c>
      <c r="D17" s="197">
        <v>248988</v>
      </c>
      <c r="E17" s="198">
        <f t="shared" si="0"/>
        <v>3839535</v>
      </c>
      <c r="F17" s="229">
        <f t="shared" si="1"/>
        <v>8.8683266513793924E-3</v>
      </c>
      <c r="G17" s="107">
        <f t="shared" si="2"/>
        <v>0.88683266513793924</v>
      </c>
      <c r="I17" s="250">
        <v>373514</v>
      </c>
      <c r="J17" s="250">
        <v>5335907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12</v>
      </c>
      <c r="B18" s="236" t="s">
        <v>254</v>
      </c>
      <c r="C18" s="197"/>
      <c r="D18" s="197">
        <v>1559712</v>
      </c>
      <c r="E18" s="198">
        <f>D18+C18</f>
        <v>1559712</v>
      </c>
      <c r="F18" s="229">
        <f t="shared" si="1"/>
        <v>3.6025288213484847E-3</v>
      </c>
      <c r="G18" s="107">
        <f t="shared" si="2"/>
        <v>0.36025288213484846</v>
      </c>
      <c r="I18" s="250">
        <v>327124</v>
      </c>
      <c r="J18" s="250">
        <v>4850199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13</v>
      </c>
      <c r="B19" s="236" t="s">
        <v>113</v>
      </c>
      <c r="C19" s="197">
        <v>20743653</v>
      </c>
      <c r="D19" s="197">
        <v>1348338</v>
      </c>
      <c r="E19" s="198">
        <f t="shared" si="0"/>
        <v>22091991</v>
      </c>
      <c r="F19" s="229">
        <f t="shared" si="1"/>
        <v>5.1026750001584478E-2</v>
      </c>
      <c r="G19" s="107">
        <f t="shared" si="2"/>
        <v>5.102675000158448</v>
      </c>
      <c r="I19" s="250">
        <v>1243751</v>
      </c>
      <c r="J19" s="250">
        <v>17767864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14</v>
      </c>
      <c r="B20" s="236" t="s">
        <v>44</v>
      </c>
      <c r="C20" s="197">
        <v>8419504</v>
      </c>
      <c r="D20" s="197">
        <v>589366</v>
      </c>
      <c r="E20" s="198">
        <f t="shared" si="0"/>
        <v>9008870</v>
      </c>
      <c r="F20" s="229">
        <f t="shared" si="1"/>
        <v>2.0808145236288319E-2</v>
      </c>
      <c r="G20" s="107">
        <f t="shared" si="2"/>
        <v>2.080814523628832</v>
      </c>
      <c r="I20" s="250"/>
      <c r="J20" s="25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15</v>
      </c>
      <c r="B21" s="236" t="s">
        <v>212</v>
      </c>
      <c r="C21" s="197">
        <v>36465708</v>
      </c>
      <c r="D21" s="197">
        <v>2562600</v>
      </c>
      <c r="E21" s="198">
        <f t="shared" si="0"/>
        <v>39028308</v>
      </c>
      <c r="F21" s="229">
        <f t="shared" si="1"/>
        <v>9.0145234773128399E-2</v>
      </c>
      <c r="G21" s="107">
        <f t="shared" si="2"/>
        <v>9.0145234773128404</v>
      </c>
      <c r="I21" s="250"/>
      <c r="J21" s="25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22">
        <v>16</v>
      </c>
      <c r="B22" s="236" t="s">
        <v>38</v>
      </c>
      <c r="C22" s="197">
        <v>13733224</v>
      </c>
      <c r="D22" s="197">
        <v>961326</v>
      </c>
      <c r="E22" s="198">
        <f t="shared" si="0"/>
        <v>14694550</v>
      </c>
      <c r="F22" s="229">
        <f t="shared" si="1"/>
        <v>3.3940586397839076E-2</v>
      </c>
      <c r="G22" s="107">
        <f t="shared" si="2"/>
        <v>3.3940586397839074</v>
      </c>
      <c r="I22" s="250"/>
      <c r="J22" s="25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222">
        <v>17</v>
      </c>
      <c r="B23" s="236" t="s">
        <v>65</v>
      </c>
      <c r="C23" s="197">
        <v>1149692</v>
      </c>
      <c r="D23" s="197">
        <v>91976</v>
      </c>
      <c r="E23" s="198">
        <f t="shared" si="0"/>
        <v>1241668</v>
      </c>
      <c r="F23" s="229">
        <f t="shared" si="1"/>
        <v>2.8679299489560448E-3</v>
      </c>
      <c r="G23" s="107">
        <f t="shared" si="2"/>
        <v>0.2867929948956045</v>
      </c>
      <c r="I23" s="250"/>
      <c r="J23" s="25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22">
        <v>18</v>
      </c>
      <c r="B24" s="236" t="s">
        <v>67</v>
      </c>
      <c r="C24" s="197">
        <v>4502553</v>
      </c>
      <c r="D24" s="197">
        <v>360205</v>
      </c>
      <c r="E24" s="198">
        <f t="shared" si="0"/>
        <v>4862758</v>
      </c>
      <c r="F24" s="229">
        <f t="shared" si="1"/>
        <v>1.1231705498350283E-2</v>
      </c>
      <c r="G24" s="107">
        <f t="shared" si="2"/>
        <v>1.1231705498350282</v>
      </c>
      <c r="I24" s="250"/>
      <c r="J24" s="25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222">
        <v>19</v>
      </c>
      <c r="B25" s="236" t="s">
        <v>46</v>
      </c>
      <c r="C25" s="197">
        <v>6392603</v>
      </c>
      <c r="D25" s="197">
        <v>511408</v>
      </c>
      <c r="E25" s="198">
        <f t="shared" si="0"/>
        <v>6904011</v>
      </c>
      <c r="F25" s="229">
        <f t="shared" si="1"/>
        <v>1.594646871371572E-2</v>
      </c>
      <c r="G25" s="107">
        <f t="shared" si="2"/>
        <v>1.594646871371572</v>
      </c>
      <c r="I25" s="250"/>
      <c r="J25" s="25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222">
        <v>20</v>
      </c>
      <c r="B26" s="236" t="s">
        <v>166</v>
      </c>
      <c r="C26" s="197"/>
      <c r="D26" s="197"/>
      <c r="E26" s="198">
        <f t="shared" si="0"/>
        <v>0</v>
      </c>
      <c r="F26" s="229">
        <f t="shared" si="1"/>
        <v>0</v>
      </c>
      <c r="G26" s="107">
        <f t="shared" si="2"/>
        <v>0</v>
      </c>
      <c r="I26" s="250"/>
      <c r="J26" s="25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222">
        <v>21</v>
      </c>
      <c r="B27" s="236" t="s">
        <v>224</v>
      </c>
      <c r="C27" s="197">
        <v>1884832</v>
      </c>
      <c r="D27" s="197">
        <v>150786</v>
      </c>
      <c r="E27" s="198">
        <f t="shared" si="0"/>
        <v>2035618</v>
      </c>
      <c r="F27" s="229">
        <f t="shared" si="1"/>
        <v>4.7017478318149503E-3</v>
      </c>
      <c r="G27" s="107">
        <f t="shared" si="2"/>
        <v>0.47017478318149503</v>
      </c>
      <c r="I27" s="250"/>
      <c r="J27" s="250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>
      <c r="A28" s="222">
        <v>22</v>
      </c>
      <c r="B28" s="236" t="s">
        <v>70</v>
      </c>
      <c r="C28" s="197"/>
      <c r="D28" s="197"/>
      <c r="E28" s="198">
        <f t="shared" si="0"/>
        <v>0</v>
      </c>
      <c r="F28" s="229">
        <f t="shared" si="1"/>
        <v>0</v>
      </c>
      <c r="G28" s="107">
        <f t="shared" si="2"/>
        <v>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customHeight="1">
      <c r="A29" s="222">
        <v>23</v>
      </c>
      <c r="B29" s="236" t="s">
        <v>217</v>
      </c>
      <c r="C29" s="197">
        <v>2639090</v>
      </c>
      <c r="D29" s="197">
        <v>171543</v>
      </c>
      <c r="E29" s="198">
        <f t="shared" si="0"/>
        <v>2810633</v>
      </c>
      <c r="F29" s="229">
        <f t="shared" si="1"/>
        <v>6.4918307923085517E-3</v>
      </c>
      <c r="G29" s="107">
        <f t="shared" si="2"/>
        <v>0.64918307923085516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customHeight="1">
      <c r="A30" s="222"/>
      <c r="B30" s="236" t="s">
        <v>280</v>
      </c>
      <c r="C30" s="197">
        <v>165518</v>
      </c>
      <c r="D30" s="197">
        <v>14897</v>
      </c>
      <c r="E30" s="198">
        <f t="shared" si="0"/>
        <v>180415</v>
      </c>
      <c r="F30" s="229">
        <f t="shared" si="1"/>
        <v>4.167116988928641E-4</v>
      </c>
      <c r="G30" s="107">
        <f t="shared" si="2"/>
        <v>4.1671169889286409E-2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customHeight="1">
      <c r="A31" s="222">
        <v>24</v>
      </c>
      <c r="B31" s="236" t="s">
        <v>260</v>
      </c>
      <c r="C31" s="197">
        <v>953262</v>
      </c>
      <c r="D31" s="197">
        <v>61962</v>
      </c>
      <c r="E31" s="198">
        <f t="shared" si="0"/>
        <v>1015224</v>
      </c>
      <c r="F31" s="229">
        <f t="shared" si="1"/>
        <v>2.3449032386265506E-3</v>
      </c>
      <c r="G31" s="107">
        <f t="shared" si="2"/>
        <v>0.23449032386265506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 customHeight="1">
      <c r="A32" s="222">
        <v>25</v>
      </c>
      <c r="B32" s="236" t="s">
        <v>261</v>
      </c>
      <c r="C32" s="197">
        <v>378350</v>
      </c>
      <c r="D32" s="197">
        <v>26484</v>
      </c>
      <c r="E32" s="198">
        <f t="shared" si="0"/>
        <v>404834</v>
      </c>
      <c r="F32" s="229">
        <f t="shared" si="1"/>
        <v>9.3506118620732066E-4</v>
      </c>
      <c r="G32" s="107">
        <f t="shared" si="2"/>
        <v>9.3506118620732062E-2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" customHeight="1">
      <c r="A33" s="222">
        <v>26</v>
      </c>
      <c r="B33" s="236" t="s">
        <v>249</v>
      </c>
      <c r="C33" s="197"/>
      <c r="D33" s="197">
        <v>503842</v>
      </c>
      <c r="E33" s="198">
        <f>D33+C33</f>
        <v>503842</v>
      </c>
      <c r="F33" s="229">
        <f t="shared" si="1"/>
        <v>1.163743900416143E-3</v>
      </c>
      <c r="G33" s="107">
        <f t="shared" si="2"/>
        <v>0.1163743900416143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" customHeight="1">
      <c r="A34" s="222">
        <v>27</v>
      </c>
      <c r="B34" s="236" t="s">
        <v>214</v>
      </c>
      <c r="C34" s="197"/>
      <c r="D34" s="197"/>
      <c r="E34" s="198"/>
      <c r="F34" s="229">
        <f t="shared" si="1"/>
        <v>0</v>
      </c>
      <c r="G34" s="107">
        <f t="shared" si="2"/>
        <v>0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28</v>
      </c>
      <c r="B35" s="236" t="s">
        <v>154</v>
      </c>
      <c r="C35" s="197">
        <v>17945672</v>
      </c>
      <c r="D35" s="197">
        <v>1256197</v>
      </c>
      <c r="E35" s="198">
        <f t="shared" si="0"/>
        <v>19201869</v>
      </c>
      <c r="F35" s="229">
        <f t="shared" si="1"/>
        <v>4.4351320305452552E-2</v>
      </c>
      <c r="G35" s="107">
        <f t="shared" si="2"/>
        <v>4.4351320305452555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29</v>
      </c>
      <c r="B36" s="236" t="s">
        <v>50</v>
      </c>
      <c r="C36" s="197">
        <v>985494</v>
      </c>
      <c r="D36" s="197">
        <v>88965</v>
      </c>
      <c r="E36" s="198">
        <f t="shared" si="0"/>
        <v>1074459</v>
      </c>
      <c r="F36" s="229">
        <f t="shared" si="1"/>
        <v>2.481720673340509E-3</v>
      </c>
      <c r="G36" s="107">
        <f t="shared" si="2"/>
        <v>0.24817206733405089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30</v>
      </c>
      <c r="B37" s="236" t="s">
        <v>78</v>
      </c>
      <c r="C37" s="197"/>
      <c r="D37" s="197"/>
      <c r="E37" s="198">
        <f t="shared" si="0"/>
        <v>0</v>
      </c>
      <c r="F37" s="229">
        <f t="shared" si="1"/>
        <v>0</v>
      </c>
      <c r="G37" s="107">
        <f t="shared" si="2"/>
        <v>0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31</v>
      </c>
      <c r="B38" s="236" t="s">
        <v>51</v>
      </c>
      <c r="C38" s="197"/>
      <c r="D38" s="197"/>
      <c r="E38" s="198">
        <f t="shared" si="0"/>
        <v>0</v>
      </c>
      <c r="F38" s="229">
        <f t="shared" si="1"/>
        <v>0</v>
      </c>
      <c r="G38" s="107">
        <f t="shared" si="2"/>
        <v>0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32</v>
      </c>
      <c r="B39" s="236" t="s">
        <v>206</v>
      </c>
      <c r="C39" s="197"/>
      <c r="D39" s="197"/>
      <c r="E39" s="198">
        <f t="shared" si="0"/>
        <v>0</v>
      </c>
      <c r="F39" s="229">
        <f t="shared" si="1"/>
        <v>0</v>
      </c>
      <c r="G39" s="107">
        <f t="shared" si="2"/>
        <v>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33</v>
      </c>
      <c r="B40" s="236" t="s">
        <v>48</v>
      </c>
      <c r="C40" s="197">
        <v>2784348</v>
      </c>
      <c r="D40" s="197">
        <v>236670</v>
      </c>
      <c r="E40" s="198">
        <f t="shared" si="0"/>
        <v>3021018</v>
      </c>
      <c r="F40" s="229">
        <f t="shared" si="1"/>
        <v>6.9777653918239755E-3</v>
      </c>
      <c r="G40" s="107">
        <f t="shared" si="2"/>
        <v>0.69777653918239757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>
        <v>34</v>
      </c>
      <c r="B41" s="236" t="s">
        <v>59</v>
      </c>
      <c r="C41" s="197">
        <v>15034886</v>
      </c>
      <c r="D41" s="197">
        <v>977267</v>
      </c>
      <c r="E41" s="198">
        <f t="shared" si="0"/>
        <v>16012153</v>
      </c>
      <c r="F41" s="229">
        <f t="shared" si="1"/>
        <v>3.6983906435509639E-2</v>
      </c>
      <c r="G41" s="107">
        <f t="shared" si="2"/>
        <v>3.6983906435509639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35</v>
      </c>
      <c r="B42" s="236" t="s">
        <v>155</v>
      </c>
      <c r="C42" s="197"/>
      <c r="D42" s="197"/>
      <c r="E42" s="198">
        <f t="shared" si="0"/>
        <v>0</v>
      </c>
      <c r="F42" s="229">
        <f t="shared" si="1"/>
        <v>0</v>
      </c>
      <c r="G42" s="107">
        <f t="shared" si="2"/>
        <v>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36</v>
      </c>
      <c r="B43" s="236" t="s">
        <v>266</v>
      </c>
      <c r="C43" s="197"/>
      <c r="D43" s="197">
        <v>29092</v>
      </c>
      <c r="E43" s="198">
        <f>D43+C43</f>
        <v>29092</v>
      </c>
      <c r="F43" s="229">
        <f t="shared" si="1"/>
        <v>6.7194949112829881E-5</v>
      </c>
      <c r="G43" s="107">
        <f t="shared" si="2"/>
        <v>6.7194949112829878E-3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22"/>
      <c r="B44" s="236" t="s">
        <v>272</v>
      </c>
      <c r="C44" s="197">
        <v>1305134</v>
      </c>
      <c r="D44" s="197">
        <v>91359</v>
      </c>
      <c r="E44" s="198">
        <f t="shared" si="0"/>
        <v>1396493</v>
      </c>
      <c r="F44" s="229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22">
        <v>37</v>
      </c>
      <c r="B45" s="236" t="s">
        <v>250</v>
      </c>
      <c r="C45" s="197"/>
      <c r="D45" s="197"/>
      <c r="E45" s="198">
        <f t="shared" si="0"/>
        <v>0</v>
      </c>
      <c r="F45" s="229">
        <f t="shared" ref="F45:F50" si="3">+E45/$E$66</f>
        <v>0</v>
      </c>
      <c r="G45" s="107">
        <f t="shared" si="2"/>
        <v>0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222">
        <v>38</v>
      </c>
      <c r="B46" s="236" t="s">
        <v>205</v>
      </c>
      <c r="C46" s="197"/>
      <c r="D46" s="197"/>
      <c r="E46" s="198"/>
      <c r="F46" s="229">
        <f t="shared" si="3"/>
        <v>0</v>
      </c>
      <c r="G46" s="107">
        <f t="shared" si="2"/>
        <v>0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222">
        <v>39</v>
      </c>
      <c r="B47" s="236" t="s">
        <v>218</v>
      </c>
      <c r="C47" s="197"/>
      <c r="D47" s="197"/>
      <c r="E47" s="198">
        <f>SUM(C47:D47)</f>
        <v>0</v>
      </c>
      <c r="F47" s="229">
        <f t="shared" si="3"/>
        <v>0</v>
      </c>
      <c r="G47" s="107">
        <f t="shared" si="2"/>
        <v>0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222">
        <v>40</v>
      </c>
      <c r="B48" s="236" t="s">
        <v>112</v>
      </c>
      <c r="C48" s="197"/>
      <c r="D48" s="197"/>
      <c r="E48" s="198">
        <f t="shared" ref="E48:E64" si="4">C48+D48</f>
        <v>0</v>
      </c>
      <c r="F48" s="229">
        <f t="shared" si="3"/>
        <v>0</v>
      </c>
      <c r="G48" s="107">
        <f t="shared" si="2"/>
        <v>0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222">
        <v>41</v>
      </c>
      <c r="B49" s="236" t="s">
        <v>68</v>
      </c>
      <c r="C49" s="197">
        <v>19242584</v>
      </c>
      <c r="D49" s="197">
        <v>1539406</v>
      </c>
      <c r="E49" s="198">
        <f t="shared" si="4"/>
        <v>20781990</v>
      </c>
      <c r="F49" s="229">
        <f t="shared" si="3"/>
        <v>4.8000988605573336E-2</v>
      </c>
      <c r="G49" s="107">
        <f t="shared" si="2"/>
        <v>4.800098860557334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222">
        <v>42</v>
      </c>
      <c r="B50" s="236" t="s">
        <v>45</v>
      </c>
      <c r="C50" s="197">
        <v>173241806</v>
      </c>
      <c r="D50" s="197">
        <v>5235130</v>
      </c>
      <c r="E50" s="198">
        <f t="shared" si="4"/>
        <v>178476936</v>
      </c>
      <c r="F50" s="229">
        <f t="shared" si="3"/>
        <v>0.41223527541364618</v>
      </c>
      <c r="G50" s="107">
        <f t="shared" si="2"/>
        <v>41.223527541364618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222">
        <v>43</v>
      </c>
      <c r="B51" s="236" t="s">
        <v>262</v>
      </c>
      <c r="C51" s="197">
        <v>1007763</v>
      </c>
      <c r="D51" s="197">
        <v>69633</v>
      </c>
      <c r="E51" s="198">
        <f t="shared" si="4"/>
        <v>1077396</v>
      </c>
      <c r="F51" s="229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222">
        <v>44</v>
      </c>
      <c r="B52" s="236" t="s">
        <v>255</v>
      </c>
      <c r="C52" s="197"/>
      <c r="D52" s="197">
        <v>145577</v>
      </c>
      <c r="E52" s="198">
        <f>D52+C52</f>
        <v>145577</v>
      </c>
      <c r="F52" s="229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222">
        <v>45</v>
      </c>
      <c r="B53" s="236" t="s">
        <v>263</v>
      </c>
      <c r="C53" s="197">
        <v>1790394</v>
      </c>
      <c r="D53" s="197">
        <v>123508</v>
      </c>
      <c r="E53" s="198">
        <f t="shared" si="4"/>
        <v>1913902</v>
      </c>
      <c r="F53" s="229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222">
        <v>46</v>
      </c>
      <c r="B54" s="236" t="s">
        <v>248</v>
      </c>
      <c r="C54" s="197"/>
      <c r="D54" s="197">
        <v>2483110</v>
      </c>
      <c r="E54" s="198">
        <f>D54+C54</f>
        <v>2483110</v>
      </c>
      <c r="F54" s="229">
        <f>+E54/$E$66</f>
        <v>5.7353378967262133E-3</v>
      </c>
      <c r="G54" s="107">
        <f t="shared" si="2"/>
        <v>0.57353378967262136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222">
        <v>47</v>
      </c>
      <c r="B55" s="236" t="s">
        <v>247</v>
      </c>
      <c r="C55" s="197">
        <v>33009668</v>
      </c>
      <c r="D55" s="197">
        <v>2286901</v>
      </c>
      <c r="E55" s="198">
        <f t="shared" si="4"/>
        <v>35296569</v>
      </c>
      <c r="F55" s="229">
        <f>+E55/$E$66</f>
        <v>8.1525888828973214E-2</v>
      </c>
      <c r="G55" s="107">
        <f t="shared" si="2"/>
        <v>8.1525888828973212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222">
        <v>48</v>
      </c>
      <c r="B56" s="236" t="s">
        <v>235</v>
      </c>
      <c r="C56" s="197"/>
      <c r="D56" s="197"/>
      <c r="E56" s="198">
        <f t="shared" si="4"/>
        <v>0</v>
      </c>
      <c r="F56" s="229">
        <f>+E56/$E$66</f>
        <v>0</v>
      </c>
      <c r="G56" s="107">
        <f t="shared" si="2"/>
        <v>0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222">
        <v>49</v>
      </c>
      <c r="B57" s="236" t="s">
        <v>223</v>
      </c>
      <c r="C57" s="197">
        <v>9156088</v>
      </c>
      <c r="D57" s="197">
        <v>595146</v>
      </c>
      <c r="E57" s="198">
        <f t="shared" si="4"/>
        <v>9751234</v>
      </c>
      <c r="F57" s="229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222">
        <v>50</v>
      </c>
      <c r="B58" s="236" t="s">
        <v>233</v>
      </c>
      <c r="C58" s="197">
        <v>1884832</v>
      </c>
      <c r="D58" s="197">
        <v>169634</v>
      </c>
      <c r="E58" s="198">
        <f t="shared" si="4"/>
        <v>2054466</v>
      </c>
      <c r="F58" s="22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222">
        <v>51</v>
      </c>
      <c r="B59" s="236" t="s">
        <v>234</v>
      </c>
      <c r="C59" s="197">
        <v>5842521</v>
      </c>
      <c r="D59" s="197">
        <v>467402</v>
      </c>
      <c r="E59" s="198">
        <f t="shared" si="4"/>
        <v>6309923</v>
      </c>
      <c r="F59" s="22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222"/>
      <c r="B60" s="236" t="s">
        <v>273</v>
      </c>
      <c r="C60" s="197"/>
      <c r="D60" s="197">
        <v>218429</v>
      </c>
      <c r="E60" s="198">
        <f>D60+C60</f>
        <v>218429</v>
      </c>
      <c r="F60" s="22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222"/>
      <c r="B61" s="236" t="s">
        <v>281</v>
      </c>
      <c r="C61" s="197">
        <v>834244</v>
      </c>
      <c r="D61" s="197">
        <v>56577</v>
      </c>
      <c r="E61" s="198">
        <f>C61+D61</f>
        <v>890821</v>
      </c>
      <c r="F61" s="229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222">
        <v>52</v>
      </c>
      <c r="B62" s="236" t="s">
        <v>80</v>
      </c>
      <c r="C62" s="197"/>
      <c r="D62" s="197"/>
      <c r="E62" s="198"/>
      <c r="F62" s="229">
        <f>+E62/$E$66</f>
        <v>0</v>
      </c>
      <c r="G62" s="107">
        <f t="shared" si="2"/>
        <v>0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222">
        <v>53</v>
      </c>
      <c r="B63" s="236" t="s">
        <v>111</v>
      </c>
      <c r="C63" s="197"/>
      <c r="D63" s="197"/>
      <c r="E63" s="198">
        <f t="shared" si="4"/>
        <v>0</v>
      </c>
      <c r="F63" s="229">
        <f>+E63/$E$66</f>
        <v>0</v>
      </c>
      <c r="G63" s="107">
        <f t="shared" si="2"/>
        <v>0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222">
        <v>54</v>
      </c>
      <c r="B64" s="236" t="s">
        <v>264</v>
      </c>
      <c r="C64" s="197">
        <v>1771545</v>
      </c>
      <c r="D64" s="197">
        <v>177155</v>
      </c>
      <c r="E64" s="198">
        <f t="shared" si="4"/>
        <v>1948700</v>
      </c>
      <c r="F64" s="229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9" thickBot="1">
      <c r="A65" s="222">
        <v>55</v>
      </c>
      <c r="B65" s="236"/>
      <c r="C65" s="197"/>
      <c r="D65" s="197"/>
      <c r="E65" s="198"/>
      <c r="F65" s="229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9" thickBot="1">
      <c r="B66" s="201" t="s">
        <v>171</v>
      </c>
      <c r="C66" s="202"/>
      <c r="D66" s="203">
        <f>SUM(D7:D65)</f>
        <v>27048183</v>
      </c>
      <c r="E66" s="204">
        <f>SUM(E7:E65)</f>
        <v>432949208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B67" s="231" t="s">
        <v>228</v>
      </c>
      <c r="C67" s="232"/>
      <c r="D67" s="233">
        <v>7186375</v>
      </c>
      <c r="E67" s="233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B68" s="231"/>
      <c r="C68" s="232"/>
      <c r="D68" s="233">
        <f>D66+D67</f>
        <v>34234558</v>
      </c>
      <c r="E68" s="233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8" customHeight="1">
      <c r="C69" s="107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9" thickBot="1">
      <c r="C70" s="107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20">
      <c r="B71" s="253" t="s">
        <v>278</v>
      </c>
      <c r="C71" s="254"/>
      <c r="D71" s="254"/>
      <c r="E71" s="255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21" thickBot="1">
      <c r="B72" s="256" t="s">
        <v>178</v>
      </c>
      <c r="C72" s="257"/>
      <c r="D72" s="257"/>
      <c r="E72" s="258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9" thickBot="1">
      <c r="B73" s="192" t="s">
        <v>169</v>
      </c>
      <c r="C73" s="192" t="s">
        <v>134</v>
      </c>
      <c r="D73" s="192" t="s">
        <v>170</v>
      </c>
      <c r="E73" s="192" t="s">
        <v>171</v>
      </c>
      <c r="G73" s="221" t="s">
        <v>207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9" thickBot="1">
      <c r="A74" s="112"/>
      <c r="B74" s="193"/>
      <c r="C74" s="194"/>
      <c r="D74" s="194"/>
      <c r="E74" s="195"/>
      <c r="G74" s="162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222">
        <v>1</v>
      </c>
      <c r="B75" s="196" t="s">
        <v>54</v>
      </c>
      <c r="C75" s="227">
        <v>29802324</v>
      </c>
      <c r="D75" s="227">
        <v>238419</v>
      </c>
      <c r="E75" s="228">
        <f>SUM(C75:D75)</f>
        <v>30040743</v>
      </c>
      <c r="F75" s="230">
        <f>+E75/$E$93</f>
        <v>0.11791498460593969</v>
      </c>
      <c r="G75" s="230">
        <f t="shared" ref="G75:G92" si="5">+F75*100</f>
        <v>11.791498460593969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" customHeight="1">
      <c r="A76" s="222">
        <v>2</v>
      </c>
      <c r="B76" s="196" t="s">
        <v>41</v>
      </c>
      <c r="C76" s="197">
        <v>7103066</v>
      </c>
      <c r="D76" s="197">
        <v>497214</v>
      </c>
      <c r="E76" s="198">
        <f t="shared" ref="E76:E92" si="6">C76+D76</f>
        <v>7600280</v>
      </c>
      <c r="F76" s="230">
        <f>+E76/$E$93</f>
        <v>2.9832381283007258E-2</v>
      </c>
      <c r="G76" s="230">
        <f t="shared" si="5"/>
        <v>2.9832381283007257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" customHeight="1">
      <c r="A77" s="222">
        <v>3</v>
      </c>
      <c r="B77" s="196" t="s">
        <v>44</v>
      </c>
      <c r="C77" s="197">
        <v>11272626</v>
      </c>
      <c r="D77" s="197">
        <v>789084</v>
      </c>
      <c r="E77" s="198">
        <f t="shared" si="6"/>
        <v>12061710</v>
      </c>
      <c r="F77" s="230">
        <f>+E77/$E$93</f>
        <v>4.7344246744206987E-2</v>
      </c>
      <c r="G77" s="230">
        <f t="shared" si="5"/>
        <v>4.7344246744206986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" customHeight="1">
      <c r="A78" s="222">
        <v>4</v>
      </c>
      <c r="B78" s="196" t="s">
        <v>245</v>
      </c>
      <c r="C78" s="197">
        <v>7409205</v>
      </c>
      <c r="D78" s="197">
        <v>629783</v>
      </c>
      <c r="E78" s="198">
        <f t="shared" si="6"/>
        <v>8038988</v>
      </c>
      <c r="F78" s="230"/>
      <c r="G78" s="230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" customHeight="1">
      <c r="A79" s="222">
        <v>5</v>
      </c>
      <c r="B79" s="196" t="s">
        <v>38</v>
      </c>
      <c r="C79" s="197">
        <v>7342080</v>
      </c>
      <c r="D79" s="197">
        <v>513944</v>
      </c>
      <c r="E79" s="198">
        <f t="shared" si="6"/>
        <v>7856024</v>
      </c>
      <c r="F79" s="230">
        <f t="shared" ref="F79:F86" si="7">+E79/$E$93</f>
        <v>3.0836219630915679E-2</v>
      </c>
      <c r="G79" s="230">
        <f t="shared" si="5"/>
        <v>3.0836219630915678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" customHeight="1">
      <c r="A80" s="222">
        <v>6</v>
      </c>
      <c r="B80" s="196" t="s">
        <v>175</v>
      </c>
      <c r="C80" s="197"/>
      <c r="D80" s="197"/>
      <c r="E80" s="198">
        <f t="shared" si="6"/>
        <v>0</v>
      </c>
      <c r="F80" s="230">
        <f t="shared" si="7"/>
        <v>0</v>
      </c>
      <c r="G80" s="230">
        <f t="shared" si="5"/>
        <v>0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" customHeight="1">
      <c r="A81" s="222">
        <v>7</v>
      </c>
      <c r="B81" s="196" t="s">
        <v>46</v>
      </c>
      <c r="C81" s="197">
        <v>27071556</v>
      </c>
      <c r="D81" s="197">
        <v>2165724</v>
      </c>
      <c r="E81" s="198">
        <f t="shared" si="6"/>
        <v>29237280</v>
      </c>
      <c r="F81" s="230">
        <f t="shared" si="7"/>
        <v>0.11476125677449284</v>
      </c>
      <c r="G81" s="230">
        <f t="shared" si="5"/>
        <v>11.476125677449284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" customHeight="1">
      <c r="A82" s="222">
        <v>8</v>
      </c>
      <c r="B82" s="196" t="s">
        <v>237</v>
      </c>
      <c r="C82" s="197">
        <v>4166212</v>
      </c>
      <c r="D82" s="197">
        <v>333296</v>
      </c>
      <c r="E82" s="198">
        <f t="shared" si="6"/>
        <v>4499508</v>
      </c>
      <c r="F82" s="230">
        <f t="shared" si="7"/>
        <v>1.766132803553835E-2</v>
      </c>
      <c r="G82" s="230">
        <f t="shared" si="5"/>
        <v>1.7661328035538351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5" customHeight="1">
      <c r="A83" s="222"/>
      <c r="B83" s="196" t="s">
        <v>282</v>
      </c>
      <c r="C83" s="197">
        <v>7612802</v>
      </c>
      <c r="D83" s="197">
        <v>609024</v>
      </c>
      <c r="E83" s="198">
        <f t="shared" si="6"/>
        <v>8221826</v>
      </c>
      <c r="F83" s="230">
        <f t="shared" si="7"/>
        <v>3.2272054197285155E-2</v>
      </c>
      <c r="G83" s="230">
        <f t="shared" si="5"/>
        <v>3.2272054197285156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222">
        <v>9</v>
      </c>
      <c r="B84" s="196" t="s">
        <v>195</v>
      </c>
      <c r="C84" s="197"/>
      <c r="D84" s="197"/>
      <c r="E84" s="198">
        <f t="shared" si="6"/>
        <v>0</v>
      </c>
      <c r="F84" s="230">
        <f t="shared" si="7"/>
        <v>0</v>
      </c>
      <c r="G84" s="230">
        <f t="shared" si="5"/>
        <v>0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222">
        <v>10</v>
      </c>
      <c r="B85" s="196" t="s">
        <v>45</v>
      </c>
      <c r="C85" s="197">
        <v>104749207</v>
      </c>
      <c r="D85" s="197">
        <v>3104580</v>
      </c>
      <c r="E85" s="198">
        <f t="shared" si="6"/>
        <v>107853787</v>
      </c>
      <c r="F85" s="230">
        <f t="shared" si="7"/>
        <v>0.42334431055174965</v>
      </c>
      <c r="G85" s="230">
        <f t="shared" si="5"/>
        <v>42.334431055174967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222">
        <v>11</v>
      </c>
      <c r="B86" s="196" t="s">
        <v>219</v>
      </c>
      <c r="C86" s="197">
        <v>953261</v>
      </c>
      <c r="D86" s="197">
        <v>85794</v>
      </c>
      <c r="E86" s="198">
        <f>SUM(C86:D86)</f>
        <v>1039055</v>
      </c>
      <c r="F86" s="230">
        <f t="shared" si="7"/>
        <v>4.0784661794059044E-3</v>
      </c>
      <c r="G86" s="230">
        <f t="shared" si="5"/>
        <v>0.40784661794059046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222">
        <v>12</v>
      </c>
      <c r="B87" s="196" t="s">
        <v>225</v>
      </c>
      <c r="C87" s="197">
        <v>5020515</v>
      </c>
      <c r="D87" s="197">
        <v>451847</v>
      </c>
      <c r="E87" s="198">
        <f t="shared" ref="E87:E88" si="8">SUM(C87:D87)</f>
        <v>5472362</v>
      </c>
      <c r="F87" s="230"/>
      <c r="G87" s="230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222">
        <v>13</v>
      </c>
      <c r="B88" s="196" t="s">
        <v>226</v>
      </c>
      <c r="C88" s="197">
        <v>1777809</v>
      </c>
      <c r="D88" s="197">
        <v>151113</v>
      </c>
      <c r="E88" s="198">
        <f t="shared" si="8"/>
        <v>1928922</v>
      </c>
      <c r="F88" s="230"/>
      <c r="G88" s="230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222">
        <v>14</v>
      </c>
      <c r="B89" s="196" t="s">
        <v>220</v>
      </c>
      <c r="C89" s="197">
        <v>20180779</v>
      </c>
      <c r="D89" s="197">
        <v>1210847</v>
      </c>
      <c r="E89" s="198">
        <f>SUM(C89:D89)</f>
        <v>21391626</v>
      </c>
      <c r="F89" s="230">
        <f>+E89/$E$93</f>
        <v>8.3965741143154124E-2</v>
      </c>
      <c r="G89" s="230">
        <f t="shared" si="5"/>
        <v>8.3965741143154116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222">
        <v>15</v>
      </c>
      <c r="B90" s="196" t="s">
        <v>269</v>
      </c>
      <c r="C90" s="197">
        <v>8737805</v>
      </c>
      <c r="D90" s="197">
        <v>786203</v>
      </c>
      <c r="E90" s="198">
        <f>SUM(C90:D90)</f>
        <v>9524008</v>
      </c>
      <c r="F90" s="230"/>
      <c r="G90" s="23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222"/>
      <c r="B91" s="196"/>
      <c r="C91" s="197"/>
      <c r="D91" s="197"/>
      <c r="E91" s="198"/>
      <c r="F91" s="230"/>
      <c r="G91" s="230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ht="19" thickBot="1">
      <c r="A92" s="129"/>
      <c r="B92" s="200"/>
      <c r="C92" s="197"/>
      <c r="D92" s="197"/>
      <c r="E92" s="198">
        <f t="shared" si="6"/>
        <v>0</v>
      </c>
      <c r="F92" s="230">
        <f>+E92/$E$93</f>
        <v>0</v>
      </c>
      <c r="G92" s="230">
        <f t="shared" si="5"/>
        <v>0</v>
      </c>
    </row>
    <row r="93" spans="1:38" ht="19" thickBot="1">
      <c r="B93" s="201" t="s">
        <v>171</v>
      </c>
      <c r="C93" s="202"/>
      <c r="D93" s="203">
        <f>SUM(D75:D92)</f>
        <v>11566872</v>
      </c>
      <c r="E93" s="204">
        <f>SUM(E75:E92)</f>
        <v>254766119</v>
      </c>
    </row>
    <row r="94" spans="1:38" ht="19" thickBot="1">
      <c r="C94" s="192"/>
      <c r="D94" s="203"/>
    </row>
    <row r="95" spans="1:38" ht="19" thickBot="1"/>
    <row r="96" spans="1:38" ht="19" thickBot="1">
      <c r="C96" s="205" t="s">
        <v>198</v>
      </c>
      <c r="D96" s="203">
        <f>SUM(D93:D95)</f>
        <v>11566872</v>
      </c>
    </row>
    <row r="97" spans="2:4" ht="19" thickBot="1"/>
    <row r="98" spans="2:4">
      <c r="B98" s="212"/>
      <c r="C98" s="213"/>
      <c r="D98" s="214"/>
    </row>
    <row r="99" spans="2:4" ht="20">
      <c r="B99" s="215" t="s">
        <v>287</v>
      </c>
      <c r="C99" s="216"/>
      <c r="D99" s="217">
        <f>D93+D94+D68+D69</f>
        <v>45801430</v>
      </c>
    </row>
    <row r="100" spans="2:4" ht="21" thickBot="1">
      <c r="B100" s="234" t="s">
        <v>228</v>
      </c>
      <c r="C100" s="219"/>
      <c r="D100" s="220"/>
    </row>
    <row r="102" spans="2:4" ht="19" thickBot="1"/>
    <row r="103" spans="2:4" ht="20">
      <c r="B103" s="238" t="s">
        <v>238</v>
      </c>
      <c r="C103" s="239"/>
    </row>
    <row r="104" spans="2:4" ht="21" thickBot="1">
      <c r="B104" s="234" t="s">
        <v>239</v>
      </c>
      <c r="C104" s="241"/>
    </row>
    <row r="106" spans="2:4" ht="19" thickBot="1"/>
    <row r="107" spans="2:4" ht="21" thickBot="1">
      <c r="B107" s="240" t="s">
        <v>240</v>
      </c>
      <c r="C107" s="245">
        <v>860000</v>
      </c>
    </row>
    <row r="108" spans="2:4" ht="19" thickBot="1"/>
    <row r="109" spans="2:4" ht="20">
      <c r="B109" s="238" t="s">
        <v>267</v>
      </c>
      <c r="C109" s="242"/>
      <c r="D109" s="243">
        <v>2274000</v>
      </c>
    </row>
    <row r="110" spans="2:4" ht="21" thickBot="1">
      <c r="B110" s="234" t="s">
        <v>241</v>
      </c>
      <c r="C110" s="244"/>
      <c r="D110" s="241"/>
    </row>
    <row r="112" spans="2:4" ht="19" thickBot="1"/>
    <row r="113" spans="2:3" ht="21" thickBot="1">
      <c r="B113" s="246" t="s">
        <v>292</v>
      </c>
      <c r="C113" s="247">
        <f>D109+C107+C104+D99</f>
        <v>48935430</v>
      </c>
    </row>
  </sheetData>
  <mergeCells count="4">
    <mergeCell ref="B1:E1"/>
    <mergeCell ref="B2:E2"/>
    <mergeCell ref="B71:E71"/>
    <mergeCell ref="B72:E7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2"/>
  <sheetViews>
    <sheetView workbookViewId="0">
      <pane ySplit="3" topLeftCell="A112" activePane="bottomLeft" state="frozen"/>
      <selection pane="bottomLeft" activeCell="C19" sqref="C19"/>
    </sheetView>
  </sheetViews>
  <sheetFormatPr baseColWidth="10" defaultColWidth="11.5" defaultRowHeight="18" x14ac:dyDescent="0"/>
  <cols>
    <col min="1" max="1" width="3.83203125" style="107" customWidth="1"/>
    <col min="2" max="2" width="31.5" style="107" customWidth="1"/>
    <col min="3" max="3" width="34.3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284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A3" s="137"/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235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9" customHeight="1">
      <c r="A5" s="119">
        <v>1</v>
      </c>
      <c r="B5" s="236" t="s">
        <v>279</v>
      </c>
      <c r="C5" s="197">
        <v>1570806</v>
      </c>
      <c r="D5" s="197">
        <v>109956</v>
      </c>
      <c r="E5" s="198">
        <f t="shared" ref="E5:E45" si="0">C5+D5</f>
        <v>1680762</v>
      </c>
      <c r="I5" s="163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9" customHeight="1">
      <c r="A6" s="119">
        <v>2</v>
      </c>
      <c r="B6" s="236" t="s">
        <v>283</v>
      </c>
      <c r="C6" s="197"/>
      <c r="D6" s="197"/>
      <c r="E6" s="198">
        <f>D6+C6</f>
        <v>0</v>
      </c>
      <c r="I6" s="16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236" t="s">
        <v>54</v>
      </c>
      <c r="C7" s="197">
        <v>1013838</v>
      </c>
      <c r="D7" s="197">
        <v>86176</v>
      </c>
      <c r="E7" s="198">
        <f t="shared" si="0"/>
        <v>1100014</v>
      </c>
      <c r="F7" s="229">
        <f>+E7/$E$66</f>
        <v>2.4247780275125303E-3</v>
      </c>
      <c r="G7" s="107">
        <f>+F7*100</f>
        <v>0.24247780275125302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119">
        <v>4</v>
      </c>
      <c r="B8" s="236" t="s">
        <v>41</v>
      </c>
      <c r="C8" s="197">
        <v>1145328</v>
      </c>
      <c r="D8" s="197">
        <v>80172</v>
      </c>
      <c r="E8" s="198">
        <f t="shared" si="0"/>
        <v>1225500</v>
      </c>
      <c r="F8" s="229">
        <f>+E8/$E$66</f>
        <v>2.7013887757034055E-3</v>
      </c>
      <c r="G8" s="107">
        <f t="shared" ref="G8:G63" si="1">+F8*100</f>
        <v>0.27013887757034055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119">
        <v>5</v>
      </c>
      <c r="B9" s="236" t="s">
        <v>39</v>
      </c>
      <c r="C9" s="197">
        <v>1332876</v>
      </c>
      <c r="D9" s="197">
        <v>106630</v>
      </c>
      <c r="E9" s="198">
        <f t="shared" si="0"/>
        <v>1439506</v>
      </c>
      <c r="F9" s="229">
        <f>+E9/$E$66</f>
        <v>3.1731255413771577E-3</v>
      </c>
      <c r="G9" s="107">
        <f t="shared" si="1"/>
        <v>0.31731255413771575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119">
        <v>7</v>
      </c>
      <c r="B10" s="237" t="s">
        <v>265</v>
      </c>
      <c r="C10" s="197"/>
      <c r="D10" s="197">
        <v>1820335</v>
      </c>
      <c r="E10" s="197">
        <v>4095000</v>
      </c>
      <c r="F10" s="229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119">
        <v>8</v>
      </c>
      <c r="B11" s="237" t="s">
        <v>285</v>
      </c>
      <c r="C11" s="197">
        <v>2035584</v>
      </c>
      <c r="D11" s="197">
        <v>142491</v>
      </c>
      <c r="E11" s="198">
        <f t="shared" si="0"/>
        <v>2178075</v>
      </c>
      <c r="F11" s="229">
        <f t="shared" ref="F11:F43" si="2">+E11/$E$66</f>
        <v>4.8011647145166829E-3</v>
      </c>
      <c r="G11" s="107">
        <f t="shared" si="1"/>
        <v>0.4801164714516683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9</v>
      </c>
      <c r="B12" s="237" t="s">
        <v>251</v>
      </c>
      <c r="C12" s="197"/>
      <c r="D12" s="197">
        <v>600193</v>
      </c>
      <c r="E12" s="198">
        <v>1035000</v>
      </c>
      <c r="F12" s="229">
        <f t="shared" si="2"/>
        <v>2.2814666526748467E-3</v>
      </c>
      <c r="G12" s="107">
        <f t="shared" si="1"/>
        <v>0.22814666526748467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119">
        <v>10</v>
      </c>
      <c r="B13" s="236" t="s">
        <v>40</v>
      </c>
      <c r="C13" s="197">
        <v>351087</v>
      </c>
      <c r="D13" s="197">
        <v>28087</v>
      </c>
      <c r="E13" s="198">
        <f t="shared" si="0"/>
        <v>379174</v>
      </c>
      <c r="F13" s="229">
        <f t="shared" si="2"/>
        <v>8.3581916575974145E-4</v>
      </c>
      <c r="G13" s="107">
        <f t="shared" si="1"/>
        <v>8.3581916575974149E-2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119">
        <v>11</v>
      </c>
      <c r="B14" s="236" t="s">
        <v>202</v>
      </c>
      <c r="C14" s="197">
        <v>2597205</v>
      </c>
      <c r="D14" s="197">
        <v>259720</v>
      </c>
      <c r="E14" s="198">
        <f t="shared" si="0"/>
        <v>2856925</v>
      </c>
      <c r="F14" s="229">
        <f t="shared" si="2"/>
        <v>6.2975643639546731E-3</v>
      </c>
      <c r="G14" s="107">
        <f t="shared" si="1"/>
        <v>0.6297564363954673</v>
      </c>
      <c r="I14" s="107" t="s">
        <v>64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12</v>
      </c>
      <c r="B15" s="236" t="s">
        <v>43</v>
      </c>
      <c r="C15" s="197"/>
      <c r="D15" s="197"/>
      <c r="E15" s="198">
        <f t="shared" si="0"/>
        <v>0</v>
      </c>
      <c r="F15" s="229">
        <f t="shared" si="2"/>
        <v>0</v>
      </c>
      <c r="G15" s="107">
        <f t="shared" si="1"/>
        <v>0</v>
      </c>
      <c r="I15" s="107" t="s">
        <v>271</v>
      </c>
      <c r="J15" s="107" t="s">
        <v>270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119">
        <v>13</v>
      </c>
      <c r="B16" s="236" t="s">
        <v>191</v>
      </c>
      <c r="C16" s="197">
        <v>4275393</v>
      </c>
      <c r="D16" s="197">
        <v>299277</v>
      </c>
      <c r="E16" s="198">
        <f t="shared" si="0"/>
        <v>4574670</v>
      </c>
      <c r="F16" s="229">
        <f t="shared" si="2"/>
        <v>1.008401647535463E-2</v>
      </c>
      <c r="G16" s="107">
        <f t="shared" si="1"/>
        <v>1.0084016475354629</v>
      </c>
      <c r="I16" s="250">
        <v>148787</v>
      </c>
      <c r="J16" s="250">
        <v>2125524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119">
        <v>14</v>
      </c>
      <c r="B17" s="236" t="s">
        <v>60</v>
      </c>
      <c r="C17" s="197">
        <v>9873161</v>
      </c>
      <c r="D17" s="197">
        <v>691121</v>
      </c>
      <c r="E17" s="198">
        <f t="shared" si="0"/>
        <v>10564282</v>
      </c>
      <c r="F17" s="229">
        <f t="shared" si="2"/>
        <v>2.3287011683529601E-2</v>
      </c>
      <c r="G17" s="107">
        <f t="shared" si="1"/>
        <v>2.3287011683529601</v>
      </c>
      <c r="I17" s="250">
        <v>373514</v>
      </c>
      <c r="J17" s="250">
        <v>5335907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15</v>
      </c>
      <c r="B18" s="236" t="s">
        <v>254</v>
      </c>
      <c r="C18" s="197"/>
      <c r="D18" s="197">
        <v>7223165</v>
      </c>
      <c r="E18" s="198">
        <v>14445000</v>
      </c>
      <c r="F18" s="229">
        <f t="shared" si="2"/>
        <v>3.1841338935157643E-2</v>
      </c>
      <c r="G18" s="107">
        <f t="shared" si="1"/>
        <v>3.1841338935157641</v>
      </c>
      <c r="I18" s="250">
        <v>327124</v>
      </c>
      <c r="J18" s="250">
        <v>4850199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119">
        <v>16</v>
      </c>
      <c r="B19" s="236" t="s">
        <v>113</v>
      </c>
      <c r="C19" s="197">
        <v>16219798</v>
      </c>
      <c r="D19" s="197">
        <v>1054287</v>
      </c>
      <c r="E19" s="198">
        <f t="shared" si="0"/>
        <v>17274085</v>
      </c>
      <c r="F19" s="229">
        <f t="shared" si="2"/>
        <v>3.8077535152628773E-2</v>
      </c>
      <c r="G19" s="107">
        <f t="shared" si="1"/>
        <v>3.8077535152628772</v>
      </c>
      <c r="I19" s="250">
        <v>1243751</v>
      </c>
      <c r="J19" s="250">
        <v>17767864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119">
        <v>17</v>
      </c>
      <c r="B20" s="236" t="s">
        <v>44</v>
      </c>
      <c r="C20" s="197">
        <v>8278521</v>
      </c>
      <c r="D20" s="197">
        <v>579497</v>
      </c>
      <c r="E20" s="198">
        <f t="shared" si="0"/>
        <v>8858018</v>
      </c>
      <c r="F20" s="229">
        <f t="shared" si="2"/>
        <v>1.9525867319607287E-2</v>
      </c>
      <c r="G20" s="107">
        <f t="shared" si="1"/>
        <v>1.9525867319607286</v>
      </c>
      <c r="I20" s="250"/>
      <c r="J20" s="25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18</v>
      </c>
      <c r="B21" s="236" t="s">
        <v>212</v>
      </c>
      <c r="C21" s="197">
        <v>29390403</v>
      </c>
      <c r="D21" s="197">
        <v>2057328</v>
      </c>
      <c r="E21" s="198">
        <f t="shared" si="0"/>
        <v>31447731</v>
      </c>
      <c r="F21" s="229">
        <f t="shared" si="2"/>
        <v>6.9320724230714018E-2</v>
      </c>
      <c r="G21" s="107">
        <f t="shared" si="1"/>
        <v>6.9320724230714017</v>
      </c>
      <c r="I21" s="250"/>
      <c r="J21" s="25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119">
        <v>19</v>
      </c>
      <c r="B22" s="236" t="s">
        <v>38</v>
      </c>
      <c r="C22" s="197">
        <v>13733224</v>
      </c>
      <c r="D22" s="197">
        <v>961326</v>
      </c>
      <c r="E22" s="198">
        <f t="shared" si="0"/>
        <v>14694550</v>
      </c>
      <c r="F22" s="229">
        <f t="shared" si="2"/>
        <v>3.2391425894747028E-2</v>
      </c>
      <c r="G22" s="107">
        <f t="shared" si="1"/>
        <v>3.239142589474703</v>
      </c>
      <c r="I22" s="250"/>
      <c r="J22" s="25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119">
        <v>20</v>
      </c>
      <c r="B23" s="236" t="s">
        <v>65</v>
      </c>
      <c r="C23" s="197">
        <v>1206430</v>
      </c>
      <c r="D23" s="197">
        <v>96515</v>
      </c>
      <c r="E23" s="198">
        <f t="shared" si="0"/>
        <v>1302945</v>
      </c>
      <c r="F23" s="229">
        <f t="shared" si="2"/>
        <v>2.8721019978448581E-3</v>
      </c>
      <c r="G23" s="107">
        <f t="shared" si="1"/>
        <v>0.28721019978448581</v>
      </c>
      <c r="I23" s="250"/>
      <c r="J23" s="25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22">
        <v>21</v>
      </c>
      <c r="B24" s="236" t="s">
        <v>67</v>
      </c>
      <c r="C24" s="197">
        <v>2775453</v>
      </c>
      <c r="D24" s="197">
        <v>222036</v>
      </c>
      <c r="E24" s="198">
        <f t="shared" si="0"/>
        <v>2997489</v>
      </c>
      <c r="F24" s="229">
        <f t="shared" si="2"/>
        <v>6.6074117828595885E-3</v>
      </c>
      <c r="G24" s="107">
        <f t="shared" si="1"/>
        <v>0.6607411782859588</v>
      </c>
      <c r="I24" s="250"/>
      <c r="J24" s="25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119">
        <v>22</v>
      </c>
      <c r="B25" s="236" t="s">
        <v>46</v>
      </c>
      <c r="C25" s="197">
        <v>6422381</v>
      </c>
      <c r="D25" s="197">
        <v>513791</v>
      </c>
      <c r="E25" s="198">
        <f t="shared" si="0"/>
        <v>6936172</v>
      </c>
      <c r="F25" s="229">
        <f t="shared" si="2"/>
        <v>1.5289512188615456E-2</v>
      </c>
      <c r="G25" s="107">
        <f t="shared" si="1"/>
        <v>1.5289512188615457</v>
      </c>
      <c r="I25" s="250"/>
      <c r="J25" s="25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119">
        <v>23</v>
      </c>
      <c r="B26" s="236" t="s">
        <v>166</v>
      </c>
      <c r="C26" s="197"/>
      <c r="D26" s="197"/>
      <c r="E26" s="198">
        <f t="shared" si="0"/>
        <v>0</v>
      </c>
      <c r="F26" s="229">
        <f t="shared" si="2"/>
        <v>0</v>
      </c>
      <c r="G26" s="107">
        <f t="shared" si="1"/>
        <v>0</v>
      </c>
      <c r="I26" s="250"/>
      <c r="J26" s="25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222">
        <v>24</v>
      </c>
      <c r="B27" s="236" t="s">
        <v>224</v>
      </c>
      <c r="C27" s="197"/>
      <c r="D27" s="197"/>
      <c r="E27" s="198">
        <f t="shared" si="0"/>
        <v>0</v>
      </c>
      <c r="F27" s="229">
        <f t="shared" si="2"/>
        <v>0</v>
      </c>
      <c r="G27" s="107">
        <f t="shared" si="1"/>
        <v>0</v>
      </c>
      <c r="I27" s="250"/>
      <c r="J27" s="250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>
      <c r="A28" s="119">
        <v>25</v>
      </c>
      <c r="B28" s="236" t="s">
        <v>70</v>
      </c>
      <c r="C28" s="197">
        <v>1884832</v>
      </c>
      <c r="D28" s="197">
        <v>150786</v>
      </c>
      <c r="E28" s="198">
        <f t="shared" si="0"/>
        <v>2035618</v>
      </c>
      <c r="F28" s="229">
        <f t="shared" si="2"/>
        <v>4.4871445261687598E-3</v>
      </c>
      <c r="G28" s="107">
        <f t="shared" si="1"/>
        <v>0.44871445261687598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customHeight="1">
      <c r="A29" s="119">
        <v>26</v>
      </c>
      <c r="B29" s="236" t="s">
        <v>217</v>
      </c>
      <c r="C29" s="197">
        <v>2600948</v>
      </c>
      <c r="D29" s="197">
        <v>169061</v>
      </c>
      <c r="E29" s="198">
        <f t="shared" si="0"/>
        <v>2770009</v>
      </c>
      <c r="F29" s="229">
        <f t="shared" si="2"/>
        <v>6.1059740687045404E-3</v>
      </c>
      <c r="G29" s="107">
        <f t="shared" si="1"/>
        <v>0.61059740687045405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customHeight="1">
      <c r="A30" s="222">
        <v>27</v>
      </c>
      <c r="B30" s="236" t="s">
        <v>280</v>
      </c>
      <c r="C30" s="197">
        <v>165518</v>
      </c>
      <c r="D30" s="197">
        <v>14897</v>
      </c>
      <c r="E30" s="198">
        <f t="shared" si="0"/>
        <v>180415</v>
      </c>
      <c r="F30" s="229">
        <f t="shared" si="2"/>
        <v>3.9769160013751931E-4</v>
      </c>
      <c r="G30" s="107">
        <f t="shared" si="1"/>
        <v>3.9769160013751928E-2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customHeight="1">
      <c r="A31" s="119">
        <v>28</v>
      </c>
      <c r="B31" s="236" t="s">
        <v>260</v>
      </c>
      <c r="C31" s="197">
        <v>730835</v>
      </c>
      <c r="D31" s="197">
        <v>47505</v>
      </c>
      <c r="E31" s="198">
        <f t="shared" si="0"/>
        <v>778340</v>
      </c>
      <c r="F31" s="229">
        <f t="shared" si="2"/>
        <v>1.7157070091236139E-3</v>
      </c>
      <c r="G31" s="107">
        <f t="shared" si="1"/>
        <v>0.1715707009123614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 customHeight="1">
      <c r="A32" s="119">
        <v>29</v>
      </c>
      <c r="B32" s="236" t="s">
        <v>261</v>
      </c>
      <c r="C32" s="197"/>
      <c r="D32" s="197"/>
      <c r="E32" s="198">
        <f t="shared" si="0"/>
        <v>0</v>
      </c>
      <c r="F32" s="229">
        <f t="shared" si="2"/>
        <v>0</v>
      </c>
      <c r="G32" s="107">
        <f t="shared" si="1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" customHeight="1">
      <c r="A33" s="222">
        <v>30</v>
      </c>
      <c r="B33" s="236" t="s">
        <v>249</v>
      </c>
      <c r="C33" s="197"/>
      <c r="D33" s="197">
        <v>1002761</v>
      </c>
      <c r="E33" s="198">
        <v>1815000</v>
      </c>
      <c r="F33" s="229">
        <f t="shared" si="2"/>
        <v>4.0008328257051659E-3</v>
      </c>
      <c r="G33" s="107">
        <f t="shared" si="1"/>
        <v>0.40008328257051656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" customHeight="1">
      <c r="A34" s="119">
        <v>31</v>
      </c>
      <c r="B34" s="236" t="s">
        <v>214</v>
      </c>
      <c r="C34" s="197"/>
      <c r="D34" s="197"/>
      <c r="E34" s="198"/>
      <c r="F34" s="229">
        <f t="shared" si="2"/>
        <v>0</v>
      </c>
      <c r="G34" s="107">
        <f t="shared" si="1"/>
        <v>0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119">
        <v>32</v>
      </c>
      <c r="B35" s="236" t="s">
        <v>154</v>
      </c>
      <c r="C35" s="197"/>
      <c r="D35" s="197"/>
      <c r="E35" s="198">
        <f t="shared" si="0"/>
        <v>0</v>
      </c>
      <c r="F35" s="229">
        <f t="shared" si="2"/>
        <v>0</v>
      </c>
      <c r="G35" s="107">
        <f t="shared" si="1"/>
        <v>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33</v>
      </c>
      <c r="B36" s="236" t="s">
        <v>50</v>
      </c>
      <c r="C36" s="197">
        <v>985433</v>
      </c>
      <c r="D36" s="197">
        <v>88690</v>
      </c>
      <c r="E36" s="198">
        <f t="shared" si="0"/>
        <v>1074123</v>
      </c>
      <c r="F36" s="229">
        <f t="shared" si="2"/>
        <v>2.367706092145956E-3</v>
      </c>
      <c r="G36" s="107">
        <f t="shared" si="1"/>
        <v>0.23677060921459561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119">
        <v>34</v>
      </c>
      <c r="B37" s="236" t="s">
        <v>78</v>
      </c>
      <c r="C37" s="197"/>
      <c r="D37" s="197"/>
      <c r="E37" s="198">
        <f t="shared" si="0"/>
        <v>0</v>
      </c>
      <c r="F37" s="229">
        <f t="shared" si="2"/>
        <v>0</v>
      </c>
      <c r="G37" s="107">
        <f t="shared" si="1"/>
        <v>0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119">
        <v>35</v>
      </c>
      <c r="B38" s="236" t="s">
        <v>51</v>
      </c>
      <c r="C38" s="197"/>
      <c r="D38" s="197"/>
      <c r="E38" s="198">
        <f t="shared" si="0"/>
        <v>0</v>
      </c>
      <c r="F38" s="229">
        <f t="shared" si="2"/>
        <v>0</v>
      </c>
      <c r="G38" s="107">
        <f t="shared" si="1"/>
        <v>0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36</v>
      </c>
      <c r="B39" s="236" t="s">
        <v>206</v>
      </c>
      <c r="C39" s="197"/>
      <c r="D39" s="197"/>
      <c r="E39" s="198">
        <f t="shared" si="0"/>
        <v>0</v>
      </c>
      <c r="F39" s="229">
        <f t="shared" si="2"/>
        <v>0</v>
      </c>
      <c r="G39" s="107">
        <f t="shared" si="1"/>
        <v>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119">
        <v>37</v>
      </c>
      <c r="B40" s="236" t="s">
        <v>48</v>
      </c>
      <c r="C40" s="197">
        <v>2882214</v>
      </c>
      <c r="D40" s="197">
        <v>244989</v>
      </c>
      <c r="E40" s="198">
        <f t="shared" si="0"/>
        <v>3127203</v>
      </c>
      <c r="F40" s="229">
        <f t="shared" si="2"/>
        <v>6.8933423774345309E-3</v>
      </c>
      <c r="G40" s="107">
        <f t="shared" si="1"/>
        <v>0.68933423774345304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119">
        <v>38</v>
      </c>
      <c r="B41" s="236" t="s">
        <v>59</v>
      </c>
      <c r="C41" s="197">
        <v>9425752</v>
      </c>
      <c r="D41" s="197">
        <v>612677</v>
      </c>
      <c r="E41" s="198">
        <f t="shared" si="0"/>
        <v>10038429</v>
      </c>
      <c r="F41" s="229">
        <f t="shared" si="2"/>
        <v>2.2127865708931507E-2</v>
      </c>
      <c r="G41" s="107">
        <f t="shared" si="1"/>
        <v>2.2127865708931509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39</v>
      </c>
      <c r="B42" s="236" t="s">
        <v>155</v>
      </c>
      <c r="C42" s="197"/>
      <c r="D42" s="197"/>
      <c r="E42" s="198">
        <f t="shared" si="0"/>
        <v>0</v>
      </c>
      <c r="F42" s="229">
        <f t="shared" si="2"/>
        <v>0</v>
      </c>
      <c r="G42" s="107">
        <f t="shared" si="1"/>
        <v>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119">
        <v>40</v>
      </c>
      <c r="B43" s="236" t="s">
        <v>266</v>
      </c>
      <c r="C43" s="197"/>
      <c r="D43" s="197">
        <v>271533</v>
      </c>
      <c r="E43" s="198">
        <v>585000</v>
      </c>
      <c r="F43" s="229">
        <f t="shared" si="2"/>
        <v>1.2895246297727396E-3</v>
      </c>
      <c r="G43" s="107">
        <f t="shared" si="1"/>
        <v>0.12895246297727397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119">
        <v>41</v>
      </c>
      <c r="B44" s="236" t="s">
        <v>272</v>
      </c>
      <c r="C44" s="197">
        <v>2345481</v>
      </c>
      <c r="D44" s="197">
        <v>122150</v>
      </c>
      <c r="E44" s="198">
        <f t="shared" si="0"/>
        <v>2467631</v>
      </c>
      <c r="F44" s="229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22">
        <v>42</v>
      </c>
      <c r="B45" s="236" t="s">
        <v>250</v>
      </c>
      <c r="C45" s="197"/>
      <c r="D45" s="197"/>
      <c r="E45" s="198">
        <f t="shared" si="0"/>
        <v>0</v>
      </c>
      <c r="F45" s="229">
        <f t="shared" ref="F45:F50" si="3">+E45/$E$66</f>
        <v>0</v>
      </c>
      <c r="G45" s="107">
        <f t="shared" si="1"/>
        <v>0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119">
        <v>43</v>
      </c>
      <c r="B46" s="236" t="s">
        <v>205</v>
      </c>
      <c r="C46" s="197"/>
      <c r="D46" s="197"/>
      <c r="E46" s="198"/>
      <c r="F46" s="229">
        <f t="shared" si="3"/>
        <v>0</v>
      </c>
      <c r="G46" s="107">
        <f t="shared" si="1"/>
        <v>0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119">
        <v>44</v>
      </c>
      <c r="B47" s="236" t="s">
        <v>218</v>
      </c>
      <c r="C47" s="197"/>
      <c r="D47" s="197"/>
      <c r="E47" s="198">
        <f>SUM(C47:D47)</f>
        <v>0</v>
      </c>
      <c r="F47" s="229">
        <f t="shared" si="3"/>
        <v>0</v>
      </c>
      <c r="G47" s="107">
        <f t="shared" si="1"/>
        <v>0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222">
        <v>45</v>
      </c>
      <c r="B48" s="236" t="s">
        <v>112</v>
      </c>
      <c r="C48" s="197"/>
      <c r="D48" s="197"/>
      <c r="E48" s="198">
        <f t="shared" ref="E48:E64" si="4">C48+D48</f>
        <v>0</v>
      </c>
      <c r="F48" s="229">
        <f t="shared" si="3"/>
        <v>0</v>
      </c>
      <c r="G48" s="107">
        <f t="shared" si="1"/>
        <v>0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119">
        <v>46</v>
      </c>
      <c r="B49" s="236" t="s">
        <v>68</v>
      </c>
      <c r="C49" s="197">
        <v>10936662</v>
      </c>
      <c r="D49" s="197">
        <v>874933</v>
      </c>
      <c r="E49" s="198">
        <f t="shared" si="4"/>
        <v>11811595</v>
      </c>
      <c r="F49" s="229">
        <f t="shared" si="3"/>
        <v>2.603648319555648E-2</v>
      </c>
      <c r="G49" s="107">
        <f t="shared" si="1"/>
        <v>2.6036483195556479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119">
        <v>47</v>
      </c>
      <c r="B50" s="236" t="s">
        <v>45</v>
      </c>
      <c r="C50" s="197">
        <v>175192334</v>
      </c>
      <c r="D50" s="197">
        <v>5304381</v>
      </c>
      <c r="E50" s="198">
        <f t="shared" si="4"/>
        <v>180496715</v>
      </c>
      <c r="F50" s="229">
        <f t="shared" si="3"/>
        <v>0.39787172578730029</v>
      </c>
      <c r="G50" s="107">
        <f t="shared" si="1"/>
        <v>39.787172578730029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222">
        <v>48</v>
      </c>
      <c r="B51" s="236" t="s">
        <v>262</v>
      </c>
      <c r="C51" s="197">
        <v>146526</v>
      </c>
      <c r="D51" s="197">
        <v>10257</v>
      </c>
      <c r="E51" s="198">
        <f t="shared" si="4"/>
        <v>156783</v>
      </c>
      <c r="F51" s="229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119">
        <v>49</v>
      </c>
      <c r="B52" s="236" t="s">
        <v>255</v>
      </c>
      <c r="C52" s="197"/>
      <c r="D52" s="197">
        <v>588968</v>
      </c>
      <c r="E52" s="198">
        <v>1095000</v>
      </c>
      <c r="F52" s="229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119">
        <v>50</v>
      </c>
      <c r="B53" s="236" t="s">
        <v>263</v>
      </c>
      <c r="C53" s="197">
        <v>1292954</v>
      </c>
      <c r="D53" s="197">
        <v>90507</v>
      </c>
      <c r="E53" s="198">
        <f t="shared" si="4"/>
        <v>1383461</v>
      </c>
      <c r="F53" s="229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222">
        <v>51</v>
      </c>
      <c r="B54" s="236" t="s">
        <v>248</v>
      </c>
      <c r="C54" s="197"/>
      <c r="D54" s="197">
        <v>3556397</v>
      </c>
      <c r="E54" s="198">
        <v>6616875</v>
      </c>
      <c r="F54" s="229">
        <f>+E54/$E$66</f>
        <v>1.458568082842307E-2</v>
      </c>
      <c r="G54" s="107">
        <f t="shared" si="1"/>
        <v>1.4585680828423069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119">
        <v>52</v>
      </c>
      <c r="B55" s="236" t="s">
        <v>247</v>
      </c>
      <c r="C55" s="197">
        <v>32532064</v>
      </c>
      <c r="D55" s="197">
        <v>2277495</v>
      </c>
      <c r="E55" s="198">
        <f t="shared" si="4"/>
        <v>34809559</v>
      </c>
      <c r="F55" s="229">
        <f>+E55/$E$66</f>
        <v>7.6731254157311676E-2</v>
      </c>
      <c r="G55" s="107">
        <f t="shared" si="1"/>
        <v>7.6731254157311675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119">
        <v>53</v>
      </c>
      <c r="B56" s="236" t="s">
        <v>235</v>
      </c>
      <c r="C56" s="197"/>
      <c r="D56" s="197"/>
      <c r="E56" s="198">
        <f t="shared" si="4"/>
        <v>0</v>
      </c>
      <c r="F56" s="229">
        <f>+E56/$E$66</f>
        <v>0</v>
      </c>
      <c r="G56" s="107">
        <f t="shared" si="1"/>
        <v>0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222">
        <v>54</v>
      </c>
      <c r="B57" s="236" t="s">
        <v>223</v>
      </c>
      <c r="C57" s="197">
        <v>11069391</v>
      </c>
      <c r="D57" s="197">
        <v>719510</v>
      </c>
      <c r="E57" s="198">
        <f t="shared" si="4"/>
        <v>11788901</v>
      </c>
      <c r="F57" s="229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119">
        <v>55</v>
      </c>
      <c r="B58" s="236" t="s">
        <v>233</v>
      </c>
      <c r="C58" s="197">
        <v>2395926</v>
      </c>
      <c r="D58" s="197">
        <v>215634</v>
      </c>
      <c r="E58" s="198">
        <f t="shared" si="4"/>
        <v>2611560</v>
      </c>
      <c r="F58" s="229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119">
        <v>56</v>
      </c>
      <c r="B59" s="236" t="s">
        <v>234</v>
      </c>
      <c r="C59" s="197">
        <v>5615689</v>
      </c>
      <c r="D59" s="197">
        <v>449256</v>
      </c>
      <c r="E59" s="198">
        <f t="shared" si="4"/>
        <v>6064945</v>
      </c>
      <c r="F59" s="22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222">
        <v>57</v>
      </c>
      <c r="B60" s="236" t="s">
        <v>273</v>
      </c>
      <c r="C60" s="197"/>
      <c r="D60" s="197"/>
      <c r="E60" s="198">
        <f>D60+C60</f>
        <v>0</v>
      </c>
      <c r="F60" s="229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119">
        <v>58</v>
      </c>
      <c r="B61" s="236" t="s">
        <v>281</v>
      </c>
      <c r="C61" s="197">
        <v>791131</v>
      </c>
      <c r="D61" s="197">
        <v>55380</v>
      </c>
      <c r="E61" s="198">
        <f>C61+D61</f>
        <v>846511</v>
      </c>
      <c r="F61" s="229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119">
        <v>59</v>
      </c>
      <c r="B62" s="236" t="s">
        <v>80</v>
      </c>
      <c r="C62" s="197"/>
      <c r="D62" s="197">
        <v>17209536</v>
      </c>
      <c r="E62" s="198">
        <v>40437188</v>
      </c>
      <c r="F62" s="229">
        <f>+E62/$E$66</f>
        <v>8.9136324589317376E-2</v>
      </c>
      <c r="G62" s="107">
        <f t="shared" si="1"/>
        <v>8.9136324589317368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222">
        <v>60</v>
      </c>
      <c r="B63" s="236" t="s">
        <v>111</v>
      </c>
      <c r="C63" s="197"/>
      <c r="D63" s="197"/>
      <c r="E63" s="198">
        <f t="shared" si="4"/>
        <v>0</v>
      </c>
      <c r="F63" s="229">
        <f>+E63/$E$66</f>
        <v>0</v>
      </c>
      <c r="G63" s="107">
        <f t="shared" si="1"/>
        <v>0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119">
        <v>61</v>
      </c>
      <c r="B64" s="236" t="s">
        <v>264</v>
      </c>
      <c r="C64" s="197">
        <v>1436170</v>
      </c>
      <c r="D64" s="197">
        <v>143617</v>
      </c>
      <c r="E64" s="198">
        <f t="shared" si="4"/>
        <v>1579787</v>
      </c>
      <c r="F64" s="229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9" thickBot="1">
      <c r="A65" s="119">
        <v>62</v>
      </c>
      <c r="B65" s="236"/>
      <c r="C65" s="197"/>
      <c r="D65" s="197"/>
      <c r="E65" s="198"/>
      <c r="F65" s="229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9" thickBot="1">
      <c r="B66" s="201" t="s">
        <v>171</v>
      </c>
      <c r="C66" s="202"/>
      <c r="D66" s="203">
        <f>SUM(D5:D65)</f>
        <v>51153023</v>
      </c>
      <c r="E66" s="204">
        <f>SUM(E5:E65)</f>
        <v>453655546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B67" s="231" t="s">
        <v>228</v>
      </c>
      <c r="C67" s="232"/>
      <c r="D67" s="233">
        <v>13985008</v>
      </c>
      <c r="E67" s="233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B68" s="231"/>
      <c r="C68" s="232"/>
      <c r="D68" s="233">
        <f>D66+D67</f>
        <v>65138031</v>
      </c>
      <c r="E68" s="233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8" customHeight="1">
      <c r="C69" s="107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9" thickBot="1">
      <c r="C70" s="107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20">
      <c r="B71" s="253" t="s">
        <v>284</v>
      </c>
      <c r="C71" s="254"/>
      <c r="D71" s="254"/>
      <c r="E71" s="255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21" thickBot="1">
      <c r="B72" s="256" t="s">
        <v>178</v>
      </c>
      <c r="C72" s="257"/>
      <c r="D72" s="257"/>
      <c r="E72" s="258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9" thickBot="1">
      <c r="B73" s="192" t="s">
        <v>169</v>
      </c>
      <c r="C73" s="192" t="s">
        <v>134</v>
      </c>
      <c r="D73" s="192" t="s">
        <v>170</v>
      </c>
      <c r="E73" s="192" t="s">
        <v>171</v>
      </c>
      <c r="G73" s="221" t="s">
        <v>207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9" thickBot="1">
      <c r="A74" s="112"/>
      <c r="B74" s="193"/>
      <c r="C74" s="194"/>
      <c r="D74" s="194"/>
      <c r="E74" s="195"/>
      <c r="G74" s="162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222">
        <v>1</v>
      </c>
      <c r="B75" s="196" t="s">
        <v>54</v>
      </c>
      <c r="C75" s="227">
        <v>1359102</v>
      </c>
      <c r="D75" s="227">
        <v>115522</v>
      </c>
      <c r="E75" s="228">
        <f>SUM(C75:D75)</f>
        <v>1474624</v>
      </c>
      <c r="F75" s="230">
        <f>+E75/$E$92</f>
        <v>6.0487028077600121E-3</v>
      </c>
      <c r="G75" s="230">
        <f t="shared" ref="G75:G91" si="5">+F75*100</f>
        <v>0.60487028077600125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5" customHeight="1">
      <c r="A76" s="222">
        <v>2</v>
      </c>
      <c r="B76" s="196" t="s">
        <v>41</v>
      </c>
      <c r="C76" s="197">
        <v>7103066</v>
      </c>
      <c r="D76" s="197">
        <v>297214</v>
      </c>
      <c r="E76" s="198">
        <f t="shared" ref="E76:E91" si="6">C76+D76</f>
        <v>7400280</v>
      </c>
      <c r="F76" s="230">
        <f>+E76/$E$92</f>
        <v>3.0354920586000408E-2</v>
      </c>
      <c r="G76" s="230">
        <f t="shared" si="5"/>
        <v>3.0354920586000409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5" customHeight="1">
      <c r="A77" s="222">
        <v>3</v>
      </c>
      <c r="B77" s="196" t="s">
        <v>44</v>
      </c>
      <c r="C77" s="197">
        <v>11442628</v>
      </c>
      <c r="D77" s="197">
        <v>800984</v>
      </c>
      <c r="E77" s="198">
        <f t="shared" si="6"/>
        <v>12243612</v>
      </c>
      <c r="F77" s="230">
        <f>+E77/$E$92</f>
        <v>5.0221595662029224E-2</v>
      </c>
      <c r="G77" s="230">
        <f t="shared" si="5"/>
        <v>5.0221595662029221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5" customHeight="1">
      <c r="A78" s="222">
        <v>4</v>
      </c>
      <c r="B78" s="196" t="s">
        <v>245</v>
      </c>
      <c r="C78" s="197">
        <v>5294212</v>
      </c>
      <c r="D78" s="197">
        <v>450008</v>
      </c>
      <c r="E78" s="198">
        <f t="shared" si="6"/>
        <v>5744220</v>
      </c>
      <c r="F78" s="230"/>
      <c r="G78" s="230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5" customHeight="1">
      <c r="A79" s="222">
        <v>5</v>
      </c>
      <c r="B79" s="196" t="s">
        <v>38</v>
      </c>
      <c r="C79" s="197">
        <v>7342080</v>
      </c>
      <c r="D79" s="197">
        <v>513944</v>
      </c>
      <c r="E79" s="198">
        <f t="shared" si="6"/>
        <v>7856024</v>
      </c>
      <c r="F79" s="230">
        <f t="shared" ref="F79:F84" si="7">+E79/$E$92</f>
        <v>3.222431916653333E-2</v>
      </c>
      <c r="G79" s="230">
        <f t="shared" si="5"/>
        <v>3.2224319166533331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5" customHeight="1">
      <c r="A80" s="222">
        <v>6</v>
      </c>
      <c r="B80" s="196" t="s">
        <v>46</v>
      </c>
      <c r="C80" s="197">
        <v>28209088</v>
      </c>
      <c r="D80" s="197">
        <v>2256728</v>
      </c>
      <c r="E80" s="198">
        <f t="shared" si="6"/>
        <v>30465816</v>
      </c>
      <c r="F80" s="230">
        <f t="shared" si="7"/>
        <v>0.12496654522095117</v>
      </c>
      <c r="G80" s="230">
        <f t="shared" si="5"/>
        <v>12.496654522095117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5" customHeight="1">
      <c r="A81" s="222">
        <v>7</v>
      </c>
      <c r="B81" s="196" t="s">
        <v>237</v>
      </c>
      <c r="C81" s="197">
        <v>2925077</v>
      </c>
      <c r="D81" s="197">
        <v>234007</v>
      </c>
      <c r="E81" s="198">
        <f t="shared" si="6"/>
        <v>3159084</v>
      </c>
      <c r="F81" s="230">
        <f t="shared" si="7"/>
        <v>1.2958123739169939E-2</v>
      </c>
      <c r="G81" s="230">
        <f t="shared" si="5"/>
        <v>1.295812373916994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5" customHeight="1">
      <c r="A82" s="222">
        <v>8</v>
      </c>
      <c r="B82" s="196" t="s">
        <v>282</v>
      </c>
      <c r="C82" s="197">
        <v>5567634</v>
      </c>
      <c r="D82" s="197">
        <v>445411</v>
      </c>
      <c r="E82" s="198">
        <f t="shared" si="6"/>
        <v>6013045</v>
      </c>
      <c r="F82" s="230">
        <f t="shared" si="7"/>
        <v>2.4664675317021358E-2</v>
      </c>
      <c r="G82" s="230">
        <f t="shared" si="5"/>
        <v>2.4664675317021358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222">
        <v>9</v>
      </c>
      <c r="B83" s="196" t="s">
        <v>45</v>
      </c>
      <c r="C83" s="197">
        <v>105365417</v>
      </c>
      <c r="D83" s="197">
        <v>3129476</v>
      </c>
      <c r="E83" s="198">
        <f t="shared" si="6"/>
        <v>108494893</v>
      </c>
      <c r="F83" s="230">
        <f t="shared" si="7"/>
        <v>0.4450309800442161</v>
      </c>
      <c r="G83" s="230">
        <f t="shared" si="5"/>
        <v>44.503098004421609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222">
        <v>10</v>
      </c>
      <c r="B84" s="196" t="s">
        <v>219</v>
      </c>
      <c r="C84" s="197">
        <v>953261</v>
      </c>
      <c r="D84" s="197">
        <v>85794</v>
      </c>
      <c r="E84" s="198">
        <f>SUM(C84:D84)</f>
        <v>1039055</v>
      </c>
      <c r="F84" s="230">
        <f t="shared" si="7"/>
        <v>4.2620592747148285E-3</v>
      </c>
      <c r="G84" s="230">
        <f t="shared" si="5"/>
        <v>0.42620592747148284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222">
        <v>11</v>
      </c>
      <c r="B85" s="196" t="s">
        <v>225</v>
      </c>
      <c r="C85" s="197">
        <v>4385006</v>
      </c>
      <c r="D85" s="197">
        <v>394650</v>
      </c>
      <c r="E85" s="198">
        <f t="shared" ref="E85:E86" si="8">SUM(C85:D85)</f>
        <v>4779656</v>
      </c>
      <c r="F85" s="230"/>
      <c r="G85" s="230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222">
        <v>12</v>
      </c>
      <c r="B86" s="196" t="s">
        <v>226</v>
      </c>
      <c r="C86" s="197">
        <v>1993871</v>
      </c>
      <c r="D86" s="197">
        <v>169479</v>
      </c>
      <c r="E86" s="198">
        <f t="shared" si="8"/>
        <v>2163350</v>
      </c>
      <c r="F86" s="230"/>
      <c r="G86" s="230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222">
        <v>13</v>
      </c>
      <c r="B87" s="196" t="s">
        <v>220</v>
      </c>
      <c r="C87" s="197">
        <v>35337673</v>
      </c>
      <c r="D87" s="197">
        <v>2120262</v>
      </c>
      <c r="E87" s="198">
        <f>SUM(C87:D87)</f>
        <v>37457935</v>
      </c>
      <c r="F87" s="230">
        <f>+E87/$E$92</f>
        <v>0.15364724608265704</v>
      </c>
      <c r="G87" s="230">
        <f t="shared" si="5"/>
        <v>15.364724608265703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222">
        <v>14</v>
      </c>
      <c r="B88" s="196" t="s">
        <v>286</v>
      </c>
      <c r="C88" s="197">
        <v>919004</v>
      </c>
      <c r="D88" s="197">
        <v>73520</v>
      </c>
      <c r="E88" s="198"/>
      <c r="F88" s="230"/>
      <c r="G88" s="230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222">
        <v>15</v>
      </c>
      <c r="B89" s="196" t="s">
        <v>269</v>
      </c>
      <c r="C89" s="197">
        <v>14220351</v>
      </c>
      <c r="D89" s="197">
        <v>1279831</v>
      </c>
      <c r="E89" s="198">
        <f>SUM(C89:D89)</f>
        <v>15500182</v>
      </c>
      <c r="F89" s="230"/>
      <c r="G89" s="230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222"/>
      <c r="B90" s="196"/>
      <c r="C90" s="197"/>
      <c r="D90" s="197"/>
      <c r="E90" s="198"/>
      <c r="F90" s="230"/>
      <c r="G90" s="23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ht="19" thickBot="1">
      <c r="A91" s="129"/>
      <c r="B91" s="200"/>
      <c r="C91" s="197"/>
      <c r="D91" s="197"/>
      <c r="E91" s="198">
        <f t="shared" si="6"/>
        <v>0</v>
      </c>
      <c r="F91" s="230">
        <f>+E91/$E$92</f>
        <v>0</v>
      </c>
      <c r="G91" s="230">
        <f t="shared" si="5"/>
        <v>0</v>
      </c>
    </row>
    <row r="92" spans="1:38" ht="19" thickBot="1">
      <c r="B92" s="201" t="s">
        <v>171</v>
      </c>
      <c r="C92" s="202"/>
      <c r="D92" s="203">
        <f>SUM(D75:D91)</f>
        <v>12366830</v>
      </c>
      <c r="E92" s="204">
        <f>SUM(E75:E91)</f>
        <v>243791776</v>
      </c>
    </row>
    <row r="93" spans="1:38" ht="19" thickBot="1">
      <c r="C93" s="192"/>
      <c r="D93" s="203"/>
    </row>
    <row r="94" spans="1:38" ht="19" thickBot="1"/>
    <row r="95" spans="1:38" ht="19" thickBot="1">
      <c r="C95" s="205" t="s">
        <v>198</v>
      </c>
      <c r="D95" s="203">
        <f>SUM(D92:D94)</f>
        <v>12366830</v>
      </c>
    </row>
    <row r="96" spans="1:38" ht="19" thickBot="1"/>
    <row r="97" spans="2:4">
      <c r="B97" s="212"/>
      <c r="C97" s="213"/>
      <c r="D97" s="214"/>
    </row>
    <row r="98" spans="2:4" ht="20">
      <c r="B98" s="215" t="s">
        <v>287</v>
      </c>
      <c r="C98" s="216"/>
      <c r="D98" s="217">
        <f>D92+D93+D68+D69</f>
        <v>77504861</v>
      </c>
    </row>
    <row r="99" spans="2:4" ht="21" thickBot="1">
      <c r="B99" s="234" t="s">
        <v>228</v>
      </c>
      <c r="C99" s="219"/>
      <c r="D99" s="220"/>
    </row>
    <row r="101" spans="2:4" ht="19" thickBot="1"/>
    <row r="102" spans="2:4" ht="20">
      <c r="B102" s="238" t="s">
        <v>238</v>
      </c>
      <c r="C102" s="239"/>
    </row>
    <row r="103" spans="2:4" ht="21" thickBot="1">
      <c r="B103" s="234" t="s">
        <v>239</v>
      </c>
      <c r="C103" s="241"/>
    </row>
    <row r="105" spans="2:4" ht="19" thickBot="1"/>
    <row r="106" spans="2:4" ht="21" thickBot="1">
      <c r="B106" s="240" t="s">
        <v>240</v>
      </c>
      <c r="C106" s="245">
        <v>1220000</v>
      </c>
    </row>
    <row r="107" spans="2:4" ht="19" thickBot="1"/>
    <row r="108" spans="2:4" ht="20">
      <c r="B108" s="238" t="s">
        <v>267</v>
      </c>
      <c r="C108" s="242"/>
      <c r="D108" s="243">
        <v>3160000</v>
      </c>
    </row>
    <row r="109" spans="2:4" ht="21" thickBot="1">
      <c r="B109" s="234" t="s">
        <v>241</v>
      </c>
      <c r="C109" s="244"/>
      <c r="D109" s="241">
        <v>0</v>
      </c>
    </row>
    <row r="111" spans="2:4" ht="19" thickBot="1"/>
    <row r="112" spans="2:4" ht="21" thickBot="1">
      <c r="B112" s="246" t="s">
        <v>288</v>
      </c>
      <c r="C112" s="247">
        <f>D108+C106+C103+D98</f>
        <v>81884861</v>
      </c>
    </row>
  </sheetData>
  <mergeCells count="4">
    <mergeCell ref="B1:E1"/>
    <mergeCell ref="B2:E2"/>
    <mergeCell ref="B71:E71"/>
    <mergeCell ref="B72:E7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2"/>
  <sheetViews>
    <sheetView tabSelected="1" workbookViewId="0">
      <pane ySplit="3" topLeftCell="A87" activePane="bottomLeft" state="frozen"/>
      <selection pane="bottomLeft" activeCell="E92" sqref="E92"/>
    </sheetView>
  </sheetViews>
  <sheetFormatPr baseColWidth="10" defaultColWidth="11.5" defaultRowHeight="18" x14ac:dyDescent="0"/>
  <cols>
    <col min="1" max="1" width="3.83203125" style="107" customWidth="1"/>
    <col min="2" max="2" width="31.5" style="107" customWidth="1"/>
    <col min="3" max="3" width="34.3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289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A3" s="137"/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235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9" customHeight="1">
      <c r="A5" s="119">
        <v>1</v>
      </c>
      <c r="B5" s="236" t="s">
        <v>279</v>
      </c>
      <c r="C5" s="197"/>
      <c r="D5" s="197"/>
      <c r="E5" s="198">
        <f t="shared" ref="E5:E41" si="0">C5+D5</f>
        <v>0</v>
      </c>
      <c r="I5" s="163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9" customHeight="1">
      <c r="A6" s="119">
        <v>2</v>
      </c>
      <c r="B6" s="236" t="s">
        <v>283</v>
      </c>
      <c r="C6" s="197"/>
      <c r="D6" s="197"/>
      <c r="E6" s="198">
        <f>D6+C6</f>
        <v>0</v>
      </c>
      <c r="I6" s="16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236" t="s">
        <v>54</v>
      </c>
      <c r="C7" s="197">
        <v>2478893</v>
      </c>
      <c r="D7" s="197">
        <v>210706</v>
      </c>
      <c r="E7" s="198">
        <f t="shared" si="0"/>
        <v>2689599</v>
      </c>
      <c r="F7" s="229">
        <f>+E7/$E$58</f>
        <v>5.2539052733302357E-3</v>
      </c>
      <c r="G7" s="107">
        <f>+F7*100</f>
        <v>0.5253905273330236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119">
        <v>4</v>
      </c>
      <c r="B8" s="236" t="s">
        <v>41</v>
      </c>
      <c r="C8" s="197">
        <v>1148504</v>
      </c>
      <c r="D8" s="197">
        <v>80396</v>
      </c>
      <c r="E8" s="198">
        <f t="shared" si="0"/>
        <v>1228900</v>
      </c>
      <c r="F8" s="229">
        <f>+E8/$E$58</f>
        <v>2.4005527182288239E-3</v>
      </c>
      <c r="G8" s="107">
        <f t="shared" ref="G8:G56" si="1">+F8*100</f>
        <v>0.24005527182288239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119">
        <v>5</v>
      </c>
      <c r="B9" s="236" t="s">
        <v>39</v>
      </c>
      <c r="C9" s="197"/>
      <c r="D9" s="197"/>
      <c r="E9" s="198">
        <f t="shared" si="0"/>
        <v>0</v>
      </c>
      <c r="F9" s="229">
        <f>+E9/$E$58</f>
        <v>0</v>
      </c>
      <c r="G9" s="107">
        <f t="shared" si="1"/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237" t="s">
        <v>265</v>
      </c>
      <c r="C10" s="197"/>
      <c r="D10" s="197">
        <v>1886051</v>
      </c>
      <c r="E10" s="197">
        <v>5040000</v>
      </c>
      <c r="F10" s="229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119">
        <v>7</v>
      </c>
      <c r="B11" s="237" t="s">
        <v>285</v>
      </c>
      <c r="C11" s="197">
        <v>15060861</v>
      </c>
      <c r="D11" s="197">
        <v>1054260</v>
      </c>
      <c r="E11" s="198">
        <f t="shared" si="0"/>
        <v>16115121</v>
      </c>
      <c r="F11" s="229">
        <f t="shared" ref="F11:F39" si="2">+E11/$E$58</f>
        <v>3.147953252594711E-2</v>
      </c>
      <c r="G11" s="107">
        <f t="shared" si="1"/>
        <v>3.1479532525947111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119"/>
      <c r="B12" s="237" t="s">
        <v>291</v>
      </c>
      <c r="C12" s="197">
        <v>3214801</v>
      </c>
      <c r="D12" s="197">
        <v>225037</v>
      </c>
      <c r="E12" s="198">
        <f t="shared" si="0"/>
        <v>3439838</v>
      </c>
      <c r="F12" s="229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119">
        <v>8</v>
      </c>
      <c r="B13" s="237" t="s">
        <v>251</v>
      </c>
      <c r="C13" s="197"/>
      <c r="D13" s="197">
        <v>665826</v>
      </c>
      <c r="E13" s="198">
        <v>1192500</v>
      </c>
      <c r="F13" s="229">
        <f t="shared" si="2"/>
        <v>2.3294483818763713E-3</v>
      </c>
      <c r="G13" s="107">
        <f t="shared" si="1"/>
        <v>0.23294483818763712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9</v>
      </c>
      <c r="B14" s="236" t="s">
        <v>40</v>
      </c>
      <c r="C14" s="197">
        <v>727722</v>
      </c>
      <c r="D14" s="197">
        <v>58217</v>
      </c>
      <c r="E14" s="198">
        <f t="shared" si="0"/>
        <v>785939</v>
      </c>
      <c r="F14" s="229">
        <f t="shared" si="2"/>
        <v>1.5352656870469882E-3</v>
      </c>
      <c r="G14" s="107">
        <f t="shared" si="1"/>
        <v>0.15352656870469883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119">
        <v>10</v>
      </c>
      <c r="B15" s="236" t="s">
        <v>202</v>
      </c>
      <c r="C15" s="197">
        <v>5659411</v>
      </c>
      <c r="D15" s="197">
        <v>565941</v>
      </c>
      <c r="E15" s="198">
        <f t="shared" si="0"/>
        <v>6225352</v>
      </c>
      <c r="F15" s="229">
        <f t="shared" si="2"/>
        <v>1.2160701168143254E-2</v>
      </c>
      <c r="G15" s="107">
        <f t="shared" si="1"/>
        <v>1.2160701168143253</v>
      </c>
      <c r="I15" s="107" t="s">
        <v>64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119">
        <v>11</v>
      </c>
      <c r="B16" s="236" t="s">
        <v>43</v>
      </c>
      <c r="C16" s="197">
        <v>1301048</v>
      </c>
      <c r="D16" s="197">
        <v>104084</v>
      </c>
      <c r="E16" s="198">
        <f t="shared" si="0"/>
        <v>1405132</v>
      </c>
      <c r="F16" s="229">
        <f t="shared" si="2"/>
        <v>2.7448070974613915E-3</v>
      </c>
      <c r="G16" s="107">
        <f t="shared" si="1"/>
        <v>0.27448070974613914</v>
      </c>
      <c r="I16" s="107" t="s">
        <v>271</v>
      </c>
      <c r="J16" s="107" t="s">
        <v>270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12</v>
      </c>
      <c r="B17" s="236" t="s">
        <v>191</v>
      </c>
      <c r="C17" s="197">
        <v>4238928</v>
      </c>
      <c r="D17" s="197">
        <v>296725</v>
      </c>
      <c r="E17" s="198">
        <f t="shared" si="0"/>
        <v>4535653</v>
      </c>
      <c r="F17" s="229">
        <f t="shared" si="2"/>
        <v>8.8600163870882261E-3</v>
      </c>
      <c r="G17" s="107">
        <f t="shared" si="1"/>
        <v>0.88600163870882265</v>
      </c>
      <c r="I17" s="250">
        <v>148787</v>
      </c>
      <c r="J17" s="250">
        <v>2125524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119">
        <v>13</v>
      </c>
      <c r="B18" s="236" t="s">
        <v>60</v>
      </c>
      <c r="C18" s="197">
        <v>731221</v>
      </c>
      <c r="D18" s="197">
        <v>55977</v>
      </c>
      <c r="E18" s="198">
        <f t="shared" si="0"/>
        <v>787198</v>
      </c>
      <c r="F18" s="229">
        <f t="shared" si="2"/>
        <v>1.5377250375818161E-3</v>
      </c>
      <c r="G18" s="107">
        <f t="shared" si="1"/>
        <v>0.15377250375818161</v>
      </c>
      <c r="I18" s="250">
        <v>373514</v>
      </c>
      <c r="J18" s="250">
        <v>5335907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119">
        <v>14</v>
      </c>
      <c r="B19" s="236" t="s">
        <v>254</v>
      </c>
      <c r="C19" s="197"/>
      <c r="D19" s="197">
        <v>3529007</v>
      </c>
      <c r="E19" s="198">
        <v>7443750</v>
      </c>
      <c r="F19" s="229">
        <f t="shared" si="2"/>
        <v>1.4540739113284896E-2</v>
      </c>
      <c r="G19" s="107">
        <f t="shared" si="1"/>
        <v>1.4540739113284895</v>
      </c>
      <c r="I19" s="250">
        <v>327124</v>
      </c>
      <c r="J19" s="250">
        <v>4850199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15</v>
      </c>
      <c r="B20" s="236" t="s">
        <v>113</v>
      </c>
      <c r="C20" s="197">
        <v>5297774</v>
      </c>
      <c r="D20" s="197">
        <v>344355</v>
      </c>
      <c r="E20" s="198">
        <f t="shared" si="0"/>
        <v>5642129</v>
      </c>
      <c r="F20" s="229">
        <f t="shared" si="2"/>
        <v>1.1021424125272745E-2</v>
      </c>
      <c r="G20" s="107">
        <f t="shared" si="1"/>
        <v>1.1021424125272745</v>
      </c>
      <c r="I20" s="250">
        <v>1243751</v>
      </c>
      <c r="J20" s="250">
        <v>17767864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119">
        <v>16</v>
      </c>
      <c r="B21" s="236" t="s">
        <v>44</v>
      </c>
      <c r="C21" s="197">
        <v>8130043</v>
      </c>
      <c r="D21" s="197">
        <v>569103</v>
      </c>
      <c r="E21" s="198">
        <f t="shared" si="0"/>
        <v>8699146</v>
      </c>
      <c r="F21" s="229">
        <f t="shared" si="2"/>
        <v>1.6993049537447638E-2</v>
      </c>
      <c r="G21" s="107">
        <f t="shared" si="1"/>
        <v>1.6993049537447638</v>
      </c>
      <c r="I21" s="250"/>
      <c r="J21" s="25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119"/>
      <c r="B22" s="236" t="s">
        <v>65</v>
      </c>
      <c r="C22" s="197">
        <v>1085633</v>
      </c>
      <c r="D22" s="197">
        <v>40861</v>
      </c>
      <c r="E22" s="198">
        <f t="shared" si="0"/>
        <v>1126494</v>
      </c>
      <c r="F22" s="229"/>
      <c r="I22" s="250"/>
      <c r="J22" s="25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119">
        <v>17</v>
      </c>
      <c r="B23" s="236" t="s">
        <v>212</v>
      </c>
      <c r="C23" s="197">
        <v>19709280</v>
      </c>
      <c r="D23" s="197">
        <v>1379650</v>
      </c>
      <c r="E23" s="198">
        <f t="shared" si="0"/>
        <v>21088930</v>
      </c>
      <c r="F23" s="229">
        <f t="shared" si="2"/>
        <v>4.1195449781135478E-2</v>
      </c>
      <c r="G23" s="107">
        <f t="shared" si="1"/>
        <v>4.1195449781135478</v>
      </c>
      <c r="I23" s="250"/>
      <c r="J23" s="25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22">
        <v>18</v>
      </c>
      <c r="B24" s="236" t="s">
        <v>67</v>
      </c>
      <c r="C24" s="197">
        <v>3098124</v>
      </c>
      <c r="D24" s="197">
        <v>247860</v>
      </c>
      <c r="E24" s="198">
        <f t="shared" si="0"/>
        <v>3345984</v>
      </c>
      <c r="F24" s="229">
        <f t="shared" si="2"/>
        <v>6.5360981254375073E-3</v>
      </c>
      <c r="G24" s="107">
        <f t="shared" si="1"/>
        <v>0.65360981254375072</v>
      </c>
      <c r="I24" s="250"/>
      <c r="J24" s="25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119">
        <v>19</v>
      </c>
      <c r="B25" s="236" t="s">
        <v>46</v>
      </c>
      <c r="C25" s="197">
        <v>7827056</v>
      </c>
      <c r="D25" s="197">
        <v>626167</v>
      </c>
      <c r="E25" s="198">
        <f t="shared" si="0"/>
        <v>8453223</v>
      </c>
      <c r="F25" s="229">
        <f t="shared" si="2"/>
        <v>1.651265965533763E-2</v>
      </c>
      <c r="G25" s="107">
        <f t="shared" si="1"/>
        <v>1.6512659655337631</v>
      </c>
      <c r="I25" s="250"/>
      <c r="J25" s="25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119">
        <v>20</v>
      </c>
      <c r="B26" s="236" t="s">
        <v>224</v>
      </c>
      <c r="C26" s="197">
        <v>1960598</v>
      </c>
      <c r="D26" s="197">
        <v>156848</v>
      </c>
      <c r="E26" s="198">
        <f t="shared" si="0"/>
        <v>2117446</v>
      </c>
      <c r="F26" s="229">
        <f t="shared" si="2"/>
        <v>4.1362525437405404E-3</v>
      </c>
      <c r="G26" s="107">
        <f t="shared" si="1"/>
        <v>0.41362525437405406</v>
      </c>
      <c r="I26" s="250"/>
      <c r="J26" s="25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>
      <c r="A27" s="222">
        <v>21</v>
      </c>
      <c r="B27" s="236" t="s">
        <v>217</v>
      </c>
      <c r="C27" s="197">
        <v>2390095</v>
      </c>
      <c r="D27" s="197">
        <v>156357</v>
      </c>
      <c r="E27" s="198">
        <f t="shared" si="0"/>
        <v>2546452</v>
      </c>
      <c r="F27" s="229">
        <f t="shared" si="2"/>
        <v>4.9742796569608796E-3</v>
      </c>
      <c r="G27" s="107">
        <f t="shared" si="1"/>
        <v>0.49742796569608794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>
      <c r="A28" s="119">
        <v>22</v>
      </c>
      <c r="B28" s="236" t="s">
        <v>280</v>
      </c>
      <c r="C28" s="197"/>
      <c r="D28" s="197"/>
      <c r="E28" s="198">
        <f t="shared" si="0"/>
        <v>0</v>
      </c>
      <c r="F28" s="229">
        <f t="shared" si="2"/>
        <v>0</v>
      </c>
      <c r="G28" s="107">
        <f t="shared" si="1"/>
        <v>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customHeight="1">
      <c r="A29" s="119">
        <v>23</v>
      </c>
      <c r="B29" s="236" t="s">
        <v>260</v>
      </c>
      <c r="C29" s="197">
        <v>760213</v>
      </c>
      <c r="D29" s="197">
        <v>49413</v>
      </c>
      <c r="E29" s="198">
        <f t="shared" si="0"/>
        <v>809626</v>
      </c>
      <c r="F29" s="229">
        <f t="shared" si="2"/>
        <v>1.5815362479035967E-3</v>
      </c>
      <c r="G29" s="107">
        <f t="shared" si="1"/>
        <v>0.15815362479035966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customHeight="1">
      <c r="A30" s="222">
        <v>24</v>
      </c>
      <c r="B30" s="236" t="s">
        <v>261</v>
      </c>
      <c r="C30" s="197">
        <v>3496514</v>
      </c>
      <c r="D30" s="197">
        <v>217822</v>
      </c>
      <c r="E30" s="198">
        <f t="shared" si="0"/>
        <v>3714336</v>
      </c>
      <c r="F30" s="229">
        <f t="shared" si="2"/>
        <v>7.2556427546709877E-3</v>
      </c>
      <c r="G30" s="107">
        <f t="shared" si="1"/>
        <v>0.72556427546709878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customHeight="1">
      <c r="A31" s="119">
        <v>25</v>
      </c>
      <c r="B31" s="236" t="s">
        <v>249</v>
      </c>
      <c r="C31" s="197"/>
      <c r="D31" s="197">
        <v>7135937</v>
      </c>
      <c r="E31" s="198">
        <v>13084106</v>
      </c>
      <c r="F31" s="229">
        <f t="shared" si="2"/>
        <v>2.5558699832284211E-2</v>
      </c>
      <c r="G31" s="107">
        <f t="shared" si="1"/>
        <v>2.5558699832284213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 customHeight="1">
      <c r="A32" s="119">
        <v>26</v>
      </c>
      <c r="B32" s="236" t="s">
        <v>214</v>
      </c>
      <c r="C32" s="197"/>
      <c r="D32" s="197"/>
      <c r="E32" s="198"/>
      <c r="F32" s="229">
        <f t="shared" si="2"/>
        <v>0</v>
      </c>
      <c r="G32" s="107">
        <f t="shared" si="1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27</v>
      </c>
      <c r="B33" s="236" t="s">
        <v>154</v>
      </c>
      <c r="C33" s="197">
        <v>28027187</v>
      </c>
      <c r="D33" s="197">
        <v>2242175</v>
      </c>
      <c r="E33" s="198">
        <f t="shared" si="0"/>
        <v>30269362</v>
      </c>
      <c r="F33" s="229">
        <f t="shared" si="2"/>
        <v>5.9128651011597581E-2</v>
      </c>
      <c r="G33" s="107">
        <f t="shared" si="1"/>
        <v>5.9128651011597579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119">
        <v>28</v>
      </c>
      <c r="B34" s="236" t="s">
        <v>50</v>
      </c>
      <c r="C34" s="197">
        <v>988671</v>
      </c>
      <c r="D34" s="197">
        <v>88981</v>
      </c>
      <c r="E34" s="198">
        <f t="shared" si="0"/>
        <v>1077652</v>
      </c>
      <c r="F34" s="229">
        <f t="shared" si="2"/>
        <v>2.1051024801893798E-3</v>
      </c>
      <c r="G34" s="107">
        <f t="shared" si="1"/>
        <v>0.21051024801893797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119">
        <v>29</v>
      </c>
      <c r="B35" s="236" t="s">
        <v>78</v>
      </c>
      <c r="C35" s="197"/>
      <c r="D35" s="197"/>
      <c r="E35" s="198">
        <f t="shared" si="0"/>
        <v>0</v>
      </c>
      <c r="F35" s="229">
        <f t="shared" si="2"/>
        <v>0</v>
      </c>
      <c r="G35" s="107">
        <f t="shared" si="1"/>
        <v>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30</v>
      </c>
      <c r="B36" s="236" t="s">
        <v>51</v>
      </c>
      <c r="C36" s="197"/>
      <c r="D36" s="197"/>
      <c r="E36" s="198">
        <f t="shared" si="0"/>
        <v>0</v>
      </c>
      <c r="F36" s="229">
        <f t="shared" si="2"/>
        <v>0</v>
      </c>
      <c r="G36" s="107">
        <f t="shared" si="1"/>
        <v>0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119">
        <v>31</v>
      </c>
      <c r="B37" s="236" t="s">
        <v>48</v>
      </c>
      <c r="C37" s="197">
        <v>3933275</v>
      </c>
      <c r="D37" s="197">
        <v>334328</v>
      </c>
      <c r="E37" s="198">
        <f t="shared" si="0"/>
        <v>4267603</v>
      </c>
      <c r="F37" s="229">
        <f t="shared" si="2"/>
        <v>8.3364032728224305E-3</v>
      </c>
      <c r="G37" s="107">
        <f t="shared" si="1"/>
        <v>0.83364032728224302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119">
        <v>32</v>
      </c>
      <c r="B38" s="236" t="s">
        <v>59</v>
      </c>
      <c r="C38" s="197">
        <v>8494644</v>
      </c>
      <c r="D38" s="197">
        <v>552152</v>
      </c>
      <c r="E38" s="198">
        <f t="shared" si="0"/>
        <v>9046796</v>
      </c>
      <c r="F38" s="229">
        <f t="shared" si="2"/>
        <v>1.7672154552088575E-2</v>
      </c>
      <c r="G38" s="107">
        <f t="shared" si="1"/>
        <v>1.7672154552088575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33</v>
      </c>
      <c r="B39" s="236" t="s">
        <v>266</v>
      </c>
      <c r="C39" s="197"/>
      <c r="D39" s="197"/>
      <c r="E39" s="198"/>
      <c r="F39" s="229">
        <f t="shared" si="2"/>
        <v>0</v>
      </c>
      <c r="G39" s="107">
        <f t="shared" si="1"/>
        <v>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119">
        <v>34</v>
      </c>
      <c r="B40" s="236" t="s">
        <v>272</v>
      </c>
      <c r="C40" s="197">
        <v>1608621</v>
      </c>
      <c r="D40" s="197">
        <v>112603</v>
      </c>
      <c r="E40" s="198">
        <f t="shared" si="0"/>
        <v>1721224</v>
      </c>
      <c r="F40" s="22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119">
        <v>35</v>
      </c>
      <c r="B41" s="236" t="s">
        <v>250</v>
      </c>
      <c r="C41" s="197"/>
      <c r="D41" s="197"/>
      <c r="E41" s="198">
        <f t="shared" si="0"/>
        <v>0</v>
      </c>
      <c r="F41" s="229">
        <f>+E41/$E$58</f>
        <v>0</v>
      </c>
      <c r="G41" s="107">
        <f t="shared" si="1"/>
        <v>0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36</v>
      </c>
      <c r="B42" s="236" t="s">
        <v>205</v>
      </c>
      <c r="C42" s="197"/>
      <c r="D42" s="197"/>
      <c r="E42" s="198"/>
      <c r="F42" s="229">
        <f>+E42/$E$58</f>
        <v>0</v>
      </c>
      <c r="G42" s="107">
        <f t="shared" si="1"/>
        <v>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/>
      <c r="B43" s="236" t="s">
        <v>231</v>
      </c>
      <c r="C43" s="197">
        <v>11997070</v>
      </c>
      <c r="D43" s="197">
        <v>719824</v>
      </c>
      <c r="E43" s="198">
        <f t="shared" ref="E43:E53" si="3">C43+D43</f>
        <v>12716894</v>
      </c>
      <c r="F43" s="229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119">
        <v>37</v>
      </c>
      <c r="B44" s="236" t="s">
        <v>68</v>
      </c>
      <c r="C44" s="197">
        <v>15260149</v>
      </c>
      <c r="D44" s="197">
        <v>1220812</v>
      </c>
      <c r="E44" s="198">
        <f t="shared" si="3"/>
        <v>16480961</v>
      </c>
      <c r="F44" s="229">
        <f>+E44/$E$58</f>
        <v>3.2194170174605935E-2</v>
      </c>
      <c r="G44" s="107">
        <f t="shared" si="1"/>
        <v>3.2194170174605934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119">
        <v>38</v>
      </c>
      <c r="B45" s="236" t="s">
        <v>45</v>
      </c>
      <c r="C45" s="197">
        <v>176387833</v>
      </c>
      <c r="D45" s="197">
        <v>4953526</v>
      </c>
      <c r="E45" s="198">
        <f t="shared" si="3"/>
        <v>181341359</v>
      </c>
      <c r="F45" s="229">
        <f>+E45/$E$58</f>
        <v>0.35423508200403531</v>
      </c>
      <c r="G45" s="107">
        <f t="shared" si="1"/>
        <v>35.423508200403532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222">
        <v>39</v>
      </c>
      <c r="B46" s="236" t="s">
        <v>262</v>
      </c>
      <c r="C46" s="197">
        <v>3134700</v>
      </c>
      <c r="D46" s="197">
        <v>184492</v>
      </c>
      <c r="E46" s="198">
        <f t="shared" si="3"/>
        <v>3319192</v>
      </c>
      <c r="F46" s="22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119">
        <v>40</v>
      </c>
      <c r="B47" s="236" t="s">
        <v>255</v>
      </c>
      <c r="C47" s="197"/>
      <c r="D47" s="197">
        <v>788792</v>
      </c>
      <c r="E47" s="198">
        <v>1740000</v>
      </c>
      <c r="F47" s="22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119">
        <v>41</v>
      </c>
      <c r="B48" s="236" t="s">
        <v>263</v>
      </c>
      <c r="C48" s="197">
        <v>5803023</v>
      </c>
      <c r="D48" s="197">
        <v>399212</v>
      </c>
      <c r="E48" s="198">
        <f t="shared" si="3"/>
        <v>6202235</v>
      </c>
      <c r="F48" s="229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222">
        <v>42</v>
      </c>
      <c r="B49" s="236" t="s">
        <v>248</v>
      </c>
      <c r="C49" s="197"/>
      <c r="D49" s="197">
        <v>3183457</v>
      </c>
      <c r="E49" s="198">
        <v>6393750</v>
      </c>
      <c r="F49" s="229">
        <f>+E49/$E$58</f>
        <v>1.2489652487733373E-2</v>
      </c>
      <c r="G49" s="107">
        <f t="shared" si="1"/>
        <v>1.2489652487733374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119">
        <v>43</v>
      </c>
      <c r="B50" s="236" t="s">
        <v>247</v>
      </c>
      <c r="C50" s="197">
        <v>81018233</v>
      </c>
      <c r="D50" s="197">
        <v>5671276</v>
      </c>
      <c r="E50" s="198">
        <f t="shared" si="3"/>
        <v>86689509</v>
      </c>
      <c r="F50" s="229">
        <f>+E50/$E$58</f>
        <v>0.16934065951002694</v>
      </c>
      <c r="G50" s="107">
        <f t="shared" si="1"/>
        <v>16.934065951002694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119">
        <v>44</v>
      </c>
      <c r="B51" s="236" t="s">
        <v>223</v>
      </c>
      <c r="C51" s="197">
        <v>3956277</v>
      </c>
      <c r="D51" s="197">
        <v>257158</v>
      </c>
      <c r="E51" s="198">
        <f t="shared" si="3"/>
        <v>4213435</v>
      </c>
      <c r="F51" s="229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222">
        <v>45</v>
      </c>
      <c r="B52" s="236" t="s">
        <v>233</v>
      </c>
      <c r="C52" s="197">
        <v>1412259</v>
      </c>
      <c r="D52" s="197">
        <v>127103</v>
      </c>
      <c r="E52" s="198">
        <f t="shared" si="3"/>
        <v>1539362</v>
      </c>
      <c r="F52" s="229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119">
        <v>46</v>
      </c>
      <c r="B53" s="236" t="s">
        <v>234</v>
      </c>
      <c r="C53" s="197">
        <v>5164539</v>
      </c>
      <c r="D53" s="197">
        <v>413163</v>
      </c>
      <c r="E53" s="198">
        <f t="shared" si="3"/>
        <v>5577702</v>
      </c>
      <c r="F53" s="229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119">
        <v>47</v>
      </c>
      <c r="B54" s="236" t="s">
        <v>273</v>
      </c>
      <c r="C54" s="197"/>
      <c r="D54" s="197">
        <v>294259</v>
      </c>
      <c r="E54" s="198">
        <v>660000</v>
      </c>
      <c r="F54" s="229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222">
        <v>48</v>
      </c>
      <c r="B55" s="236" t="s">
        <v>281</v>
      </c>
      <c r="C55" s="197">
        <v>641295</v>
      </c>
      <c r="D55" s="197">
        <v>44891</v>
      </c>
      <c r="E55" s="198">
        <f>C55+D55</f>
        <v>686186</v>
      </c>
      <c r="F55" s="229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119">
        <v>49</v>
      </c>
      <c r="B56" s="236" t="s">
        <v>80</v>
      </c>
      <c r="C56" s="197"/>
      <c r="D56" s="197">
        <v>7885094</v>
      </c>
      <c r="E56" s="198">
        <v>15768563</v>
      </c>
      <c r="F56" s="229">
        <f>+E56/$E$58</f>
        <v>3.0802560641396744E-2</v>
      </c>
      <c r="G56" s="107">
        <f t="shared" si="1"/>
        <v>3.0802560641396743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9" thickBot="1">
      <c r="A57" s="119">
        <v>50</v>
      </c>
      <c r="B57" s="236" t="s">
        <v>264</v>
      </c>
      <c r="C57" s="197">
        <v>631938</v>
      </c>
      <c r="D57" s="197">
        <v>63194</v>
      </c>
      <c r="E57" s="198">
        <f t="shared" ref="E57" si="4">C57+D57</f>
        <v>695132</v>
      </c>
      <c r="F57" s="229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9" thickBot="1">
      <c r="B58" s="201" t="s">
        <v>171</v>
      </c>
      <c r="C58" s="202"/>
      <c r="D58" s="203">
        <f>SUM(D5:D57)</f>
        <v>49193092</v>
      </c>
      <c r="E58" s="204">
        <f>SUM(E5:E57)</f>
        <v>511923771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B59" s="231" t="s">
        <v>228</v>
      </c>
      <c r="C59" s="232"/>
      <c r="D59" s="233">
        <v>5645125</v>
      </c>
      <c r="E59" s="233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B60" s="231"/>
      <c r="C60" s="232"/>
      <c r="D60" s="233">
        <f>D58+D59</f>
        <v>54838217</v>
      </c>
      <c r="E60" s="233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8" customHeight="1">
      <c r="C61" s="107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9" thickBot="1">
      <c r="C62" s="107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20">
      <c r="B63" s="253" t="s">
        <v>289</v>
      </c>
      <c r="C63" s="254"/>
      <c r="D63" s="254"/>
      <c r="E63" s="255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21" thickBot="1">
      <c r="B64" s="256" t="s">
        <v>178</v>
      </c>
      <c r="C64" s="257"/>
      <c r="D64" s="257"/>
      <c r="E64" s="258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9" thickBot="1">
      <c r="B65" s="192" t="s">
        <v>169</v>
      </c>
      <c r="C65" s="192" t="s">
        <v>134</v>
      </c>
      <c r="D65" s="192" t="s">
        <v>170</v>
      </c>
      <c r="E65" s="192" t="s">
        <v>171</v>
      </c>
      <c r="G65" s="221" t="s">
        <v>207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9" thickBot="1">
      <c r="A66" s="112"/>
      <c r="B66" s="193"/>
      <c r="C66" s="194"/>
      <c r="D66" s="194"/>
      <c r="E66" s="195"/>
      <c r="G66" s="162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222">
        <v>1</v>
      </c>
      <c r="B67" s="196" t="s">
        <v>54</v>
      </c>
      <c r="C67" s="227">
        <v>1362278</v>
      </c>
      <c r="D67" s="227">
        <v>115792</v>
      </c>
      <c r="E67" s="228">
        <f>SUM(C67:D67)</f>
        <v>1478070</v>
      </c>
      <c r="F67" s="230">
        <f>+E67/$E$82</f>
        <v>8.4104503716597185E-3</v>
      </c>
      <c r="G67" s="230">
        <f t="shared" ref="G67:G81" si="5">+F67*100</f>
        <v>0.8410450371659719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" customHeight="1">
      <c r="A68" s="222">
        <v>2</v>
      </c>
      <c r="B68" s="196" t="s">
        <v>41</v>
      </c>
      <c r="C68" s="197">
        <v>6042564</v>
      </c>
      <c r="D68" s="197">
        <v>422980</v>
      </c>
      <c r="E68" s="198">
        <f t="shared" ref="E68:E81" si="6">C68+D68</f>
        <v>6465544</v>
      </c>
      <c r="F68" s="230">
        <f>+E68/$E$82</f>
        <v>3.6789960514577967E-2</v>
      </c>
      <c r="G68" s="230">
        <f t="shared" si="5"/>
        <v>3.6789960514577968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" customHeight="1">
      <c r="A69" s="222">
        <v>3</v>
      </c>
      <c r="B69" s="196" t="s">
        <v>44</v>
      </c>
      <c r="C69" s="197">
        <v>11490478</v>
      </c>
      <c r="D69" s="197">
        <v>804334</v>
      </c>
      <c r="E69" s="198">
        <f t="shared" si="6"/>
        <v>12294812</v>
      </c>
      <c r="F69" s="230">
        <f>+E69/$E$82</f>
        <v>6.9959410687508952E-2</v>
      </c>
      <c r="G69" s="230">
        <f t="shared" si="5"/>
        <v>6.9959410687508949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" customHeight="1">
      <c r="A70" s="222">
        <v>4</v>
      </c>
      <c r="B70" s="196" t="s">
        <v>245</v>
      </c>
      <c r="C70" s="197">
        <v>1970652</v>
      </c>
      <c r="D70" s="197">
        <v>167505</v>
      </c>
      <c r="E70" s="198">
        <f t="shared" si="6"/>
        <v>2138157</v>
      </c>
      <c r="F70" s="230"/>
      <c r="G70" s="23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" customHeight="1">
      <c r="A71" s="222">
        <v>6</v>
      </c>
      <c r="B71" s="196" t="s">
        <v>46</v>
      </c>
      <c r="C71" s="197">
        <v>26172075</v>
      </c>
      <c r="D71" s="197">
        <v>2093765</v>
      </c>
      <c r="E71" s="198">
        <f t="shared" si="6"/>
        <v>28265840</v>
      </c>
      <c r="F71" s="230">
        <f>+E71/$E$82</f>
        <v>0.16083706761741604</v>
      </c>
      <c r="G71" s="230">
        <f t="shared" si="5"/>
        <v>16.083706761741603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" customHeight="1">
      <c r="A72" s="222">
        <v>7</v>
      </c>
      <c r="B72" s="196" t="s">
        <v>237</v>
      </c>
      <c r="C72" s="197"/>
      <c r="D72" s="197"/>
      <c r="E72" s="198">
        <f t="shared" si="6"/>
        <v>0</v>
      </c>
      <c r="F72" s="230">
        <f>+E72/$E$82</f>
        <v>0</v>
      </c>
      <c r="G72" s="230">
        <f t="shared" si="5"/>
        <v>0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" customHeight="1">
      <c r="A73" s="222">
        <v>8</v>
      </c>
      <c r="B73" s="196" t="s">
        <v>282</v>
      </c>
      <c r="C73" s="197">
        <v>5674225</v>
      </c>
      <c r="D73" s="197">
        <v>453938</v>
      </c>
      <c r="E73" s="198">
        <f t="shared" si="6"/>
        <v>6128163</v>
      </c>
      <c r="F73" s="230">
        <f>+E73/$E$82</f>
        <v>3.4870209652412491E-2</v>
      </c>
      <c r="G73" s="230">
        <f t="shared" si="5"/>
        <v>3.4870209652412489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222">
        <v>9</v>
      </c>
      <c r="B74" s="196" t="s">
        <v>45</v>
      </c>
      <c r="C74" s="197">
        <v>103320842</v>
      </c>
      <c r="D74" s="197">
        <v>2853981</v>
      </c>
      <c r="E74" s="198">
        <f t="shared" si="6"/>
        <v>106174823</v>
      </c>
      <c r="F74" s="230">
        <f>+E74/$E$82</f>
        <v>0.60415141337098699</v>
      </c>
      <c r="G74" s="230">
        <f t="shared" si="5"/>
        <v>60.415141337098696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222">
        <v>10</v>
      </c>
      <c r="B75" s="196" t="s">
        <v>219</v>
      </c>
      <c r="C75" s="197">
        <v>991582</v>
      </c>
      <c r="D75" s="197">
        <v>89243</v>
      </c>
      <c r="E75" s="198">
        <f>SUM(C75:D75)</f>
        <v>1080825</v>
      </c>
      <c r="F75" s="230">
        <f>+E75/$E$82</f>
        <v>6.1500639502520956E-3</v>
      </c>
      <c r="G75" s="230">
        <f t="shared" si="5"/>
        <v>0.6150063950252096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222">
        <v>11</v>
      </c>
      <c r="B76" s="196" t="s">
        <v>225</v>
      </c>
      <c r="C76" s="197">
        <v>4533020</v>
      </c>
      <c r="D76" s="197">
        <v>270702</v>
      </c>
      <c r="E76" s="198">
        <f t="shared" ref="E76:E77" si="7">SUM(C76:D76)</f>
        <v>4803722</v>
      </c>
      <c r="F76" s="230"/>
      <c r="G76" s="230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222">
        <v>12</v>
      </c>
      <c r="B77" s="196" t="s">
        <v>226</v>
      </c>
      <c r="C77" s="197">
        <v>1983164</v>
      </c>
      <c r="D77" s="197">
        <v>168570</v>
      </c>
      <c r="E77" s="198">
        <f t="shared" si="7"/>
        <v>2151734</v>
      </c>
      <c r="F77" s="230"/>
      <c r="G77" s="230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222">
        <v>13</v>
      </c>
      <c r="B78" s="196" t="s">
        <v>220</v>
      </c>
      <c r="C78" s="197">
        <v>2515869</v>
      </c>
      <c r="D78" s="197">
        <v>150954</v>
      </c>
      <c r="E78" s="198">
        <f>SUM(C78:D78)</f>
        <v>2666823</v>
      </c>
      <c r="F78" s="230">
        <f>+E78/$E$82</f>
        <v>1.517464158767899E-2</v>
      </c>
      <c r="G78" s="230">
        <f t="shared" si="5"/>
        <v>1.517464158767899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222">
        <v>14</v>
      </c>
      <c r="B79" s="196" t="s">
        <v>286</v>
      </c>
      <c r="C79" s="197">
        <v>1938483</v>
      </c>
      <c r="D79" s="197">
        <v>155079</v>
      </c>
      <c r="E79" s="198">
        <f>SUM(C79:D79)</f>
        <v>2093562</v>
      </c>
      <c r="F79" s="230"/>
      <c r="G79" s="230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222"/>
      <c r="B80" s="196"/>
      <c r="C80" s="197"/>
      <c r="D80" s="197"/>
      <c r="E80" s="198"/>
      <c r="F80" s="230"/>
      <c r="G80" s="23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7" ht="19" thickBot="1">
      <c r="A81" s="129"/>
      <c r="B81" s="200"/>
      <c r="C81" s="197"/>
      <c r="D81" s="197"/>
      <c r="E81" s="198">
        <f t="shared" si="6"/>
        <v>0</v>
      </c>
      <c r="F81" s="230">
        <f>+E81/$E$82</f>
        <v>0</v>
      </c>
      <c r="G81" s="230">
        <f t="shared" si="5"/>
        <v>0</v>
      </c>
    </row>
    <row r="82" spans="1:7" ht="19" thickBot="1">
      <c r="B82" s="201" t="s">
        <v>171</v>
      </c>
      <c r="C82" s="202"/>
      <c r="D82" s="203">
        <f>SUM(D67:D81)</f>
        <v>7746843</v>
      </c>
      <c r="E82" s="204">
        <f>SUM(E67:E81)</f>
        <v>175742075</v>
      </c>
    </row>
    <row r="83" spans="1:7" ht="19" thickBot="1">
      <c r="C83" s="192"/>
      <c r="D83" s="203"/>
    </row>
    <row r="84" spans="1:7" ht="19" thickBot="1"/>
    <row r="85" spans="1:7" ht="19" thickBot="1">
      <c r="C85" s="205" t="s">
        <v>198</v>
      </c>
      <c r="D85" s="203">
        <f>SUM(D82:D84)</f>
        <v>7746843</v>
      </c>
    </row>
    <row r="86" spans="1:7" ht="19" thickBot="1"/>
    <row r="87" spans="1:7">
      <c r="B87" s="212"/>
      <c r="C87" s="213"/>
      <c r="D87" s="214"/>
    </row>
    <row r="88" spans="1:7" ht="20">
      <c r="B88" s="215" t="s">
        <v>287</v>
      </c>
      <c r="C88" s="216"/>
      <c r="D88" s="217">
        <f>D82+D83+D60+D61</f>
        <v>62585060</v>
      </c>
    </row>
    <row r="89" spans="1:7" ht="21" thickBot="1">
      <c r="B89" s="234" t="s">
        <v>228</v>
      </c>
      <c r="C89" s="219"/>
      <c r="D89" s="220"/>
    </row>
    <row r="91" spans="1:7" ht="19" thickBot="1"/>
    <row r="92" spans="1:7" ht="20">
      <c r="B92" s="238" t="s">
        <v>238</v>
      </c>
      <c r="C92" s="239"/>
    </row>
    <row r="93" spans="1:7" ht="21" thickBot="1">
      <c r="B93" s="234" t="s">
        <v>239</v>
      </c>
      <c r="C93" s="241"/>
    </row>
    <row r="95" spans="1:7" ht="19" thickBot="1"/>
    <row r="96" spans="1:7" ht="21" thickBot="1">
      <c r="B96" s="240" t="s">
        <v>240</v>
      </c>
      <c r="C96" s="245">
        <v>860000</v>
      </c>
    </row>
    <row r="97" spans="2:4" ht="19" thickBot="1"/>
    <row r="98" spans="2:4" ht="20">
      <c r="B98" s="238" t="s">
        <v>267</v>
      </c>
      <c r="C98" s="242"/>
      <c r="D98" s="243">
        <v>2225300</v>
      </c>
    </row>
    <row r="99" spans="2:4" ht="21" thickBot="1">
      <c r="B99" s="234" t="s">
        <v>241</v>
      </c>
      <c r="C99" s="244"/>
      <c r="D99" s="241">
        <v>0</v>
      </c>
    </row>
    <row r="101" spans="2:4" ht="19" thickBot="1"/>
    <row r="102" spans="2:4" ht="21" thickBot="1">
      <c r="B102" s="246" t="s">
        <v>290</v>
      </c>
      <c r="C102" s="247">
        <f>D98+C96+C93+D88</f>
        <v>65670360</v>
      </c>
    </row>
  </sheetData>
  <mergeCells count="4">
    <mergeCell ref="B1:E1"/>
    <mergeCell ref="B2:E2"/>
    <mergeCell ref="B63:E63"/>
    <mergeCell ref="B64:E6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workbookViewId="0">
      <pane ySplit="3" topLeftCell="A99" activePane="bottomLeft" state="frozen"/>
      <selection pane="bottomLeft" activeCell="C114" sqref="C114"/>
    </sheetView>
  </sheetViews>
  <sheetFormatPr baseColWidth="10" defaultColWidth="11.5" defaultRowHeight="18" x14ac:dyDescent="0"/>
  <cols>
    <col min="1" max="1" width="3.83203125" style="107" customWidth="1"/>
    <col min="2" max="2" width="31.5" style="107" customWidth="1"/>
    <col min="3" max="3" width="34.3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293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A3" s="137"/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235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9" customHeight="1">
      <c r="A5" s="119">
        <v>1</v>
      </c>
      <c r="B5" s="236" t="s">
        <v>279</v>
      </c>
      <c r="C5" s="197"/>
      <c r="D5" s="197"/>
      <c r="E5" s="198">
        <f t="shared" ref="E5:E41" si="0">C5+D5</f>
        <v>0</v>
      </c>
      <c r="I5" s="163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9" customHeight="1">
      <c r="A6" s="119">
        <v>2</v>
      </c>
      <c r="B6" s="236" t="s">
        <v>283</v>
      </c>
      <c r="C6" s="197"/>
      <c r="D6" s="197"/>
      <c r="E6" s="198">
        <f>D6+C6</f>
        <v>0</v>
      </c>
      <c r="I6" s="163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236" t="s">
        <v>54</v>
      </c>
      <c r="C7" s="197">
        <v>2641324</v>
      </c>
      <c r="D7" s="197">
        <v>224512</v>
      </c>
      <c r="E7" s="198">
        <f t="shared" si="0"/>
        <v>2865836</v>
      </c>
      <c r="F7" s="229">
        <f>+E7/$E$58</f>
        <v>5.4895532659854302E-3</v>
      </c>
      <c r="G7" s="107">
        <f>+F7*100</f>
        <v>0.54895532659854307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119">
        <v>4</v>
      </c>
      <c r="B8" s="236" t="s">
        <v>41</v>
      </c>
      <c r="C8" s="197">
        <v>1635615</v>
      </c>
      <c r="D8" s="197">
        <v>114493</v>
      </c>
      <c r="E8" s="198">
        <f t="shared" si="0"/>
        <v>1750108</v>
      </c>
      <c r="F8" s="229">
        <f>+E8/$E$58</f>
        <v>3.3523589930572542E-3</v>
      </c>
      <c r="G8" s="107">
        <f t="shared" ref="G8:G56" si="1">+F8*100</f>
        <v>0.33523589930572539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119">
        <v>5</v>
      </c>
      <c r="B9" s="236" t="s">
        <v>39</v>
      </c>
      <c r="C9" s="197"/>
      <c r="D9" s="197"/>
      <c r="E9" s="198">
        <f t="shared" si="0"/>
        <v>0</v>
      </c>
      <c r="F9" s="229">
        <f>+E9/$E$58</f>
        <v>0</v>
      </c>
      <c r="G9" s="107">
        <f t="shared" si="1"/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237" t="s">
        <v>265</v>
      </c>
      <c r="C10" s="197"/>
      <c r="D10" s="197">
        <v>681495</v>
      </c>
      <c r="E10" s="197">
        <v>1465370</v>
      </c>
      <c r="F10" s="229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119">
        <v>7</v>
      </c>
      <c r="B11" s="237" t="s">
        <v>285</v>
      </c>
      <c r="C11" s="197">
        <v>13879781</v>
      </c>
      <c r="D11" s="197">
        <v>602284</v>
      </c>
      <c r="E11" s="198">
        <f t="shared" si="0"/>
        <v>14482065</v>
      </c>
      <c r="F11" s="229">
        <f t="shared" ref="F11:F39" si="2">+E11/$E$58</f>
        <v>2.7740619916479272E-2</v>
      </c>
      <c r="G11" s="107">
        <f t="shared" si="1"/>
        <v>2.774061991647927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119"/>
      <c r="B12" s="237" t="s">
        <v>291</v>
      </c>
      <c r="C12" s="197">
        <v>3583134</v>
      </c>
      <c r="D12" s="197">
        <v>250819</v>
      </c>
      <c r="E12" s="198">
        <f t="shared" si="0"/>
        <v>3833953</v>
      </c>
      <c r="F12" s="229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119">
        <v>8</v>
      </c>
      <c r="B13" s="237" t="s">
        <v>251</v>
      </c>
      <c r="C13" s="197"/>
      <c r="D13" s="197"/>
      <c r="E13" s="198"/>
      <c r="F13" s="229">
        <f t="shared" si="2"/>
        <v>0</v>
      </c>
      <c r="G13" s="107">
        <f t="shared" si="1"/>
        <v>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9</v>
      </c>
      <c r="B14" s="236" t="s">
        <v>40</v>
      </c>
      <c r="C14" s="197">
        <v>2083164</v>
      </c>
      <c r="D14" s="197">
        <v>166654</v>
      </c>
      <c r="E14" s="198">
        <f t="shared" si="0"/>
        <v>2249818</v>
      </c>
      <c r="F14" s="229">
        <f t="shared" si="2"/>
        <v>4.3095612413874378E-3</v>
      </c>
      <c r="G14" s="107">
        <f t="shared" si="1"/>
        <v>0.43095612413874379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119">
        <v>10</v>
      </c>
      <c r="B15" s="236" t="s">
        <v>202</v>
      </c>
      <c r="C15" s="197">
        <v>3773469</v>
      </c>
      <c r="D15" s="197">
        <v>377347</v>
      </c>
      <c r="E15" s="198">
        <f t="shared" si="0"/>
        <v>4150816</v>
      </c>
      <c r="F15" s="229">
        <f t="shared" si="2"/>
        <v>7.9509523675829943E-3</v>
      </c>
      <c r="G15" s="107">
        <f t="shared" si="1"/>
        <v>0.79509523675829941</v>
      </c>
      <c r="I15" s="107" t="s">
        <v>64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119">
        <v>11</v>
      </c>
      <c r="B16" s="236" t="s">
        <v>294</v>
      </c>
      <c r="C16" s="197">
        <v>1308145</v>
      </c>
      <c r="D16" s="197">
        <v>104662</v>
      </c>
      <c r="E16" s="198">
        <f t="shared" si="0"/>
        <v>1412807</v>
      </c>
      <c r="F16" s="229">
        <f t="shared" si="2"/>
        <v>2.7062537008597414E-3</v>
      </c>
      <c r="G16" s="107">
        <f t="shared" si="1"/>
        <v>0.27062537008597415</v>
      </c>
      <c r="I16" s="107" t="s">
        <v>271</v>
      </c>
      <c r="J16" s="107" t="s">
        <v>270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12</v>
      </c>
      <c r="B17" s="236" t="s">
        <v>191</v>
      </c>
      <c r="C17" s="197">
        <v>4040722</v>
      </c>
      <c r="D17" s="197">
        <v>282850</v>
      </c>
      <c r="E17" s="198">
        <f t="shared" si="0"/>
        <v>4323572</v>
      </c>
      <c r="F17" s="229">
        <f t="shared" si="2"/>
        <v>8.2818691625491329E-3</v>
      </c>
      <c r="G17" s="107">
        <f t="shared" si="1"/>
        <v>0.82818691625491325</v>
      </c>
      <c r="I17" s="250">
        <v>148787</v>
      </c>
      <c r="J17" s="250">
        <v>2125524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119">
        <v>13</v>
      </c>
      <c r="B18" s="236" t="s">
        <v>60</v>
      </c>
      <c r="C18" s="197">
        <v>5565095</v>
      </c>
      <c r="D18" s="197">
        <v>389557</v>
      </c>
      <c r="E18" s="198">
        <f t="shared" si="0"/>
        <v>5954652</v>
      </c>
      <c r="F18" s="229">
        <f t="shared" si="2"/>
        <v>1.1406228177190416E-2</v>
      </c>
      <c r="G18" s="107">
        <f t="shared" si="1"/>
        <v>1.1406228177190416</v>
      </c>
      <c r="I18" s="250">
        <v>373514</v>
      </c>
      <c r="J18" s="250">
        <v>5335907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119">
        <v>14</v>
      </c>
      <c r="B19" s="236" t="s">
        <v>254</v>
      </c>
      <c r="C19" s="197"/>
      <c r="D19" s="197"/>
      <c r="E19" s="198"/>
      <c r="F19" s="229">
        <f t="shared" si="2"/>
        <v>0</v>
      </c>
      <c r="G19" s="107">
        <f t="shared" si="1"/>
        <v>0</v>
      </c>
      <c r="I19" s="250">
        <v>327124</v>
      </c>
      <c r="J19" s="250">
        <v>4850199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15</v>
      </c>
      <c r="B20" s="236" t="s">
        <v>113</v>
      </c>
      <c r="C20" s="197">
        <v>5741894</v>
      </c>
      <c r="D20" s="197">
        <v>373224</v>
      </c>
      <c r="E20" s="198">
        <f t="shared" si="0"/>
        <v>6115118</v>
      </c>
      <c r="F20" s="229">
        <f t="shared" si="2"/>
        <v>1.1713603286715044E-2</v>
      </c>
      <c r="G20" s="107">
        <f t="shared" si="1"/>
        <v>1.1713603286715044</v>
      </c>
      <c r="I20" s="250">
        <v>1243751</v>
      </c>
      <c r="J20" s="250">
        <v>17767864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119">
        <v>16</v>
      </c>
      <c r="B21" s="236" t="s">
        <v>44</v>
      </c>
      <c r="C21" s="197">
        <v>5674784</v>
      </c>
      <c r="D21" s="197">
        <v>397335</v>
      </c>
      <c r="E21" s="198">
        <f t="shared" si="0"/>
        <v>6072119</v>
      </c>
      <c r="F21" s="229">
        <f t="shared" si="2"/>
        <v>1.1631238035917682E-2</v>
      </c>
      <c r="G21" s="107">
        <f t="shared" si="1"/>
        <v>1.1631238035917681</v>
      </c>
      <c r="I21" s="250"/>
      <c r="J21" s="25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119"/>
      <c r="B22" s="236" t="s">
        <v>65</v>
      </c>
      <c r="C22" s="197"/>
      <c r="D22" s="197"/>
      <c r="E22" s="198">
        <f t="shared" si="0"/>
        <v>0</v>
      </c>
      <c r="F22" s="229"/>
      <c r="I22" s="250"/>
      <c r="J22" s="25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119">
        <v>17</v>
      </c>
      <c r="B23" s="236" t="s">
        <v>212</v>
      </c>
      <c r="C23" s="197">
        <v>35702838</v>
      </c>
      <c r="D23" s="197">
        <v>2499198</v>
      </c>
      <c r="E23" s="198">
        <f t="shared" si="0"/>
        <v>38202036</v>
      </c>
      <c r="F23" s="229">
        <f t="shared" si="2"/>
        <v>7.3176591923296716E-2</v>
      </c>
      <c r="G23" s="107">
        <f t="shared" si="1"/>
        <v>7.3176591923296712</v>
      </c>
      <c r="I23" s="250"/>
      <c r="J23" s="25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22">
        <v>18</v>
      </c>
      <c r="B24" s="236" t="s">
        <v>67</v>
      </c>
      <c r="C24" s="197"/>
      <c r="D24" s="197"/>
      <c r="E24" s="198">
        <f t="shared" si="0"/>
        <v>0</v>
      </c>
      <c r="F24" s="229">
        <f t="shared" si="2"/>
        <v>0</v>
      </c>
      <c r="G24" s="107">
        <f t="shared" si="1"/>
        <v>0</v>
      </c>
      <c r="I24" s="250"/>
      <c r="J24" s="25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119">
        <v>19</v>
      </c>
      <c r="B25" s="236" t="s">
        <v>46</v>
      </c>
      <c r="C25" s="197">
        <v>11289508</v>
      </c>
      <c r="D25" s="197">
        <v>903162</v>
      </c>
      <c r="E25" s="198">
        <f t="shared" si="0"/>
        <v>12192670</v>
      </c>
      <c r="F25" s="229">
        <f t="shared" si="2"/>
        <v>2.335524831832058E-2</v>
      </c>
      <c r="G25" s="107">
        <f t="shared" si="1"/>
        <v>2.3355248318320578</v>
      </c>
      <c r="I25" s="250"/>
      <c r="J25" s="25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119">
        <v>20</v>
      </c>
      <c r="B26" s="236" t="s">
        <v>224</v>
      </c>
      <c r="C26" s="197">
        <v>1960598</v>
      </c>
      <c r="D26" s="197">
        <v>156848</v>
      </c>
      <c r="E26" s="198">
        <f t="shared" si="0"/>
        <v>2117446</v>
      </c>
      <c r="F26" s="229">
        <f t="shared" si="2"/>
        <v>4.0560006241975415E-3</v>
      </c>
      <c r="G26" s="107">
        <f t="shared" si="1"/>
        <v>0.40560006241975416</v>
      </c>
      <c r="I26" s="250"/>
      <c r="J26" s="25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>
      <c r="A27" s="222">
        <v>21</v>
      </c>
      <c r="B27" s="236" t="s">
        <v>217</v>
      </c>
      <c r="C27" s="197">
        <v>2489518</v>
      </c>
      <c r="D27" s="197">
        <v>161819</v>
      </c>
      <c r="E27" s="198">
        <f t="shared" si="0"/>
        <v>2651337</v>
      </c>
      <c r="F27" s="229">
        <f t="shared" si="2"/>
        <v>5.078677107684464E-3</v>
      </c>
      <c r="G27" s="107">
        <f t="shared" si="1"/>
        <v>0.50786771076844639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>
      <c r="A28" s="119">
        <v>22</v>
      </c>
      <c r="B28" s="236" t="s">
        <v>280</v>
      </c>
      <c r="C28" s="197"/>
      <c r="D28" s="197"/>
      <c r="E28" s="198">
        <f t="shared" si="0"/>
        <v>0</v>
      </c>
      <c r="F28" s="229">
        <f t="shared" si="2"/>
        <v>0</v>
      </c>
      <c r="G28" s="107">
        <f t="shared" si="1"/>
        <v>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customHeight="1">
      <c r="A29" s="119">
        <v>23</v>
      </c>
      <c r="B29" s="236" t="s">
        <v>260</v>
      </c>
      <c r="C29" s="197">
        <v>991582</v>
      </c>
      <c r="D29" s="197">
        <v>64452</v>
      </c>
      <c r="E29" s="198">
        <f t="shared" si="0"/>
        <v>1056034</v>
      </c>
      <c r="F29" s="229">
        <f t="shared" si="2"/>
        <v>2.0228494909309736E-3</v>
      </c>
      <c r="G29" s="107">
        <f t="shared" si="1"/>
        <v>0.20228494909309735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customHeight="1">
      <c r="A30" s="222">
        <v>24</v>
      </c>
      <c r="B30" s="236" t="s">
        <v>261</v>
      </c>
      <c r="C30" s="197">
        <v>10669206</v>
      </c>
      <c r="D30" s="197">
        <v>746845</v>
      </c>
      <c r="E30" s="198">
        <f t="shared" si="0"/>
        <v>11416051</v>
      </c>
      <c r="F30" s="229">
        <f t="shared" si="2"/>
        <v>2.1867622589606048E-2</v>
      </c>
      <c r="G30" s="107">
        <f t="shared" si="1"/>
        <v>2.1867622589606048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customHeight="1">
      <c r="A31" s="119">
        <v>25</v>
      </c>
      <c r="B31" s="236" t="s">
        <v>249</v>
      </c>
      <c r="C31" s="197"/>
      <c r="D31" s="197">
        <v>648478</v>
      </c>
      <c r="E31" s="198">
        <v>960000</v>
      </c>
      <c r="F31" s="229">
        <f t="shared" si="2"/>
        <v>1.8388948758219289E-3</v>
      </c>
      <c r="G31" s="107">
        <f t="shared" si="1"/>
        <v>0.1838894875821929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 customHeight="1">
      <c r="A32" s="119">
        <v>26</v>
      </c>
      <c r="B32" s="236" t="s">
        <v>214</v>
      </c>
      <c r="C32" s="197"/>
      <c r="D32" s="197"/>
      <c r="E32" s="198"/>
      <c r="F32" s="229">
        <f t="shared" si="2"/>
        <v>0</v>
      </c>
      <c r="G32" s="107">
        <f t="shared" si="1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27</v>
      </c>
      <c r="B33" s="236" t="s">
        <v>154</v>
      </c>
      <c r="C33" s="197">
        <v>53612182</v>
      </c>
      <c r="D33" s="197">
        <v>4288975</v>
      </c>
      <c r="E33" s="198">
        <f t="shared" si="0"/>
        <v>57901157</v>
      </c>
      <c r="F33" s="229">
        <f t="shared" si="2"/>
        <v>0.11091056344943855</v>
      </c>
      <c r="G33" s="107">
        <f t="shared" si="1"/>
        <v>11.091056344943855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119">
        <v>28</v>
      </c>
      <c r="B34" s="236" t="s">
        <v>50</v>
      </c>
      <c r="C34" s="197">
        <v>988671</v>
      </c>
      <c r="D34" s="197">
        <v>88981</v>
      </c>
      <c r="E34" s="198">
        <f t="shared" si="0"/>
        <v>1077652</v>
      </c>
      <c r="F34" s="229">
        <f t="shared" si="2"/>
        <v>2.0642591049158886E-3</v>
      </c>
      <c r="G34" s="107">
        <f t="shared" si="1"/>
        <v>0.20642591049158887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119">
        <v>29</v>
      </c>
      <c r="B35" s="236" t="s">
        <v>78</v>
      </c>
      <c r="C35" s="197"/>
      <c r="D35" s="197"/>
      <c r="E35" s="198">
        <f t="shared" si="0"/>
        <v>0</v>
      </c>
      <c r="F35" s="229">
        <f t="shared" si="2"/>
        <v>0</v>
      </c>
      <c r="G35" s="107">
        <f t="shared" si="1"/>
        <v>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30</v>
      </c>
      <c r="B36" s="236" t="s">
        <v>51</v>
      </c>
      <c r="C36" s="197"/>
      <c r="D36" s="197"/>
      <c r="E36" s="198">
        <f t="shared" si="0"/>
        <v>0</v>
      </c>
      <c r="F36" s="229">
        <f t="shared" si="2"/>
        <v>0</v>
      </c>
      <c r="G36" s="107">
        <f t="shared" si="1"/>
        <v>0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119">
        <v>31</v>
      </c>
      <c r="B37" s="236" t="s">
        <v>48</v>
      </c>
      <c r="C37" s="197">
        <v>3525654</v>
      </c>
      <c r="D37" s="197">
        <v>299680</v>
      </c>
      <c r="E37" s="198">
        <f t="shared" si="0"/>
        <v>3825334</v>
      </c>
      <c r="F37" s="229">
        <f t="shared" si="2"/>
        <v>7.3274865530285442E-3</v>
      </c>
      <c r="G37" s="107">
        <f t="shared" si="1"/>
        <v>0.73274865530285438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119">
        <v>32</v>
      </c>
      <c r="B38" s="236" t="s">
        <v>59</v>
      </c>
      <c r="C38" s="197">
        <v>11553003</v>
      </c>
      <c r="D38" s="197">
        <v>750946</v>
      </c>
      <c r="E38" s="198">
        <f t="shared" si="0"/>
        <v>12303949</v>
      </c>
      <c r="F38" s="229">
        <f t="shared" si="2"/>
        <v>2.3568404967160776E-2</v>
      </c>
      <c r="G38" s="107">
        <f t="shared" si="1"/>
        <v>2.3568404967160776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33</v>
      </c>
      <c r="B39" s="236" t="s">
        <v>266</v>
      </c>
      <c r="C39" s="197"/>
      <c r="D39" s="197"/>
      <c r="E39" s="198"/>
      <c r="F39" s="229">
        <f t="shared" si="2"/>
        <v>0</v>
      </c>
      <c r="G39" s="107">
        <f t="shared" si="1"/>
        <v>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119">
        <v>34</v>
      </c>
      <c r="B40" s="236" t="s">
        <v>272</v>
      </c>
      <c r="C40" s="197">
        <v>1218013</v>
      </c>
      <c r="D40" s="197">
        <v>85260</v>
      </c>
      <c r="E40" s="198">
        <f t="shared" si="0"/>
        <v>1303273</v>
      </c>
      <c r="F40" s="22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119">
        <v>35</v>
      </c>
      <c r="B41" s="236" t="s">
        <v>250</v>
      </c>
      <c r="C41" s="197"/>
      <c r="D41" s="197"/>
      <c r="E41" s="198">
        <f t="shared" si="0"/>
        <v>0</v>
      </c>
      <c r="F41" s="229">
        <f>+E41/$E$58</f>
        <v>0</v>
      </c>
      <c r="G41" s="107">
        <f t="shared" si="1"/>
        <v>0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36</v>
      </c>
      <c r="B42" s="236" t="s">
        <v>205</v>
      </c>
      <c r="C42" s="197"/>
      <c r="D42" s="197"/>
      <c r="E42" s="198"/>
      <c r="F42" s="229">
        <f>+E42/$E$58</f>
        <v>0</v>
      </c>
      <c r="G42" s="107">
        <f t="shared" si="1"/>
        <v>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/>
      <c r="B43" s="236" t="s">
        <v>231</v>
      </c>
      <c r="C43" s="197">
        <v>15510361</v>
      </c>
      <c r="D43" s="197">
        <v>930622</v>
      </c>
      <c r="E43" s="198">
        <f t="shared" ref="E43:E53" si="3">C43+D43</f>
        <v>16440983</v>
      </c>
      <c r="F43" s="229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119">
        <v>37</v>
      </c>
      <c r="B44" s="236" t="s">
        <v>68</v>
      </c>
      <c r="C44" s="197">
        <v>19816543</v>
      </c>
      <c r="D44" s="197">
        <v>1586324</v>
      </c>
      <c r="E44" s="198">
        <f t="shared" si="3"/>
        <v>21402867</v>
      </c>
      <c r="F44" s="229">
        <f>+E44/$E$58</f>
        <v>4.0997523389789854E-2</v>
      </c>
      <c r="G44" s="107">
        <f t="shared" si="1"/>
        <v>4.0997523389789858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119">
        <v>38</v>
      </c>
      <c r="B45" s="236" t="s">
        <v>45</v>
      </c>
      <c r="C45" s="197">
        <v>124044020</v>
      </c>
      <c r="D45" s="197">
        <v>3981106</v>
      </c>
      <c r="E45" s="198">
        <f t="shared" si="3"/>
        <v>128025126</v>
      </c>
      <c r="F45" s="229">
        <f>+E45/$E$58</f>
        <v>0.24523411268526749</v>
      </c>
      <c r="G45" s="107">
        <f t="shared" si="1"/>
        <v>24.523411268526747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222">
        <v>39</v>
      </c>
      <c r="B46" s="236" t="s">
        <v>262</v>
      </c>
      <c r="C46" s="197">
        <v>3815132</v>
      </c>
      <c r="D46" s="197">
        <v>267060</v>
      </c>
      <c r="E46" s="198">
        <f t="shared" si="3"/>
        <v>4082192</v>
      </c>
      <c r="F46" s="22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119">
        <v>40</v>
      </c>
      <c r="B47" s="236" t="s">
        <v>255</v>
      </c>
      <c r="C47" s="197"/>
      <c r="D47" s="197">
        <v>563131</v>
      </c>
      <c r="E47" s="198">
        <v>1035000</v>
      </c>
      <c r="F47" s="22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119">
        <v>41</v>
      </c>
      <c r="B48" s="236" t="s">
        <v>263</v>
      </c>
      <c r="C48" s="197">
        <v>12149286</v>
      </c>
      <c r="D48" s="197">
        <v>450606</v>
      </c>
      <c r="E48" s="198">
        <f t="shared" si="3"/>
        <v>12599892</v>
      </c>
      <c r="F48" s="229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222">
        <v>42</v>
      </c>
      <c r="B49" s="236" t="s">
        <v>248</v>
      </c>
      <c r="C49" s="197"/>
      <c r="D49" s="197">
        <v>2534441</v>
      </c>
      <c r="E49" s="198">
        <v>4935000</v>
      </c>
      <c r="F49" s="229">
        <f>+E49/$E$58</f>
        <v>9.4530689710221032E-3</v>
      </c>
      <c r="G49" s="107">
        <f t="shared" si="1"/>
        <v>0.94530689710221028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119">
        <v>43</v>
      </c>
      <c r="B50" s="236" t="s">
        <v>247</v>
      </c>
      <c r="C50" s="197">
        <v>76005600</v>
      </c>
      <c r="D50" s="197">
        <v>5320386</v>
      </c>
      <c r="E50" s="198">
        <f t="shared" si="3"/>
        <v>81325986</v>
      </c>
      <c r="F50" s="229">
        <f>+E50/$E$58</f>
        <v>0.15578118638183949</v>
      </c>
      <c r="G50" s="107">
        <f t="shared" si="1"/>
        <v>15.57811863818395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119">
        <v>44</v>
      </c>
      <c r="B51" s="236" t="s">
        <v>223</v>
      </c>
      <c r="C51" s="197">
        <v>16860353</v>
      </c>
      <c r="D51" s="197">
        <v>1095923</v>
      </c>
      <c r="E51" s="198">
        <f t="shared" si="3"/>
        <v>17956276</v>
      </c>
      <c r="F51" s="229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222">
        <v>45</v>
      </c>
      <c r="B52" s="236" t="s">
        <v>233</v>
      </c>
      <c r="C52" s="197">
        <v>2551077</v>
      </c>
      <c r="D52" s="197">
        <v>229597</v>
      </c>
      <c r="E52" s="198">
        <f t="shared" si="3"/>
        <v>2780674</v>
      </c>
      <c r="F52" s="229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119">
        <v>46</v>
      </c>
      <c r="B53" s="236" t="s">
        <v>234</v>
      </c>
      <c r="C53" s="197">
        <v>6733113</v>
      </c>
      <c r="D53" s="197">
        <v>538649</v>
      </c>
      <c r="E53" s="198">
        <f t="shared" si="3"/>
        <v>7271762</v>
      </c>
      <c r="F53" s="229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119">
        <v>47</v>
      </c>
      <c r="B54" s="236" t="s">
        <v>273</v>
      </c>
      <c r="C54" s="197"/>
      <c r="D54" s="197">
        <v>129139</v>
      </c>
      <c r="E54" s="198">
        <v>285000</v>
      </c>
      <c r="F54" s="229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222">
        <v>48</v>
      </c>
      <c r="B55" s="236" t="s">
        <v>281</v>
      </c>
      <c r="C55" s="197"/>
      <c r="D55" s="197"/>
      <c r="E55" s="198">
        <f>C55+D55</f>
        <v>0</v>
      </c>
      <c r="F55" s="229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119">
        <v>49</v>
      </c>
      <c r="B56" s="236" t="s">
        <v>80</v>
      </c>
      <c r="C56" s="197"/>
      <c r="D56" s="197">
        <v>11422306</v>
      </c>
      <c r="E56" s="198">
        <v>24228750</v>
      </c>
      <c r="F56" s="229">
        <f>+E56/$E$58</f>
        <v>4.6410546065177666E-2</v>
      </c>
      <c r="G56" s="107">
        <f t="shared" si="1"/>
        <v>4.6410546065177662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9" thickBot="1">
      <c r="A57" s="119">
        <v>50</v>
      </c>
      <c r="B57" s="236" t="s">
        <v>264</v>
      </c>
      <c r="C57" s="197"/>
      <c r="D57" s="197"/>
      <c r="E57" s="198">
        <f t="shared" ref="E57" si="4">C57+D57</f>
        <v>0</v>
      </c>
      <c r="F57" s="229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9" thickBot="1">
      <c r="B58" s="201" t="s">
        <v>171</v>
      </c>
      <c r="C58" s="202"/>
      <c r="D58" s="203">
        <f>SUM(D5:D57)</f>
        <v>43709166</v>
      </c>
      <c r="E58" s="204">
        <f>SUM(E5:E57)</f>
        <v>522052681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B59" s="231" t="s">
        <v>228</v>
      </c>
      <c r="C59" s="232"/>
      <c r="D59" s="233">
        <v>11595241</v>
      </c>
      <c r="E59" s="233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B60" s="231"/>
      <c r="C60" s="232"/>
      <c r="D60" s="233">
        <f>D58+D59</f>
        <v>55304407</v>
      </c>
      <c r="E60" s="233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8" customHeight="1">
      <c r="C61" s="107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9" thickBot="1">
      <c r="C62" s="107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20">
      <c r="B63" s="253" t="s">
        <v>293</v>
      </c>
      <c r="C63" s="254"/>
      <c r="D63" s="254"/>
      <c r="E63" s="255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21" thickBot="1">
      <c r="B64" s="256" t="s">
        <v>178</v>
      </c>
      <c r="C64" s="257"/>
      <c r="D64" s="257"/>
      <c r="E64" s="258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9" thickBot="1">
      <c r="B65" s="192" t="s">
        <v>169</v>
      </c>
      <c r="C65" s="192" t="s">
        <v>134</v>
      </c>
      <c r="D65" s="192" t="s">
        <v>170</v>
      </c>
      <c r="E65" s="192" t="s">
        <v>171</v>
      </c>
      <c r="G65" s="221" t="s">
        <v>207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9" thickBot="1">
      <c r="A66" s="112"/>
      <c r="B66" s="193"/>
      <c r="C66" s="194"/>
      <c r="D66" s="194"/>
      <c r="E66" s="195"/>
      <c r="G66" s="162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222">
        <v>1</v>
      </c>
      <c r="B67" s="196" t="s">
        <v>54</v>
      </c>
      <c r="C67" s="227">
        <v>1362278</v>
      </c>
      <c r="D67" s="227">
        <v>115792</v>
      </c>
      <c r="E67" s="228">
        <f>SUM(C67:D67)</f>
        <v>1478070</v>
      </c>
      <c r="F67" s="230">
        <f>+E67/$E$85</f>
        <v>9.5142763258887243E-3</v>
      </c>
      <c r="G67" s="230">
        <f t="shared" ref="G67:G84" si="5">+F67*100</f>
        <v>0.95142763258887242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" customHeight="1">
      <c r="A68" s="222">
        <v>2</v>
      </c>
      <c r="B68" s="196" t="s">
        <v>41</v>
      </c>
      <c r="C68" s="197">
        <v>6055075</v>
      </c>
      <c r="D68" s="197">
        <v>423856</v>
      </c>
      <c r="E68" s="198">
        <f t="shared" ref="E68:E84" si="6">C68+D68</f>
        <v>6478931</v>
      </c>
      <c r="F68" s="230">
        <f>+E68/$E$85</f>
        <v>4.1704614686967838E-2</v>
      </c>
      <c r="G68" s="230">
        <f t="shared" si="5"/>
        <v>4.170461468696784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5" customHeight="1">
      <c r="A69" s="222">
        <v>3</v>
      </c>
      <c r="B69" s="196" t="s">
        <v>44</v>
      </c>
      <c r="C69" s="197">
        <v>14223949</v>
      </c>
      <c r="D69" s="197">
        <v>995676</v>
      </c>
      <c r="E69" s="198">
        <f t="shared" si="6"/>
        <v>15219625</v>
      </c>
      <c r="F69" s="230">
        <f>+E69/$E$85</f>
        <v>9.7968105587965496E-2</v>
      </c>
      <c r="G69" s="230">
        <f t="shared" si="5"/>
        <v>9.7968105587965493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5" customHeight="1">
      <c r="A70" s="222">
        <v>4</v>
      </c>
      <c r="B70" s="196" t="s">
        <v>245</v>
      </c>
      <c r="C70" s="197">
        <v>3844440</v>
      </c>
      <c r="D70" s="197">
        <v>326778</v>
      </c>
      <c r="E70" s="198">
        <f t="shared" si="6"/>
        <v>4171218</v>
      </c>
      <c r="F70" s="230"/>
      <c r="G70" s="23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5" customHeight="1">
      <c r="A71" s="222">
        <v>6</v>
      </c>
      <c r="B71" s="196" t="s">
        <v>46</v>
      </c>
      <c r="C71" s="197">
        <v>30251169</v>
      </c>
      <c r="D71" s="197">
        <v>2420096</v>
      </c>
      <c r="E71" s="198">
        <f t="shared" si="6"/>
        <v>32671265</v>
      </c>
      <c r="F71" s="230">
        <f>+E71/$E$85</f>
        <v>0.21030360072685114</v>
      </c>
      <c r="G71" s="230">
        <f t="shared" si="5"/>
        <v>21.030360072685113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5" customHeight="1">
      <c r="A72" s="222">
        <v>7</v>
      </c>
      <c r="B72" s="196" t="s">
        <v>237</v>
      </c>
      <c r="C72" s="197">
        <v>4144043</v>
      </c>
      <c r="D72" s="197">
        <v>331523</v>
      </c>
      <c r="E72" s="198">
        <f t="shared" si="6"/>
        <v>4475566</v>
      </c>
      <c r="F72" s="230">
        <f>+E72/$E$85</f>
        <v>2.880903586349259E-2</v>
      </c>
      <c r="G72" s="230">
        <f t="shared" si="5"/>
        <v>2.8809035863492589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5" customHeight="1">
      <c r="A73" s="222">
        <v>8</v>
      </c>
      <c r="B73" s="196" t="s">
        <v>282</v>
      </c>
      <c r="C73" s="197"/>
      <c r="D73" s="197"/>
      <c r="E73" s="198">
        <f t="shared" si="6"/>
        <v>0</v>
      </c>
      <c r="F73" s="230">
        <f>+E73/$E$85</f>
        <v>0</v>
      </c>
      <c r="G73" s="230">
        <f t="shared" si="5"/>
        <v>0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222">
        <v>9</v>
      </c>
      <c r="B74" s="196" t="s">
        <v>45</v>
      </c>
      <c r="C74" s="197">
        <v>77634586</v>
      </c>
      <c r="D74" s="197">
        <v>2391915</v>
      </c>
      <c r="E74" s="198">
        <f t="shared" si="6"/>
        <v>80026501</v>
      </c>
      <c r="F74" s="230">
        <f>+E74/$E$85</f>
        <v>0.51512732408344009</v>
      </c>
      <c r="G74" s="230">
        <f t="shared" si="5"/>
        <v>51.512732408344007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222">
        <v>10</v>
      </c>
      <c r="B75" s="196" t="s">
        <v>219</v>
      </c>
      <c r="C75" s="197">
        <v>991582</v>
      </c>
      <c r="D75" s="197">
        <v>89243</v>
      </c>
      <c r="E75" s="198">
        <f>SUM(C75:D75)</f>
        <v>1080825</v>
      </c>
      <c r="F75" s="230">
        <f>+E75/$E$85</f>
        <v>6.9572264574266985E-3</v>
      </c>
      <c r="G75" s="230">
        <f t="shared" si="5"/>
        <v>0.69572264574266984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222">
        <v>11</v>
      </c>
      <c r="B76" s="196" t="s">
        <v>225</v>
      </c>
      <c r="C76" s="197">
        <v>5982545</v>
      </c>
      <c r="D76" s="197">
        <v>538429</v>
      </c>
      <c r="E76" s="198">
        <f t="shared" ref="E76:E77" si="7">SUM(C76:D76)</f>
        <v>6520974</v>
      </c>
      <c r="F76" s="230"/>
      <c r="G76" s="230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222">
        <v>12</v>
      </c>
      <c r="B77" s="196" t="s">
        <v>226</v>
      </c>
      <c r="C77" s="197">
        <v>991582</v>
      </c>
      <c r="D77" s="197">
        <v>84287</v>
      </c>
      <c r="E77" s="198">
        <f t="shared" si="7"/>
        <v>1075869</v>
      </c>
      <c r="F77" s="230"/>
      <c r="G77" s="230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222">
        <v>13</v>
      </c>
      <c r="B78" s="196" t="s">
        <v>220</v>
      </c>
      <c r="C78" s="197">
        <v>848262</v>
      </c>
      <c r="D78" s="197">
        <v>50896</v>
      </c>
      <c r="E78" s="198">
        <f>SUM(C78:D78)</f>
        <v>899158</v>
      </c>
      <c r="F78" s="230">
        <f>+E78/$E$85</f>
        <v>5.7878433853832722E-3</v>
      </c>
      <c r="G78" s="230">
        <f t="shared" si="5"/>
        <v>0.57878433853832723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222">
        <v>14</v>
      </c>
      <c r="B79" s="196" t="s">
        <v>286</v>
      </c>
      <c r="C79" s="197">
        <v>580951</v>
      </c>
      <c r="D79" s="197">
        <v>46476</v>
      </c>
      <c r="E79" s="198">
        <f>SUM(C79:D79)</f>
        <v>627427</v>
      </c>
      <c r="F79" s="230"/>
      <c r="G79" s="230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222"/>
      <c r="B80" s="196" t="s">
        <v>295</v>
      </c>
      <c r="C80" s="197">
        <v>580951</v>
      </c>
      <c r="D80" s="197">
        <v>46476</v>
      </c>
      <c r="E80" s="198">
        <f>SUM(C80:D80)</f>
        <v>627427</v>
      </c>
      <c r="F80" s="230"/>
      <c r="G80" s="23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222"/>
      <c r="B81" s="196"/>
      <c r="C81" s="197"/>
      <c r="D81" s="197"/>
      <c r="E81" s="198"/>
      <c r="F81" s="230"/>
      <c r="G81" s="230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222"/>
      <c r="B82" s="196"/>
      <c r="C82" s="197"/>
      <c r="D82" s="197"/>
      <c r="E82" s="198"/>
      <c r="F82" s="230"/>
      <c r="G82" s="230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222"/>
      <c r="B83" s="196"/>
      <c r="C83" s="197"/>
      <c r="D83" s="197"/>
      <c r="E83" s="198"/>
      <c r="F83" s="230"/>
      <c r="G83" s="230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9" thickBot="1">
      <c r="A84" s="129"/>
      <c r="B84" s="200"/>
      <c r="C84" s="197"/>
      <c r="D84" s="197"/>
      <c r="E84" s="198">
        <f t="shared" si="6"/>
        <v>0</v>
      </c>
      <c r="F84" s="230">
        <f>+E84/$E$85</f>
        <v>0</v>
      </c>
      <c r="G84" s="230">
        <f t="shared" si="5"/>
        <v>0</v>
      </c>
    </row>
    <row r="85" spans="1:38" ht="19" thickBot="1">
      <c r="B85" s="201" t="s">
        <v>171</v>
      </c>
      <c r="C85" s="202"/>
      <c r="D85" s="203">
        <f>SUM(D67:D84)</f>
        <v>7861443</v>
      </c>
      <c r="E85" s="204">
        <f>SUM(E67:E84)</f>
        <v>155352856</v>
      </c>
    </row>
    <row r="86" spans="1:38" ht="19" thickBot="1">
      <c r="C86" s="192"/>
      <c r="D86" s="203"/>
    </row>
    <row r="87" spans="1:38" ht="19" thickBot="1"/>
    <row r="88" spans="1:38" ht="19" thickBot="1">
      <c r="C88" s="205" t="s">
        <v>198</v>
      </c>
      <c r="D88" s="203">
        <f>SUM(D85:D87)</f>
        <v>7861443</v>
      </c>
    </row>
    <row r="89" spans="1:38" ht="19" thickBot="1"/>
    <row r="90" spans="1:38">
      <c r="B90" s="212"/>
      <c r="C90" s="213"/>
      <c r="D90" s="214"/>
    </row>
    <row r="91" spans="1:38" ht="20">
      <c r="B91" s="215" t="s">
        <v>287</v>
      </c>
      <c r="C91" s="216"/>
      <c r="D91" s="217">
        <f>D85+D86+D60+D61</f>
        <v>63165850</v>
      </c>
    </row>
    <row r="92" spans="1:38" ht="21" thickBot="1">
      <c r="B92" s="234" t="s">
        <v>228</v>
      </c>
      <c r="C92" s="219"/>
      <c r="D92" s="220"/>
    </row>
    <row r="94" spans="1:38" ht="19" thickBot="1"/>
    <row r="95" spans="1:38" ht="20">
      <c r="B95" s="238" t="s">
        <v>238</v>
      </c>
      <c r="C95" s="239"/>
    </row>
    <row r="96" spans="1:38" ht="21" thickBot="1">
      <c r="B96" s="234" t="s">
        <v>239</v>
      </c>
      <c r="C96" s="241"/>
    </row>
    <row r="98" spans="2:6" ht="19" thickBot="1"/>
    <row r="99" spans="2:6" ht="21" thickBot="1">
      <c r="B99" s="240" t="s">
        <v>240</v>
      </c>
      <c r="C99" s="245">
        <v>1280000</v>
      </c>
    </row>
    <row r="100" spans="2:6" ht="19" thickBot="1"/>
    <row r="101" spans="2:6" ht="20">
      <c r="B101" s="238" t="s">
        <v>267</v>
      </c>
      <c r="C101" s="242"/>
      <c r="D101" s="243">
        <v>5545671</v>
      </c>
      <c r="F101" s="250"/>
    </row>
    <row r="102" spans="2:6" ht="21" thickBot="1">
      <c r="B102" s="234" t="s">
        <v>241</v>
      </c>
      <c r="C102" s="244"/>
      <c r="D102" s="241"/>
    </row>
    <row r="104" spans="2:6" ht="19" thickBot="1"/>
    <row r="105" spans="2:6" ht="21" thickBot="1">
      <c r="B105" s="246" t="s">
        <v>296</v>
      </c>
      <c r="C105" s="247">
        <f>D101+C99+C96+D91</f>
        <v>69991521</v>
      </c>
    </row>
  </sheetData>
  <mergeCells count="4">
    <mergeCell ref="B1:E1"/>
    <mergeCell ref="B2:E2"/>
    <mergeCell ref="B63:E63"/>
    <mergeCell ref="B64:E6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22"/>
  <sheetViews>
    <sheetView workbookViewId="0">
      <selection activeCell="G26" sqref="G26"/>
    </sheetView>
  </sheetViews>
  <sheetFormatPr baseColWidth="10" defaultRowHeight="15" x14ac:dyDescent="0"/>
  <cols>
    <col min="1" max="1" width="10.83203125" style="1"/>
    <col min="2" max="2" width="14.5" style="1" bestFit="1" customWidth="1"/>
    <col min="3" max="3" width="14.6640625" style="1" bestFit="1" customWidth="1"/>
    <col min="4" max="4" width="15.83203125" style="1" bestFit="1" customWidth="1"/>
    <col min="5" max="5" width="14.83203125" style="1" bestFit="1" customWidth="1"/>
    <col min="6" max="6" width="13.33203125" style="1" bestFit="1" customWidth="1"/>
    <col min="7" max="7" width="15.6640625" style="1" customWidth="1"/>
    <col min="8" max="8" width="19.1640625" style="1" bestFit="1" customWidth="1"/>
    <col min="9" max="16384" width="10.83203125" style="1"/>
  </cols>
  <sheetData>
    <row r="8" spans="2:8" ht="16" thickBot="1"/>
    <row r="9" spans="2:8" ht="21" thickBot="1">
      <c r="B9" s="259" t="s">
        <v>164</v>
      </c>
      <c r="C9" s="260"/>
      <c r="D9" s="260"/>
      <c r="E9" s="260"/>
      <c r="F9" s="260"/>
      <c r="G9" s="260"/>
      <c r="H9" s="261"/>
    </row>
    <row r="10" spans="2:8" ht="21" thickBot="1">
      <c r="B10" s="169"/>
      <c r="C10" s="171" t="s">
        <v>161</v>
      </c>
      <c r="D10" s="171" t="s">
        <v>162</v>
      </c>
      <c r="E10" s="172" t="s">
        <v>119</v>
      </c>
      <c r="F10" s="171" t="s">
        <v>105</v>
      </c>
      <c r="G10" s="171" t="s">
        <v>83</v>
      </c>
      <c r="H10" s="171" t="s">
        <v>257</v>
      </c>
    </row>
    <row r="11" spans="2:8" ht="21" thickBot="1">
      <c r="B11" s="170" t="s">
        <v>2</v>
      </c>
      <c r="C11" s="189">
        <f>Temporales!C70</f>
        <v>46690300</v>
      </c>
      <c r="D11" s="189">
        <f>'Head Hunter'!D9</f>
        <v>15000000</v>
      </c>
      <c r="E11" s="189">
        <f>Foodservice!E12</f>
        <v>5000000</v>
      </c>
      <c r="F11" s="189"/>
      <c r="G11" s="190">
        <f t="shared" ref="G11:G22" si="0">SUM(C11:F11)</f>
        <v>66690300</v>
      </c>
      <c r="H11" s="248">
        <f>'En12'!D67</f>
        <v>31225936</v>
      </c>
    </row>
    <row r="12" spans="2:8" ht="21" thickBot="1">
      <c r="B12" s="170" t="s">
        <v>5</v>
      </c>
      <c r="C12" s="161">
        <f>Temporales!F70</f>
        <v>52716300</v>
      </c>
      <c r="D12" s="161">
        <f>'Head Hunter'!D10</f>
        <v>18000000</v>
      </c>
      <c r="E12" s="161">
        <f>Foodservice!E13</f>
        <v>6000000</v>
      </c>
      <c r="F12" s="161"/>
      <c r="G12" s="168">
        <f t="shared" si="0"/>
        <v>76716300</v>
      </c>
      <c r="H12" s="248">
        <f>'Feb12'!D71</f>
        <v>48499577</v>
      </c>
    </row>
    <row r="13" spans="2:8" ht="21" thickBot="1">
      <c r="B13" s="170" t="s">
        <v>8</v>
      </c>
      <c r="C13" s="161">
        <f>Temporales!I70</f>
        <v>45202000</v>
      </c>
      <c r="D13" s="161">
        <f>'Head Hunter'!D11</f>
        <v>21000000</v>
      </c>
      <c r="E13" s="161">
        <f>Foodservice!E14</f>
        <v>7200000</v>
      </c>
      <c r="F13" s="161"/>
      <c r="G13" s="168">
        <f t="shared" si="0"/>
        <v>73402000</v>
      </c>
      <c r="H13" s="248">
        <f>Marzo12!D71</f>
        <v>45056899</v>
      </c>
    </row>
    <row r="14" spans="2:8" ht="21" thickBot="1">
      <c r="B14" s="170" t="s">
        <v>11</v>
      </c>
      <c r="C14" s="161">
        <f>Temporales!L70</f>
        <v>46100000</v>
      </c>
      <c r="D14" s="161">
        <f>'Head Hunter'!D12</f>
        <v>25000000</v>
      </c>
      <c r="E14" s="161">
        <f>Foodservice!E15</f>
        <v>8640000</v>
      </c>
      <c r="F14" s="161"/>
      <c r="G14" s="168">
        <f t="shared" si="0"/>
        <v>79740000</v>
      </c>
      <c r="H14" s="248">
        <f>Abril12!D72</f>
        <v>52439167</v>
      </c>
    </row>
    <row r="15" spans="2:8" ht="21" thickBot="1">
      <c r="B15" s="170" t="s">
        <v>14</v>
      </c>
      <c r="C15" s="161">
        <f>Temporales!D39+Temporales!O70</f>
        <v>50393395</v>
      </c>
      <c r="D15" s="161">
        <f>'Head Hunter'!D13</f>
        <v>28000000</v>
      </c>
      <c r="E15" s="161">
        <f>Foodservice!E16</f>
        <v>10300000</v>
      </c>
      <c r="F15" s="161"/>
      <c r="G15" s="168">
        <f t="shared" si="0"/>
        <v>88693395</v>
      </c>
      <c r="H15" s="248">
        <f>Mayo12!D78</f>
        <v>56150607</v>
      </c>
    </row>
    <row r="16" spans="2:8" ht="21" thickBot="1">
      <c r="B16" s="170" t="s">
        <v>17</v>
      </c>
      <c r="C16" s="161">
        <f>Temporales!R70</f>
        <v>52255000</v>
      </c>
      <c r="D16" s="161">
        <f>'Head Hunter'!D14</f>
        <v>32000000</v>
      </c>
      <c r="E16" s="161">
        <f>Foodservice!E17</f>
        <v>12400000</v>
      </c>
      <c r="F16" s="161"/>
      <c r="G16" s="168">
        <f t="shared" si="0"/>
        <v>96655000</v>
      </c>
      <c r="H16" s="248">
        <f>Junio12!C96</f>
        <v>76191757</v>
      </c>
    </row>
    <row r="17" spans="2:8" ht="21" thickBot="1">
      <c r="B17" s="170" t="s">
        <v>20</v>
      </c>
      <c r="C17" s="161">
        <f>Temporales!U70</f>
        <v>54095000</v>
      </c>
      <c r="D17" s="161">
        <f>'Head Hunter'!D15</f>
        <v>35000000</v>
      </c>
      <c r="E17" s="161">
        <f>Foodservice!E18</f>
        <v>15000000</v>
      </c>
      <c r="F17" s="161"/>
      <c r="G17" s="168">
        <f t="shared" si="0"/>
        <v>104095000</v>
      </c>
      <c r="H17" s="248">
        <f>Julio12!C95</f>
        <v>71590271</v>
      </c>
    </row>
    <row r="18" spans="2:8" ht="21" thickBot="1">
      <c r="B18" s="170" t="s">
        <v>23</v>
      </c>
      <c r="C18" s="161">
        <f>Temporales!X70</f>
        <v>48005000</v>
      </c>
      <c r="D18" s="161">
        <f>'Head Hunter'!D16</f>
        <v>38000000</v>
      </c>
      <c r="E18" s="161">
        <f>Foodservice!E19</f>
        <v>18000000</v>
      </c>
      <c r="F18" s="161"/>
      <c r="G18" s="168">
        <f t="shared" si="0"/>
        <v>104005000</v>
      </c>
      <c r="H18" s="248">
        <f>Agosto12!C96</f>
        <v>72472990</v>
      </c>
    </row>
    <row r="19" spans="2:8" ht="21" thickBot="1">
      <c r="B19" s="170" t="s">
        <v>26</v>
      </c>
      <c r="C19" s="161">
        <f>Temporales!AA70</f>
        <v>59345000</v>
      </c>
      <c r="D19" s="161">
        <f>'Head Hunter'!D17</f>
        <v>41000000</v>
      </c>
      <c r="E19" s="161">
        <f>Foodservice!E20</f>
        <v>21500000</v>
      </c>
      <c r="F19" s="161"/>
      <c r="G19" s="168">
        <f t="shared" si="0"/>
        <v>121845000</v>
      </c>
      <c r="H19" s="248">
        <f>Sept12!C104</f>
        <v>54019232</v>
      </c>
    </row>
    <row r="20" spans="2:8" ht="21" thickBot="1">
      <c r="B20" s="170" t="s">
        <v>29</v>
      </c>
      <c r="C20" s="161">
        <f>Temporales!AD70</f>
        <v>62490000</v>
      </c>
      <c r="D20" s="161">
        <f>'Head Hunter'!D18</f>
        <v>45000000</v>
      </c>
      <c r="E20" s="161">
        <f>Foodservice!E21</f>
        <v>25800000</v>
      </c>
      <c r="F20" s="161"/>
      <c r="G20" s="168">
        <f t="shared" si="0"/>
        <v>133290000</v>
      </c>
      <c r="H20" s="248"/>
    </row>
    <row r="21" spans="2:8" ht="21" thickBot="1">
      <c r="B21" s="170" t="s">
        <v>32</v>
      </c>
      <c r="C21" s="161">
        <f>Temporales!AG70</f>
        <v>66030000</v>
      </c>
      <c r="D21" s="161">
        <f>'Head Hunter'!D19</f>
        <v>47000000</v>
      </c>
      <c r="E21" s="161">
        <f>Foodservice!E22</f>
        <v>31000000</v>
      </c>
      <c r="F21" s="161"/>
      <c r="G21" s="168">
        <f t="shared" si="0"/>
        <v>144030000</v>
      </c>
      <c r="H21" s="248"/>
    </row>
    <row r="22" spans="2:8" ht="21" thickBot="1">
      <c r="B22" s="99" t="s">
        <v>35</v>
      </c>
      <c r="C22" s="162">
        <f>Temporales!AJ70</f>
        <v>67370000</v>
      </c>
      <c r="D22" s="162">
        <f>'Head Hunter'!D20</f>
        <v>50000000</v>
      </c>
      <c r="E22" s="162">
        <f>Foodservice!E23</f>
        <v>37200000</v>
      </c>
      <c r="F22" s="162"/>
      <c r="G22" s="191">
        <f t="shared" si="0"/>
        <v>154570000</v>
      </c>
      <c r="H22" s="249"/>
    </row>
  </sheetData>
  <mergeCells count="1">
    <mergeCell ref="B9:H9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K29"/>
  <sheetViews>
    <sheetView topLeftCell="A7" workbookViewId="0">
      <selection activeCell="G33" sqref="G33"/>
    </sheetView>
  </sheetViews>
  <sheetFormatPr baseColWidth="10" defaultRowHeight="15" x14ac:dyDescent="0"/>
  <cols>
    <col min="1" max="1" width="14.1640625" style="75" bestFit="1" customWidth="1"/>
    <col min="2" max="2" width="18.6640625" style="75" bestFit="1" customWidth="1"/>
    <col min="3" max="3" width="17.33203125" style="75" bestFit="1" customWidth="1"/>
    <col min="4" max="4" width="10.83203125" style="75"/>
    <col min="5" max="5" width="12.6640625" style="75" customWidth="1"/>
    <col min="6" max="6" width="10.83203125" style="75"/>
    <col min="7" max="7" width="14.5" style="75" bestFit="1" customWidth="1"/>
    <col min="8" max="9" width="10.83203125" style="75"/>
    <col min="10" max="10" width="13.33203125" style="75" bestFit="1" customWidth="1"/>
    <col min="11" max="16384" width="10.83203125" style="75"/>
  </cols>
  <sheetData>
    <row r="11" spans="1:11" ht="16" thickBot="1"/>
    <row r="12" spans="1:11" ht="21" thickBot="1">
      <c r="A12" s="262" t="s">
        <v>118</v>
      </c>
      <c r="B12" s="263"/>
      <c r="C12" s="264"/>
      <c r="F12" s="265" t="s">
        <v>114</v>
      </c>
      <c r="G12" s="266"/>
      <c r="H12" s="267"/>
      <c r="I12" s="265" t="s">
        <v>115</v>
      </c>
      <c r="J12" s="266"/>
      <c r="K12" s="267"/>
    </row>
    <row r="13" spans="1:11" ht="21" thickBot="1">
      <c r="A13" s="262" t="s">
        <v>160</v>
      </c>
      <c r="B13" s="263"/>
      <c r="C13" s="264"/>
      <c r="F13" s="90"/>
      <c r="G13" s="91"/>
      <c r="H13" s="92"/>
      <c r="I13" s="87"/>
      <c r="J13" s="85"/>
      <c r="K13" s="86"/>
    </row>
    <row r="14" spans="1:11" ht="21" thickBot="1">
      <c r="A14" s="98"/>
      <c r="B14" s="178" t="s">
        <v>0</v>
      </c>
      <c r="C14" s="179" t="s">
        <v>117</v>
      </c>
      <c r="F14" s="76"/>
      <c r="G14" s="88" t="s">
        <v>83</v>
      </c>
      <c r="H14" s="89"/>
      <c r="I14" s="78"/>
      <c r="J14" s="84" t="s">
        <v>83</v>
      </c>
      <c r="K14" s="79"/>
    </row>
    <row r="15" spans="1:11" ht="20">
      <c r="A15" s="174" t="s">
        <v>2</v>
      </c>
      <c r="B15" s="175">
        <f>Foodservice!E12+'Head Hunter'!D9</f>
        <v>20000000</v>
      </c>
      <c r="C15" s="175">
        <v>6400000</v>
      </c>
      <c r="F15" s="77" t="s">
        <v>2</v>
      </c>
      <c r="G15" s="80">
        <v>6956300</v>
      </c>
      <c r="H15" s="79"/>
      <c r="I15" s="78" t="s">
        <v>2</v>
      </c>
      <c r="J15" s="80">
        <v>800000</v>
      </c>
      <c r="K15" s="79"/>
    </row>
    <row r="16" spans="1:11" ht="20">
      <c r="A16" s="174" t="s">
        <v>5</v>
      </c>
      <c r="B16" s="175">
        <f>Foodservice!E13+'Head Hunter'!D10</f>
        <v>24000000</v>
      </c>
      <c r="C16" s="175">
        <v>13761880</v>
      </c>
      <c r="F16" s="77" t="s">
        <v>5</v>
      </c>
      <c r="G16" s="80">
        <v>9884000</v>
      </c>
      <c r="H16" s="79"/>
      <c r="I16" s="78" t="s">
        <v>5</v>
      </c>
      <c r="J16" s="80">
        <v>4222000</v>
      </c>
      <c r="K16" s="79"/>
    </row>
    <row r="17" spans="1:11" ht="20">
      <c r="A17" s="174" t="s">
        <v>8</v>
      </c>
      <c r="B17" s="175">
        <f>Foodservice!E14+'Head Hunter'!D11</f>
        <v>28200000</v>
      </c>
      <c r="C17" s="175"/>
      <c r="F17" s="77" t="s">
        <v>8</v>
      </c>
      <c r="G17" s="80">
        <v>16562200</v>
      </c>
      <c r="H17" s="79"/>
      <c r="I17" s="78" t="s">
        <v>8</v>
      </c>
      <c r="J17" s="80">
        <v>3828000</v>
      </c>
      <c r="K17" s="79"/>
    </row>
    <row r="18" spans="1:11" ht="20">
      <c r="A18" s="174" t="s">
        <v>11</v>
      </c>
      <c r="B18" s="175">
        <f>Foodservice!E15+'Head Hunter'!D12</f>
        <v>33640000</v>
      </c>
      <c r="C18" s="175"/>
      <c r="F18" s="77" t="s">
        <v>11</v>
      </c>
      <c r="G18" s="80">
        <v>11988000</v>
      </c>
      <c r="H18" s="79"/>
      <c r="I18" s="78" t="s">
        <v>11</v>
      </c>
      <c r="J18" s="80">
        <v>10858200</v>
      </c>
      <c r="K18" s="79"/>
    </row>
    <row r="19" spans="1:11" ht="20">
      <c r="A19" s="174" t="s">
        <v>14</v>
      </c>
      <c r="B19" s="175">
        <f>Foodservice!E16+'Head Hunter'!D13</f>
        <v>38300000</v>
      </c>
      <c r="C19" s="175"/>
      <c r="F19" s="77" t="s">
        <v>14</v>
      </c>
      <c r="G19" s="80">
        <v>20330000</v>
      </c>
      <c r="H19" s="79"/>
      <c r="I19" s="78" t="s">
        <v>14</v>
      </c>
      <c r="J19" s="80">
        <v>14721000</v>
      </c>
      <c r="K19" s="79"/>
    </row>
    <row r="20" spans="1:11" ht="20">
      <c r="A20" s="174" t="s">
        <v>17</v>
      </c>
      <c r="B20" s="175">
        <f>Foodservice!E17+'Head Hunter'!D14</f>
        <v>44400000</v>
      </c>
      <c r="C20" s="175"/>
      <c r="F20" s="77" t="s">
        <v>17</v>
      </c>
      <c r="G20" s="80">
        <v>19616000</v>
      </c>
      <c r="H20" s="79"/>
      <c r="I20" s="78" t="s">
        <v>17</v>
      </c>
      <c r="J20" s="80">
        <v>472000</v>
      </c>
      <c r="K20" s="79"/>
    </row>
    <row r="21" spans="1:11" ht="20">
      <c r="A21" s="174" t="s">
        <v>20</v>
      </c>
      <c r="B21" s="175">
        <f>Foodservice!E18+'Head Hunter'!D15</f>
        <v>50000000</v>
      </c>
      <c r="C21" s="175"/>
      <c r="F21" s="77" t="s">
        <v>20</v>
      </c>
      <c r="G21" s="80">
        <v>21242000</v>
      </c>
      <c r="H21" s="79"/>
      <c r="I21" s="78" t="s">
        <v>20</v>
      </c>
      <c r="J21" s="80">
        <v>10828600</v>
      </c>
      <c r="K21" s="79"/>
    </row>
    <row r="22" spans="1:11" ht="20">
      <c r="A22" s="174" t="s">
        <v>23</v>
      </c>
      <c r="B22" s="175">
        <f>Foodservice!E19+'Head Hunter'!D16</f>
        <v>56000000</v>
      </c>
      <c r="C22" s="175"/>
      <c r="F22" s="77" t="s">
        <v>23</v>
      </c>
      <c r="G22" s="80">
        <v>12792000</v>
      </c>
      <c r="H22" s="79"/>
      <c r="I22" s="78" t="s">
        <v>23</v>
      </c>
      <c r="J22" s="80">
        <v>9044000</v>
      </c>
      <c r="K22" s="79"/>
    </row>
    <row r="23" spans="1:11" ht="20">
      <c r="A23" s="174" t="s">
        <v>26</v>
      </c>
      <c r="B23" s="175">
        <f>Foodservice!E20+'Head Hunter'!D17</f>
        <v>62500000</v>
      </c>
      <c r="C23" s="175"/>
      <c r="F23" s="77" t="s">
        <v>26</v>
      </c>
      <c r="G23" s="80">
        <v>13225000</v>
      </c>
      <c r="H23" s="79"/>
      <c r="I23" s="78" t="s">
        <v>26</v>
      </c>
      <c r="J23" s="80">
        <v>9232600</v>
      </c>
      <c r="K23" s="79"/>
    </row>
    <row r="24" spans="1:11" ht="20">
      <c r="A24" s="174" t="s">
        <v>29</v>
      </c>
      <c r="B24" s="175">
        <f>Foodservice!E21+'Head Hunter'!D18</f>
        <v>70800000</v>
      </c>
      <c r="C24" s="175"/>
      <c r="F24" s="77" t="s">
        <v>29</v>
      </c>
      <c r="G24" s="80">
        <v>15780000</v>
      </c>
      <c r="H24" s="79"/>
      <c r="I24" s="78" t="s">
        <v>29</v>
      </c>
      <c r="J24" s="80">
        <v>13031400</v>
      </c>
      <c r="K24" s="79"/>
    </row>
    <row r="25" spans="1:11" ht="20">
      <c r="A25" s="174" t="s">
        <v>32</v>
      </c>
      <c r="B25" s="175">
        <f>Foodservice!E22+'Head Hunter'!D19</f>
        <v>78000000</v>
      </c>
      <c r="C25" s="175"/>
      <c r="F25" s="77" t="s">
        <v>32</v>
      </c>
      <c r="G25" s="80">
        <v>11831200</v>
      </c>
      <c r="H25" s="79"/>
      <c r="I25" s="78" t="s">
        <v>32</v>
      </c>
      <c r="J25" s="80">
        <v>7719200</v>
      </c>
      <c r="K25" s="79"/>
    </row>
    <row r="26" spans="1:11" ht="20">
      <c r="A26" s="174" t="s">
        <v>35</v>
      </c>
      <c r="B26" s="175">
        <f>Foodservice!E23+'Head Hunter'!D20</f>
        <v>87200000</v>
      </c>
      <c r="C26" s="175"/>
      <c r="F26" s="77" t="s">
        <v>35</v>
      </c>
      <c r="G26" s="80"/>
      <c r="H26" s="79"/>
      <c r="I26" s="78" t="s">
        <v>35</v>
      </c>
      <c r="J26" s="80">
        <v>0</v>
      </c>
      <c r="K26" s="79"/>
    </row>
    <row r="27" spans="1:11">
      <c r="A27" s="77"/>
      <c r="B27" s="96"/>
      <c r="C27" s="79"/>
      <c r="F27" s="77"/>
      <c r="G27" s="80"/>
      <c r="H27" s="79"/>
      <c r="I27" s="78"/>
      <c r="J27" s="80"/>
      <c r="K27" s="79"/>
    </row>
    <row r="28" spans="1:11" ht="23">
      <c r="A28" s="176" t="s">
        <v>116</v>
      </c>
      <c r="B28" s="177">
        <f>SUM(B15:B27)</f>
        <v>593040000</v>
      </c>
      <c r="C28" s="79"/>
      <c r="F28" s="95" t="s">
        <v>116</v>
      </c>
      <c r="G28" s="93">
        <f>SUM(G15:G27)</f>
        <v>160206700</v>
      </c>
      <c r="H28" s="79"/>
      <c r="I28" s="94" t="s">
        <v>116</v>
      </c>
      <c r="J28" s="93">
        <v>84757000</v>
      </c>
      <c r="K28" s="79"/>
    </row>
    <row r="29" spans="1:11" ht="16" thickBot="1">
      <c r="A29" s="81"/>
      <c r="B29" s="97"/>
      <c r="C29" s="83"/>
      <c r="F29" s="81"/>
      <c r="G29" s="82"/>
      <c r="H29" s="83"/>
      <c r="I29" s="82"/>
      <c r="J29" s="82"/>
      <c r="K29" s="83"/>
    </row>
  </sheetData>
  <mergeCells count="4">
    <mergeCell ref="A12:C12"/>
    <mergeCell ref="A13:C13"/>
    <mergeCell ref="F12:H12"/>
    <mergeCell ref="I12:K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G24"/>
  <sheetViews>
    <sheetView workbookViewId="0">
      <selection activeCell="A15" sqref="A15"/>
    </sheetView>
  </sheetViews>
  <sheetFormatPr baseColWidth="10" defaultRowHeight="15" x14ac:dyDescent="0"/>
  <cols>
    <col min="1" max="3" width="10.83203125" style="75"/>
    <col min="4" max="4" width="14.5" style="75" bestFit="1" customWidth="1"/>
    <col min="5" max="5" width="15.5" style="75" bestFit="1" customWidth="1"/>
    <col min="6" max="6" width="12.1640625" style="75" bestFit="1" customWidth="1"/>
    <col min="7" max="7" width="17.33203125" style="75" bestFit="1" customWidth="1"/>
    <col min="8" max="16384" width="10.83203125" style="75"/>
  </cols>
  <sheetData>
    <row r="8" spans="4:7" ht="13" customHeight="1"/>
    <row r="9" spans="4:7" ht="16" thickBot="1"/>
    <row r="10" spans="4:7" ht="19" customHeight="1" thickBot="1">
      <c r="D10" s="268" t="s">
        <v>159</v>
      </c>
      <c r="E10" s="269"/>
      <c r="F10" s="269"/>
      <c r="G10" s="270"/>
    </row>
    <row r="11" spans="4:7" ht="21" thickBot="1">
      <c r="D11" s="187"/>
      <c r="E11" s="188" t="s">
        <v>0</v>
      </c>
      <c r="F11" s="188" t="s">
        <v>1</v>
      </c>
      <c r="G11" s="188" t="s">
        <v>117</v>
      </c>
    </row>
    <row r="12" spans="4:7" ht="20">
      <c r="D12" s="180" t="s">
        <v>2</v>
      </c>
      <c r="E12" s="181">
        <v>5000000</v>
      </c>
      <c r="F12" s="182"/>
      <c r="G12" s="182"/>
    </row>
    <row r="13" spans="4:7" ht="20">
      <c r="D13" s="180" t="s">
        <v>5</v>
      </c>
      <c r="E13" s="181">
        <v>6000000</v>
      </c>
      <c r="F13" s="182"/>
      <c r="G13" s="182"/>
    </row>
    <row r="14" spans="4:7" ht="20">
      <c r="D14" s="180" t="s">
        <v>8</v>
      </c>
      <c r="E14" s="181">
        <v>7200000</v>
      </c>
      <c r="F14" s="182"/>
      <c r="G14" s="182"/>
    </row>
    <row r="15" spans="4:7" ht="20">
      <c r="D15" s="180" t="s">
        <v>11</v>
      </c>
      <c r="E15" s="181">
        <v>8640000</v>
      </c>
      <c r="F15" s="182"/>
      <c r="G15" s="182"/>
    </row>
    <row r="16" spans="4:7" ht="20">
      <c r="D16" s="180" t="s">
        <v>14</v>
      </c>
      <c r="E16" s="181">
        <v>10300000</v>
      </c>
      <c r="F16" s="182"/>
      <c r="G16" s="182"/>
    </row>
    <row r="17" spans="4:7" ht="20">
      <c r="D17" s="180" t="s">
        <v>17</v>
      </c>
      <c r="E17" s="181">
        <v>12400000</v>
      </c>
      <c r="F17" s="182"/>
      <c r="G17" s="182"/>
    </row>
    <row r="18" spans="4:7" ht="20">
      <c r="D18" s="180" t="s">
        <v>20</v>
      </c>
      <c r="E18" s="181">
        <v>15000000</v>
      </c>
      <c r="F18" s="182"/>
      <c r="G18" s="182"/>
    </row>
    <row r="19" spans="4:7" ht="20">
      <c r="D19" s="180" t="s">
        <v>23</v>
      </c>
      <c r="E19" s="181">
        <v>18000000</v>
      </c>
      <c r="F19" s="182"/>
      <c r="G19" s="182"/>
    </row>
    <row r="20" spans="4:7" ht="20">
      <c r="D20" s="180" t="s">
        <v>26</v>
      </c>
      <c r="E20" s="181">
        <v>21500000</v>
      </c>
      <c r="F20" s="182"/>
      <c r="G20" s="182"/>
    </row>
    <row r="21" spans="4:7" ht="20">
      <c r="D21" s="180" t="s">
        <v>29</v>
      </c>
      <c r="E21" s="181">
        <v>25800000</v>
      </c>
      <c r="F21" s="182"/>
      <c r="G21" s="182"/>
    </row>
    <row r="22" spans="4:7" ht="20">
      <c r="D22" s="180" t="s">
        <v>32</v>
      </c>
      <c r="E22" s="181">
        <v>31000000</v>
      </c>
      <c r="F22" s="182"/>
      <c r="G22" s="182"/>
    </row>
    <row r="23" spans="4:7" ht="21" thickBot="1">
      <c r="D23" s="183" t="s">
        <v>35</v>
      </c>
      <c r="E23" s="184">
        <v>37200000</v>
      </c>
      <c r="F23" s="185"/>
      <c r="G23" s="185"/>
    </row>
    <row r="24" spans="4:7" ht="20">
      <c r="D24" s="186"/>
      <c r="E24" s="186"/>
      <c r="F24" s="186"/>
      <c r="G24" s="186"/>
    </row>
  </sheetData>
  <mergeCells count="1">
    <mergeCell ref="D10:G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0"/>
  <sheetViews>
    <sheetView topLeftCell="B1" workbookViewId="0">
      <selection activeCell="F29" sqref="F29"/>
    </sheetView>
  </sheetViews>
  <sheetFormatPr baseColWidth="10" defaultRowHeight="15" x14ac:dyDescent="0"/>
  <cols>
    <col min="1" max="2" width="10.83203125" style="75"/>
    <col min="3" max="3" width="14.5" style="75" bestFit="1" customWidth="1"/>
    <col min="4" max="4" width="15.5" style="75" bestFit="1" customWidth="1"/>
    <col min="5" max="5" width="12.1640625" style="75" bestFit="1" customWidth="1"/>
    <col min="6" max="6" width="17.33203125" style="75" bestFit="1" customWidth="1"/>
    <col min="7" max="16384" width="10.83203125" style="75"/>
  </cols>
  <sheetData>
    <row r="6" spans="3:6" ht="16" thickBot="1"/>
    <row r="7" spans="3:6" ht="21" thickBot="1">
      <c r="C7" s="268" t="s">
        <v>163</v>
      </c>
      <c r="D7" s="269"/>
      <c r="E7" s="269"/>
      <c r="F7" s="270"/>
    </row>
    <row r="8" spans="3:6" ht="21" thickBot="1">
      <c r="C8" s="102"/>
      <c r="D8" s="99" t="s">
        <v>0</v>
      </c>
      <c r="E8" s="99" t="s">
        <v>1</v>
      </c>
      <c r="F8" s="99" t="s">
        <v>117</v>
      </c>
    </row>
    <row r="9" spans="3:6" ht="20">
      <c r="C9" s="103" t="s">
        <v>2</v>
      </c>
      <c r="D9" s="173">
        <v>15000000</v>
      </c>
      <c r="E9" s="100"/>
      <c r="F9" s="100"/>
    </row>
    <row r="10" spans="3:6" ht="20">
      <c r="C10" s="103" t="s">
        <v>5</v>
      </c>
      <c r="D10" s="104">
        <v>18000000</v>
      </c>
      <c r="E10" s="100"/>
      <c r="F10" s="100"/>
    </row>
    <row r="11" spans="3:6" ht="20">
      <c r="C11" s="103" t="s">
        <v>8</v>
      </c>
      <c r="D11" s="104">
        <v>21000000</v>
      </c>
      <c r="E11" s="100"/>
      <c r="F11" s="100"/>
    </row>
    <row r="12" spans="3:6" ht="20">
      <c r="C12" s="103" t="s">
        <v>11</v>
      </c>
      <c r="D12" s="104">
        <v>25000000</v>
      </c>
      <c r="E12" s="100"/>
      <c r="F12" s="100"/>
    </row>
    <row r="13" spans="3:6" ht="20">
      <c r="C13" s="103" t="s">
        <v>14</v>
      </c>
      <c r="D13" s="104">
        <v>28000000</v>
      </c>
      <c r="E13" s="100"/>
      <c r="F13" s="100"/>
    </row>
    <row r="14" spans="3:6" ht="20">
      <c r="C14" s="103" t="s">
        <v>17</v>
      </c>
      <c r="D14" s="104">
        <v>32000000</v>
      </c>
      <c r="E14" s="100"/>
      <c r="F14" s="100"/>
    </row>
    <row r="15" spans="3:6" ht="20">
      <c r="C15" s="103" t="s">
        <v>20</v>
      </c>
      <c r="D15" s="104">
        <v>35000000</v>
      </c>
      <c r="E15" s="100"/>
      <c r="F15" s="100"/>
    </row>
    <row r="16" spans="3:6" ht="20">
      <c r="C16" s="103" t="s">
        <v>23</v>
      </c>
      <c r="D16" s="104">
        <v>38000000</v>
      </c>
      <c r="E16" s="100"/>
      <c r="F16" s="100"/>
    </row>
    <row r="17" spans="3:6" ht="20">
      <c r="C17" s="103" t="s">
        <v>26</v>
      </c>
      <c r="D17" s="104">
        <v>41000000</v>
      </c>
      <c r="E17" s="100"/>
      <c r="F17" s="100"/>
    </row>
    <row r="18" spans="3:6" ht="20">
      <c r="C18" s="103" t="s">
        <v>29</v>
      </c>
      <c r="D18" s="104">
        <v>45000000</v>
      </c>
      <c r="E18" s="100"/>
      <c r="F18" s="100"/>
    </row>
    <row r="19" spans="3:6" ht="20">
      <c r="C19" s="103" t="s">
        <v>32</v>
      </c>
      <c r="D19" s="104">
        <v>47000000</v>
      </c>
      <c r="E19" s="100"/>
      <c r="F19" s="100"/>
    </row>
    <row r="20" spans="3:6" ht="21" thickBot="1">
      <c r="C20" s="105" t="s">
        <v>35</v>
      </c>
      <c r="D20" s="106">
        <v>50000000</v>
      </c>
      <c r="E20" s="101"/>
      <c r="F20" s="101"/>
    </row>
  </sheetData>
  <mergeCells count="1">
    <mergeCell ref="C7:F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"/>
  <sheetViews>
    <sheetView topLeftCell="A65" workbookViewId="0">
      <selection activeCell="F53" sqref="F53"/>
    </sheetView>
  </sheetViews>
  <sheetFormatPr baseColWidth="10" defaultColWidth="11.5" defaultRowHeight="18" x14ac:dyDescent="0"/>
  <cols>
    <col min="1" max="1" width="16.1640625" style="107" bestFit="1" customWidth="1"/>
    <col min="2" max="2" width="26.33203125" style="140" customWidth="1"/>
    <col min="3" max="3" width="18.83203125" style="107" bestFit="1" customWidth="1"/>
    <col min="4" max="4" width="15.5" style="107" bestFit="1" customWidth="1"/>
    <col min="5" max="5" width="15.83203125" style="107" bestFit="1" customWidth="1"/>
    <col min="6" max="7" width="15.6640625" style="107" bestFit="1" customWidth="1"/>
    <col min="8" max="8" width="18.83203125" style="107" bestFit="1" customWidth="1"/>
    <col min="9" max="10" width="14.83203125" style="107" customWidth="1"/>
    <col min="11" max="11" width="15.83203125" style="107" bestFit="1" customWidth="1"/>
    <col min="12" max="13" width="14.83203125" style="107" customWidth="1"/>
    <col min="14" max="14" width="15.83203125" style="107" bestFit="1" customWidth="1"/>
    <col min="15" max="16" width="14.83203125" style="107" customWidth="1"/>
    <col min="17" max="17" width="15.83203125" style="107" bestFit="1" customWidth="1"/>
    <col min="18" max="18" width="12.6640625" style="107" bestFit="1" customWidth="1"/>
    <col min="19" max="19" width="12.5" style="107" bestFit="1" customWidth="1"/>
    <col min="20" max="20" width="15.83203125" style="107" bestFit="1" customWidth="1"/>
    <col min="21" max="21" width="13.5" style="107" bestFit="1" customWidth="1"/>
    <col min="22" max="22" width="12.6640625" style="107" bestFit="1" customWidth="1"/>
    <col min="23" max="23" width="15.83203125" style="107" bestFit="1" customWidth="1"/>
    <col min="24" max="25" width="14.6640625" style="107" bestFit="1" customWidth="1"/>
    <col min="26" max="26" width="15.83203125" style="107" bestFit="1" customWidth="1"/>
    <col min="27" max="28" width="14.6640625" style="107" bestFit="1" customWidth="1"/>
    <col min="29" max="29" width="15.83203125" style="107" bestFit="1" customWidth="1"/>
    <col min="30" max="31" width="14.6640625" style="107" bestFit="1" customWidth="1"/>
    <col min="32" max="32" width="15.83203125" style="107" bestFit="1" customWidth="1"/>
    <col min="33" max="34" width="14.6640625" style="107" bestFit="1" customWidth="1"/>
    <col min="35" max="35" width="15.83203125" style="107" bestFit="1" customWidth="1"/>
    <col min="36" max="37" width="14.6640625" style="107" bestFit="1" customWidth="1"/>
    <col min="38" max="16384" width="11.5" style="107"/>
  </cols>
  <sheetData>
    <row r="1" spans="1:37" ht="16" customHeight="1">
      <c r="A1" s="253" t="s">
        <v>193</v>
      </c>
      <c r="B1" s="254"/>
      <c r="C1" s="254"/>
      <c r="D1" s="255"/>
    </row>
    <row r="2" spans="1:37" ht="21" thickBot="1">
      <c r="A2" s="256" t="s">
        <v>168</v>
      </c>
      <c r="B2" s="257"/>
      <c r="C2" s="257"/>
      <c r="D2" s="258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19" thickBot="1">
      <c r="A3" s="192" t="s">
        <v>169</v>
      </c>
      <c r="B3" s="192" t="s">
        <v>134</v>
      </c>
      <c r="C3" s="192" t="s">
        <v>170</v>
      </c>
      <c r="D3" s="192" t="s">
        <v>171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19" customHeight="1">
      <c r="A4" s="193"/>
      <c r="B4" s="194"/>
      <c r="C4" s="194"/>
      <c r="D4" s="195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A5" s="196" t="s">
        <v>54</v>
      </c>
      <c r="B5" s="197">
        <v>2172563</v>
      </c>
      <c r="C5" s="197">
        <v>162942</v>
      </c>
      <c r="D5" s="198">
        <f t="shared" ref="D5:D12" si="0">B5+C5</f>
        <v>2335505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A6" s="196" t="s">
        <v>41</v>
      </c>
      <c r="B6" s="197">
        <v>5052733</v>
      </c>
      <c r="C6" s="197">
        <v>353691</v>
      </c>
      <c r="D6" s="198">
        <f t="shared" si="0"/>
        <v>5406424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A7" s="196" t="s">
        <v>39</v>
      </c>
      <c r="B7" s="197">
        <v>8071728</v>
      </c>
      <c r="C7" s="197">
        <v>645738</v>
      </c>
      <c r="D7" s="198">
        <f t="shared" si="0"/>
        <v>8717466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A8" s="199" t="s">
        <v>172</v>
      </c>
      <c r="B8" s="197">
        <v>942416</v>
      </c>
      <c r="C8" s="197">
        <v>84818</v>
      </c>
      <c r="D8" s="198">
        <f t="shared" si="0"/>
        <v>1027234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196" t="s">
        <v>40</v>
      </c>
      <c r="B9" s="197">
        <v>1984740</v>
      </c>
      <c r="C9" s="197">
        <v>158779</v>
      </c>
      <c r="D9" s="198">
        <f t="shared" si="0"/>
        <v>2143519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>
      <c r="A10" s="196" t="s">
        <v>43</v>
      </c>
      <c r="B10" s="197">
        <v>3767331</v>
      </c>
      <c r="C10" s="197">
        <v>301386</v>
      </c>
      <c r="D10" s="198">
        <f t="shared" si="0"/>
        <v>4068717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>
      <c r="A11" s="196" t="s">
        <v>191</v>
      </c>
      <c r="B11" s="197">
        <v>1067996</v>
      </c>
      <c r="C11" s="197">
        <v>74760</v>
      </c>
      <c r="D11" s="198">
        <f t="shared" si="0"/>
        <v>1142756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>
      <c r="A12" s="196" t="s">
        <v>60</v>
      </c>
      <c r="B12" s="197"/>
      <c r="C12" s="197"/>
      <c r="D12" s="198">
        <f t="shared" si="0"/>
        <v>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A13" s="196" t="s">
        <v>113</v>
      </c>
      <c r="B13" s="197">
        <v>20841506</v>
      </c>
      <c r="C13" s="197">
        <v>1354698</v>
      </c>
      <c r="D13" s="19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A14" s="196" t="s">
        <v>44</v>
      </c>
      <c r="B14" s="197">
        <v>9646564</v>
      </c>
      <c r="C14" s="197">
        <v>675260</v>
      </c>
      <c r="D14" s="198">
        <f>B14+C14</f>
        <v>10321824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>
      <c r="A15" s="196" t="s">
        <v>38</v>
      </c>
      <c r="B15" s="197">
        <v>7855009</v>
      </c>
      <c r="C15" s="197">
        <v>549851</v>
      </c>
      <c r="D15" s="198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>
      <c r="A16" s="196" t="s">
        <v>65</v>
      </c>
      <c r="B16" s="197">
        <v>710163</v>
      </c>
      <c r="C16" s="197">
        <v>56813</v>
      </c>
      <c r="D16" s="198">
        <f>B16+C16</f>
        <v>766976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ht="15" customHeight="1">
      <c r="A17" s="196" t="s">
        <v>175</v>
      </c>
      <c r="B17" s="197">
        <v>12180912</v>
      </c>
      <c r="C17" s="197">
        <v>391127</v>
      </c>
      <c r="D17" s="198">
        <f>B17+C17</f>
        <v>12572039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>
      <c r="A18" s="196" t="s">
        <v>67</v>
      </c>
      <c r="B18" s="197">
        <v>3669146</v>
      </c>
      <c r="C18" s="197">
        <v>293532</v>
      </c>
      <c r="D18" s="198">
        <f>B18+C18</f>
        <v>3962678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>
      <c r="A19" s="196" t="s">
        <v>46</v>
      </c>
      <c r="B19" s="197">
        <v>1081658</v>
      </c>
      <c r="C19" s="197">
        <v>86534</v>
      </c>
      <c r="D19" s="198">
        <f>B19+C19</f>
        <v>1168192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>
      <c r="A20" s="196" t="s">
        <v>166</v>
      </c>
      <c r="B20" s="197"/>
      <c r="C20" s="197"/>
      <c r="D20" s="198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ht="15" customHeight="1">
      <c r="A21" s="196" t="s">
        <v>70</v>
      </c>
      <c r="B21" s="197">
        <v>1875418</v>
      </c>
      <c r="C21" s="197">
        <v>150034</v>
      </c>
      <c r="D21" s="198">
        <f t="shared" ref="D21:D37" si="1">B21+C21</f>
        <v>2025452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>
      <c r="A22" s="196" t="s">
        <v>61</v>
      </c>
      <c r="B22" s="197"/>
      <c r="C22" s="197"/>
      <c r="D22" s="198">
        <f t="shared" si="1"/>
        <v>0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>
      <c r="A23" s="196" t="s">
        <v>50</v>
      </c>
      <c r="B23" s="197">
        <v>572644</v>
      </c>
      <c r="C23" s="197">
        <v>51541</v>
      </c>
      <c r="D23" s="198">
        <f t="shared" si="1"/>
        <v>624185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>
      <c r="A24" s="196" t="s">
        <v>58</v>
      </c>
      <c r="B24" s="197">
        <v>1906524</v>
      </c>
      <c r="C24" s="197">
        <v>142990</v>
      </c>
      <c r="D24" s="198">
        <f t="shared" si="1"/>
        <v>2049514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>
      <c r="A25" s="196" t="s">
        <v>78</v>
      </c>
      <c r="B25" s="197">
        <v>8319247</v>
      </c>
      <c r="C25" s="197">
        <v>398545</v>
      </c>
      <c r="D25" s="198">
        <f t="shared" si="1"/>
        <v>8717792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>
      <c r="A26" s="196" t="s">
        <v>51</v>
      </c>
      <c r="B26" s="197">
        <v>1906524</v>
      </c>
      <c r="C26" s="197">
        <v>171587</v>
      </c>
      <c r="D26" s="198">
        <f t="shared" si="1"/>
        <v>2078111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>
      <c r="A27" s="196" t="s">
        <v>48</v>
      </c>
      <c r="B27" s="197">
        <v>5628178</v>
      </c>
      <c r="C27" s="197">
        <v>478395</v>
      </c>
      <c r="D27" s="198">
        <f t="shared" si="1"/>
        <v>6106573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>
      <c r="A28" s="196" t="s">
        <v>59</v>
      </c>
      <c r="B28" s="197">
        <v>17981591</v>
      </c>
      <c r="C28" s="197">
        <v>1168804</v>
      </c>
      <c r="D28" s="198">
        <f t="shared" si="1"/>
        <v>19150395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>
      <c r="A29" s="196" t="s">
        <v>192</v>
      </c>
      <c r="B29" s="197">
        <v>3159540</v>
      </c>
      <c r="C29" s="197">
        <v>221168</v>
      </c>
      <c r="D29" s="198">
        <f t="shared" si="1"/>
        <v>3380708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>
      <c r="A30" s="196" t="s">
        <v>155</v>
      </c>
      <c r="B30" s="197">
        <v>6708483</v>
      </c>
      <c r="C30" s="197">
        <v>536678</v>
      </c>
      <c r="D30" s="198">
        <f t="shared" si="1"/>
        <v>7245161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>
      <c r="A31" s="196" t="s">
        <v>66</v>
      </c>
      <c r="B31" s="197">
        <v>1742061</v>
      </c>
      <c r="C31" s="197">
        <v>139366</v>
      </c>
      <c r="D31" s="198">
        <f t="shared" si="1"/>
        <v>1881427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>
      <c r="A32" s="196" t="s">
        <v>55</v>
      </c>
      <c r="B32" s="197">
        <v>942416</v>
      </c>
      <c r="C32" s="197">
        <v>84817</v>
      </c>
      <c r="D32" s="198">
        <f t="shared" si="1"/>
        <v>1027233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>
      <c r="A33" s="196" t="s">
        <v>68</v>
      </c>
      <c r="B33" s="197">
        <v>16461618</v>
      </c>
      <c r="C33" s="197">
        <v>1316929</v>
      </c>
      <c r="D33" s="198">
        <f t="shared" si="1"/>
        <v>17778547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>
      <c r="A34" s="196" t="s">
        <v>45</v>
      </c>
      <c r="B34" s="197">
        <v>156984901</v>
      </c>
      <c r="C34" s="197">
        <v>4609393</v>
      </c>
      <c r="D34" s="198">
        <f t="shared" si="1"/>
        <v>161594294</v>
      </c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>
      <c r="A35" s="196" t="s">
        <v>176</v>
      </c>
      <c r="B35" s="197">
        <v>1203041</v>
      </c>
      <c r="C35" s="197">
        <v>84213</v>
      </c>
      <c r="D35" s="198">
        <f t="shared" si="1"/>
        <v>1287254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>
      <c r="A36" s="196" t="s">
        <v>63</v>
      </c>
      <c r="B36" s="197"/>
      <c r="C36" s="197"/>
      <c r="D36" s="198">
        <f t="shared" si="1"/>
        <v>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>
      <c r="A37" s="196" t="s">
        <v>64</v>
      </c>
      <c r="B37" s="197"/>
      <c r="C37" s="197"/>
      <c r="D37" s="198">
        <f t="shared" si="1"/>
        <v>0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>
      <c r="A38" s="196" t="s">
        <v>80</v>
      </c>
      <c r="B38" s="197"/>
      <c r="C38" s="197"/>
      <c r="D38" s="198">
        <v>6740404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>
      <c r="A39" s="196" t="s">
        <v>111</v>
      </c>
      <c r="B39" s="197">
        <v>15480494</v>
      </c>
      <c r="C39" s="197">
        <v>1083634</v>
      </c>
      <c r="D39" s="198">
        <f>B39+C39</f>
        <v>16564128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t="19" thickBot="1">
      <c r="A40" s="196" t="s">
        <v>177</v>
      </c>
      <c r="B40" s="197">
        <v>8419950</v>
      </c>
      <c r="C40" s="197">
        <v>673596</v>
      </c>
      <c r="D40" s="198">
        <f>B40+C40</f>
        <v>9093546</v>
      </c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ht="19" thickBot="1">
      <c r="A41" s="201" t="s">
        <v>171</v>
      </c>
      <c r="B41" s="202"/>
      <c r="C41" s="203">
        <f>SUM(C5:C40)</f>
        <v>16501619</v>
      </c>
      <c r="D41" s="204">
        <f>SUM(D5:D40)</f>
        <v>320978054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ht="19" thickBo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ht="20">
      <c r="A44" s="253" t="s">
        <v>193</v>
      </c>
      <c r="B44" s="254"/>
      <c r="C44" s="254"/>
      <c r="D44" s="255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ht="21" thickBot="1">
      <c r="A45" s="256" t="s">
        <v>178</v>
      </c>
      <c r="B45" s="257"/>
      <c r="C45" s="257"/>
      <c r="D45" s="258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ht="19" thickBot="1">
      <c r="A46" s="192" t="s">
        <v>169</v>
      </c>
      <c r="B46" s="192" t="s">
        <v>134</v>
      </c>
      <c r="C46" s="192" t="s">
        <v>170</v>
      </c>
      <c r="D46" s="192" t="s">
        <v>171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>
      <c r="A47" s="193"/>
      <c r="B47" s="194"/>
      <c r="C47" s="194"/>
      <c r="D47" s="195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15" customHeight="1">
      <c r="A48" s="196" t="s">
        <v>41</v>
      </c>
      <c r="B48" s="197">
        <v>1059218</v>
      </c>
      <c r="C48" s="197">
        <v>74846</v>
      </c>
      <c r="D48" s="198">
        <f t="shared" ref="D48:D60" si="2">B48+C48</f>
        <v>1134064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t="15" customHeight="1">
      <c r="A49" s="199" t="s">
        <v>56</v>
      </c>
      <c r="B49" s="197">
        <v>619564</v>
      </c>
      <c r="C49" s="197">
        <v>49566</v>
      </c>
      <c r="D49" s="198">
        <f t="shared" si="2"/>
        <v>669130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ht="15" customHeight="1">
      <c r="A50" s="196" t="s">
        <v>44</v>
      </c>
      <c r="B50" s="197">
        <v>10932128</v>
      </c>
      <c r="C50" s="197">
        <v>765249</v>
      </c>
      <c r="D50" s="198">
        <f t="shared" si="2"/>
        <v>11697377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ht="15" customHeight="1">
      <c r="A51" s="196" t="s">
        <v>38</v>
      </c>
      <c r="B51" s="197">
        <v>953264</v>
      </c>
      <c r="C51" s="197">
        <v>66728</v>
      </c>
      <c r="D51" s="198">
        <f t="shared" si="2"/>
        <v>1019992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ht="15" customHeight="1">
      <c r="A52" s="196" t="s">
        <v>175</v>
      </c>
      <c r="B52" s="197">
        <v>22563465</v>
      </c>
      <c r="C52" s="197">
        <v>1070811</v>
      </c>
      <c r="D52" s="198">
        <f t="shared" si="2"/>
        <v>23634276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ht="15" customHeight="1">
      <c r="A53" s="196" t="s">
        <v>46</v>
      </c>
      <c r="B53" s="197">
        <v>25164593</v>
      </c>
      <c r="C53" s="197">
        <v>2013168</v>
      </c>
      <c r="D53" s="198">
        <f t="shared" si="2"/>
        <v>27177761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ht="19" customHeight="1">
      <c r="A54" s="196" t="s">
        <v>194</v>
      </c>
      <c r="B54" s="197">
        <v>953264</v>
      </c>
      <c r="C54" s="197">
        <v>76263</v>
      </c>
      <c r="D54" s="198">
        <f t="shared" si="2"/>
        <v>1029527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 s="196" t="s">
        <v>195</v>
      </c>
      <c r="B55" s="197">
        <v>35423089</v>
      </c>
      <c r="C55" s="197">
        <v>900000</v>
      </c>
      <c r="D55" s="198">
        <f t="shared" si="2"/>
        <v>36323089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ht="19" customHeight="1">
      <c r="A56" s="196" t="s">
        <v>196</v>
      </c>
      <c r="B56" s="197">
        <v>5434744</v>
      </c>
      <c r="C56" s="197">
        <v>461954</v>
      </c>
      <c r="D56" s="198">
        <f t="shared" si="2"/>
        <v>5896698</v>
      </c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 s="196" t="s">
        <v>53</v>
      </c>
      <c r="B57" s="197">
        <v>953264</v>
      </c>
      <c r="C57" s="197">
        <v>85794</v>
      </c>
      <c r="D57" s="198">
        <f t="shared" si="2"/>
        <v>1039058</v>
      </c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 s="196" t="s">
        <v>45</v>
      </c>
      <c r="B58" s="197">
        <v>176504213</v>
      </c>
      <c r="C58" s="197">
        <v>5054678</v>
      </c>
      <c r="D58" s="198">
        <f t="shared" si="2"/>
        <v>181558891</v>
      </c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 s="196" t="s">
        <v>188</v>
      </c>
      <c r="B59" s="197">
        <v>2460709</v>
      </c>
      <c r="C59" s="197">
        <v>159947</v>
      </c>
      <c r="D59" s="198">
        <f t="shared" si="2"/>
        <v>2620656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9" thickBot="1">
      <c r="A60" s="200"/>
      <c r="B60" s="197"/>
      <c r="C60" s="197"/>
      <c r="D60" s="198">
        <f t="shared" si="2"/>
        <v>0</v>
      </c>
    </row>
    <row r="61" spans="1:37" ht="19" thickBot="1">
      <c r="A61" s="201" t="s">
        <v>171</v>
      </c>
      <c r="B61" s="202"/>
      <c r="C61" s="203">
        <f>SUM(C48:C60)</f>
        <v>10779004</v>
      </c>
      <c r="D61" s="204">
        <f>SUM(D48:D60)</f>
        <v>293800519</v>
      </c>
    </row>
    <row r="62" spans="1:37" ht="19" thickBot="1">
      <c r="B62" s="192" t="s">
        <v>197</v>
      </c>
      <c r="C62" s="203">
        <v>3945313</v>
      </c>
    </row>
    <row r="63" spans="1:37" ht="19" thickBot="1"/>
    <row r="64" spans="1:37" ht="19" thickBot="1">
      <c r="B64" s="205" t="s">
        <v>198</v>
      </c>
      <c r="C64" s="203">
        <f>SUM(C61:C63)</f>
        <v>14724317</v>
      </c>
    </row>
    <row r="65" spans="2:4" ht="19" thickBot="1"/>
    <row r="66" spans="2:4">
      <c r="B66" s="212"/>
      <c r="C66" s="213"/>
      <c r="D66" s="214"/>
    </row>
    <row r="67" spans="2:4" ht="20">
      <c r="B67" s="215" t="s">
        <v>208</v>
      </c>
      <c r="C67" s="216"/>
      <c r="D67" s="217">
        <f>C64+C41</f>
        <v>31225936</v>
      </c>
    </row>
    <row r="68" spans="2:4" ht="19" thickBot="1">
      <c r="B68" s="218"/>
      <c r="C68" s="219"/>
      <c r="D68" s="220"/>
    </row>
  </sheetData>
  <sortState ref="A5:D42">
    <sortCondition ref="A5"/>
  </sortState>
  <mergeCells count="4">
    <mergeCell ref="A1:D1"/>
    <mergeCell ref="A44:D44"/>
    <mergeCell ref="A2:D2"/>
    <mergeCell ref="A45:D45"/>
  </mergeCells>
  <phoneticPr fontId="23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1"/>
  <sheetViews>
    <sheetView topLeftCell="A25" workbookViewId="0">
      <selection activeCell="C29" sqref="C29"/>
    </sheetView>
  </sheetViews>
  <sheetFormatPr baseColWidth="10" defaultColWidth="11.5" defaultRowHeight="15" x14ac:dyDescent="0"/>
  <cols>
    <col min="1" max="1" width="11.5" style="1"/>
    <col min="2" max="3" width="14.1640625" style="1" bestFit="1" customWidth="1"/>
    <col min="4" max="4" width="14.1640625" style="1" customWidth="1"/>
    <col min="5" max="5" width="14.83203125" style="1" customWidth="1"/>
    <col min="6" max="6" width="13.5" style="1" bestFit="1" customWidth="1"/>
    <col min="7" max="7" width="14" style="1" customWidth="1"/>
    <col min="8" max="9" width="14.1640625" style="1" bestFit="1" customWidth="1"/>
    <col min="10" max="10" width="12.5" style="1" bestFit="1" customWidth="1"/>
    <col min="11" max="16384" width="11.5" style="1"/>
  </cols>
  <sheetData>
    <row r="3" spans="1:11" ht="16" thickBot="1"/>
    <row r="4" spans="1:11" ht="24" thickBot="1">
      <c r="A4" s="280" t="s">
        <v>81</v>
      </c>
      <c r="B4" s="281"/>
      <c r="C4" s="281"/>
      <c r="D4" s="281"/>
      <c r="E4" s="282"/>
      <c r="G4" s="280" t="s">
        <v>82</v>
      </c>
      <c r="H4" s="281"/>
      <c r="I4" s="281"/>
      <c r="J4" s="281"/>
      <c r="K4" s="282"/>
    </row>
    <row r="5" spans="1:11">
      <c r="A5" s="2"/>
      <c r="B5" s="4"/>
      <c r="C5" s="4"/>
      <c r="D5" s="4"/>
      <c r="E5" s="4"/>
      <c r="G5" s="2"/>
      <c r="H5" s="4"/>
      <c r="I5" s="4"/>
      <c r="J5" s="4"/>
      <c r="K5" s="4"/>
    </row>
    <row r="6" spans="1:11">
      <c r="A6" s="6"/>
      <c r="B6" s="51" t="s">
        <v>83</v>
      </c>
      <c r="C6" s="51" t="s">
        <v>84</v>
      </c>
      <c r="D6" s="51" t="s">
        <v>85</v>
      </c>
      <c r="E6" s="51" t="s">
        <v>86</v>
      </c>
      <c r="G6" s="6"/>
      <c r="H6" s="51" t="s">
        <v>83</v>
      </c>
      <c r="I6" s="51" t="s">
        <v>84</v>
      </c>
      <c r="J6" s="51" t="s">
        <v>85</v>
      </c>
      <c r="K6" s="51" t="s">
        <v>86</v>
      </c>
    </row>
    <row r="7" spans="1:11">
      <c r="A7" s="6" t="s">
        <v>2</v>
      </c>
      <c r="B7" s="7">
        <v>378418905</v>
      </c>
      <c r="C7" s="7"/>
      <c r="D7" s="7">
        <f>[1]Temp!C87</f>
        <v>20975732</v>
      </c>
      <c r="E7" s="52">
        <v>277</v>
      </c>
      <c r="G7" s="6" t="s">
        <v>2</v>
      </c>
      <c r="H7" s="7">
        <f t="shared" ref="H7:H14" si="0">I7+J7</f>
        <v>541423697</v>
      </c>
      <c r="I7" s="7">
        <v>507991086</v>
      </c>
      <c r="J7" s="7">
        <v>33432611</v>
      </c>
      <c r="K7" s="52">
        <v>364</v>
      </c>
    </row>
    <row r="8" spans="1:11">
      <c r="A8" s="6" t="s">
        <v>5</v>
      </c>
      <c r="B8" s="7">
        <v>354689421</v>
      </c>
      <c r="C8" s="7"/>
      <c r="D8" s="7">
        <f>[1]Temp!F87</f>
        <v>22930536</v>
      </c>
      <c r="E8" s="52">
        <v>285</v>
      </c>
      <c r="G8" s="6" t="s">
        <v>5</v>
      </c>
      <c r="H8" s="7">
        <f t="shared" si="0"/>
        <v>450213431</v>
      </c>
      <c r="I8" s="7">
        <v>422619461</v>
      </c>
      <c r="J8" s="7">
        <v>27593970</v>
      </c>
      <c r="K8" s="52">
        <v>337</v>
      </c>
    </row>
    <row r="9" spans="1:11">
      <c r="A9" s="6" t="s">
        <v>8</v>
      </c>
      <c r="B9" s="16">
        <v>340484257</v>
      </c>
      <c r="C9" s="7"/>
      <c r="D9" s="7">
        <v>19066992</v>
      </c>
      <c r="E9" s="52">
        <v>310</v>
      </c>
      <c r="G9" s="6" t="s">
        <v>8</v>
      </c>
      <c r="H9" s="16">
        <f>I9+J9</f>
        <v>414352415</v>
      </c>
      <c r="I9" s="7">
        <v>389010496</v>
      </c>
      <c r="J9" s="7">
        <v>25341919</v>
      </c>
      <c r="K9" s="52">
        <v>310</v>
      </c>
    </row>
    <row r="10" spans="1:11">
      <c r="A10" s="6" t="s">
        <v>11</v>
      </c>
      <c r="B10" s="16">
        <v>353166940</v>
      </c>
      <c r="C10" s="16"/>
      <c r="D10" s="7">
        <v>19842219</v>
      </c>
      <c r="E10" s="52">
        <v>290</v>
      </c>
      <c r="G10" s="6" t="s">
        <v>11</v>
      </c>
      <c r="H10" s="16">
        <f t="shared" si="0"/>
        <v>422635587</v>
      </c>
      <c r="I10" s="16">
        <v>396877352</v>
      </c>
      <c r="J10" s="7">
        <v>25758235</v>
      </c>
      <c r="K10" s="52">
        <v>300</v>
      </c>
    </row>
    <row r="11" spans="1:11">
      <c r="A11" s="6" t="s">
        <v>14</v>
      </c>
      <c r="B11" s="16">
        <v>326148079</v>
      </c>
      <c r="C11" s="7"/>
      <c r="D11" s="7">
        <v>16367931</v>
      </c>
      <c r="E11" s="52"/>
      <c r="G11" s="6" t="s">
        <v>14</v>
      </c>
      <c r="H11" s="16">
        <f t="shared" si="0"/>
        <v>367550448</v>
      </c>
      <c r="I11" s="7">
        <v>344976118</v>
      </c>
      <c r="J11" s="7">
        <v>22574330</v>
      </c>
      <c r="K11" s="52">
        <v>292</v>
      </c>
    </row>
    <row r="12" spans="1:11">
      <c r="A12" s="6" t="s">
        <v>17</v>
      </c>
      <c r="B12" s="16">
        <v>326198591</v>
      </c>
      <c r="C12" s="7"/>
      <c r="D12" s="7">
        <v>16753590</v>
      </c>
      <c r="E12" s="52"/>
      <c r="G12" s="6" t="s">
        <v>17</v>
      </c>
      <c r="H12" s="16">
        <f t="shared" si="0"/>
        <v>377491216</v>
      </c>
      <c r="I12" s="7">
        <v>354281905</v>
      </c>
      <c r="J12" s="7">
        <v>23209311</v>
      </c>
      <c r="K12" s="52"/>
    </row>
    <row r="13" spans="1:11">
      <c r="A13" s="6" t="s">
        <v>20</v>
      </c>
      <c r="B13" s="16">
        <v>298483840</v>
      </c>
      <c r="C13" s="7"/>
      <c r="D13" s="7">
        <v>14085217</v>
      </c>
      <c r="E13" s="52">
        <v>255</v>
      </c>
      <c r="G13" s="6" t="s">
        <v>20</v>
      </c>
      <c r="H13" s="16">
        <v>412416282</v>
      </c>
      <c r="I13" s="7"/>
      <c r="J13" s="7">
        <v>45232245</v>
      </c>
      <c r="K13" s="52"/>
    </row>
    <row r="14" spans="1:11">
      <c r="A14" s="6" t="s">
        <v>23</v>
      </c>
      <c r="B14" s="16">
        <v>304305569</v>
      </c>
      <c r="C14" s="7"/>
      <c r="D14" s="7">
        <v>14017162</v>
      </c>
      <c r="E14" s="52"/>
      <c r="G14" s="6" t="s">
        <v>23</v>
      </c>
      <c r="H14" s="16">
        <f t="shared" si="0"/>
        <v>281626083</v>
      </c>
      <c r="I14" s="7">
        <v>264828631</v>
      </c>
      <c r="J14" s="7">
        <v>16797452</v>
      </c>
      <c r="K14" s="52"/>
    </row>
    <row r="15" spans="1:11">
      <c r="A15" s="6" t="s">
        <v>26</v>
      </c>
      <c r="B15" s="16">
        <v>314520576</v>
      </c>
      <c r="C15" s="7"/>
      <c r="D15" s="7">
        <v>19843699</v>
      </c>
      <c r="E15" s="52"/>
      <c r="G15" s="6" t="s">
        <v>26</v>
      </c>
      <c r="H15" s="16">
        <v>318746338</v>
      </c>
      <c r="I15" s="7"/>
      <c r="J15" s="7">
        <v>24294474</v>
      </c>
      <c r="K15" s="52">
        <v>243</v>
      </c>
    </row>
    <row r="16" spans="1:11">
      <c r="A16" s="6" t="s">
        <v>29</v>
      </c>
      <c r="B16" s="16">
        <v>325693990</v>
      </c>
      <c r="C16" s="7"/>
      <c r="D16" s="7">
        <v>21516667</v>
      </c>
      <c r="E16" s="52"/>
      <c r="G16" s="6" t="s">
        <v>29</v>
      </c>
      <c r="H16" s="16">
        <v>333185301</v>
      </c>
      <c r="I16" s="7"/>
      <c r="J16" s="7">
        <v>28467354</v>
      </c>
      <c r="K16" s="52"/>
    </row>
    <row r="17" spans="1:11">
      <c r="A17" s="6" t="s">
        <v>32</v>
      </c>
      <c r="B17" s="16">
        <f>C17+D17</f>
        <v>0</v>
      </c>
      <c r="C17" s="7"/>
      <c r="D17" s="7"/>
      <c r="E17" s="52"/>
      <c r="G17" s="6" t="s">
        <v>32</v>
      </c>
      <c r="H17" s="16">
        <f>I17+J17</f>
        <v>346106394</v>
      </c>
      <c r="I17" s="7">
        <v>346106394</v>
      </c>
      <c r="J17" s="7">
        <f>[1]Temp!AM47</f>
        <v>0</v>
      </c>
      <c r="K17" s="52"/>
    </row>
    <row r="18" spans="1:11">
      <c r="A18" s="6" t="s">
        <v>35</v>
      </c>
      <c r="B18" s="16">
        <f>C18+D18</f>
        <v>0</v>
      </c>
      <c r="C18" s="7"/>
      <c r="D18" s="53"/>
      <c r="E18" s="52"/>
      <c r="G18" s="6" t="s">
        <v>35</v>
      </c>
      <c r="H18" s="16">
        <f>I18+J18</f>
        <v>0</v>
      </c>
      <c r="I18" s="7"/>
      <c r="J18" s="53"/>
      <c r="K18" s="52"/>
    </row>
    <row r="19" spans="1:11">
      <c r="A19" s="54"/>
      <c r="B19" s="52"/>
      <c r="C19" s="7"/>
      <c r="D19" s="52"/>
      <c r="E19" s="52"/>
      <c r="G19" s="54"/>
      <c r="H19" s="52"/>
      <c r="I19" s="7"/>
      <c r="J19" s="52"/>
      <c r="K19" s="52"/>
    </row>
    <row r="20" spans="1:11" ht="16" thickBot="1">
      <c r="A20" s="3"/>
      <c r="B20" s="22">
        <f>SUM(B7:B19)</f>
        <v>3322110168</v>
      </c>
      <c r="C20" s="22">
        <f>SUM(C7:C19)</f>
        <v>0</v>
      </c>
      <c r="D20" s="22">
        <f>SUM(D7:D19)</f>
        <v>185399745</v>
      </c>
      <c r="E20" s="33"/>
      <c r="G20" s="3"/>
      <c r="H20" s="22">
        <f>SUM(H7:H19)</f>
        <v>4265747192</v>
      </c>
      <c r="I20" s="22">
        <f>SUM(I7:I19)</f>
        <v>3026691443</v>
      </c>
      <c r="J20" s="22">
        <f>SUM(J7:J19)</f>
        <v>272701901</v>
      </c>
      <c r="K20" s="33"/>
    </row>
    <row r="26" spans="1:11" ht="16" thickBot="1"/>
    <row r="27" spans="1:11" ht="24" thickBot="1">
      <c r="A27" s="280" t="s">
        <v>87</v>
      </c>
      <c r="B27" s="281"/>
      <c r="C27" s="281"/>
      <c r="D27" s="281"/>
      <c r="E27" s="282"/>
      <c r="G27" s="280" t="s">
        <v>88</v>
      </c>
      <c r="H27" s="281"/>
      <c r="I27" s="281"/>
      <c r="J27" s="281"/>
      <c r="K27" s="282"/>
    </row>
    <row r="28" spans="1:11">
      <c r="A28" s="2"/>
      <c r="B28" s="4"/>
      <c r="C28" s="4"/>
      <c r="D28" s="4"/>
      <c r="E28" s="4"/>
      <c r="G28" s="2"/>
      <c r="H28" s="4"/>
      <c r="I28" s="4"/>
      <c r="J28" s="4"/>
      <c r="K28" s="4"/>
    </row>
    <row r="29" spans="1:11">
      <c r="A29" s="6"/>
      <c r="B29" s="51" t="s">
        <v>83</v>
      </c>
      <c r="C29" s="51" t="s">
        <v>84</v>
      </c>
      <c r="D29" s="51" t="s">
        <v>85</v>
      </c>
      <c r="E29" s="51" t="s">
        <v>86</v>
      </c>
      <c r="G29" s="6"/>
      <c r="H29" s="51" t="s">
        <v>83</v>
      </c>
      <c r="I29" s="51" t="s">
        <v>84</v>
      </c>
      <c r="J29" s="51" t="s">
        <v>85</v>
      </c>
      <c r="K29" s="51" t="s">
        <v>86</v>
      </c>
    </row>
    <row r="30" spans="1:11">
      <c r="A30" s="6" t="s">
        <v>2</v>
      </c>
      <c r="B30" s="7">
        <v>239906987</v>
      </c>
      <c r="C30" s="7">
        <v>230696456</v>
      </c>
      <c r="D30" s="7">
        <f>[1]Temp!D87</f>
        <v>9210531</v>
      </c>
      <c r="E30" s="52">
        <v>121</v>
      </c>
      <c r="G30" s="6" t="s">
        <v>2</v>
      </c>
      <c r="H30" s="7">
        <f t="shared" ref="H30:H38" si="1">I30+J30</f>
        <v>113914195</v>
      </c>
      <c r="I30" s="7">
        <v>110277153</v>
      </c>
      <c r="J30" s="7">
        <v>3637042</v>
      </c>
      <c r="K30" s="52">
        <v>105</v>
      </c>
    </row>
    <row r="31" spans="1:11">
      <c r="A31" s="6" t="s">
        <v>5</v>
      </c>
      <c r="B31" s="7">
        <f t="shared" ref="B31:B38" si="2">C31+D31</f>
        <v>222442666</v>
      </c>
      <c r="C31" s="7">
        <v>212209132</v>
      </c>
      <c r="D31" s="7">
        <f>[1]Temp!G87</f>
        <v>10233534</v>
      </c>
      <c r="E31" s="52">
        <v>138</v>
      </c>
      <c r="G31" s="6" t="s">
        <v>5</v>
      </c>
      <c r="H31" s="7">
        <f t="shared" si="1"/>
        <v>145192058</v>
      </c>
      <c r="I31" s="7">
        <v>140048914</v>
      </c>
      <c r="J31" s="7">
        <v>5143144</v>
      </c>
      <c r="K31" s="52">
        <v>124</v>
      </c>
    </row>
    <row r="32" spans="1:11">
      <c r="A32" s="6" t="s">
        <v>8</v>
      </c>
      <c r="B32" s="16">
        <f>C32+D32</f>
        <v>253554180</v>
      </c>
      <c r="C32" s="7">
        <v>242127580</v>
      </c>
      <c r="D32" s="7">
        <v>11426600</v>
      </c>
      <c r="E32" s="52">
        <v>163</v>
      </c>
      <c r="G32" s="6" t="s">
        <v>8</v>
      </c>
      <c r="H32" s="16">
        <f>I32+J32</f>
        <v>158796429</v>
      </c>
      <c r="I32" s="7">
        <v>152970138</v>
      </c>
      <c r="J32" s="7">
        <v>5826291</v>
      </c>
      <c r="K32" s="52">
        <v>132</v>
      </c>
    </row>
    <row r="33" spans="1:11">
      <c r="A33" s="6" t="s">
        <v>11</v>
      </c>
      <c r="B33" s="16">
        <v>308085891</v>
      </c>
      <c r="C33" s="16">
        <v>295580632</v>
      </c>
      <c r="D33" s="7">
        <v>12505259</v>
      </c>
      <c r="E33" s="52">
        <v>178</v>
      </c>
      <c r="G33" s="6" t="s">
        <v>11</v>
      </c>
      <c r="H33" s="16">
        <f t="shared" si="1"/>
        <v>179263803</v>
      </c>
      <c r="I33" s="16">
        <v>172798651</v>
      </c>
      <c r="J33" s="7">
        <v>6465152</v>
      </c>
      <c r="K33" s="52">
        <v>143</v>
      </c>
    </row>
    <row r="34" spans="1:11">
      <c r="A34" s="6" t="s">
        <v>14</v>
      </c>
      <c r="B34" s="16">
        <v>303732851</v>
      </c>
      <c r="C34" s="7">
        <v>290873337</v>
      </c>
      <c r="D34" s="7">
        <v>12859514</v>
      </c>
      <c r="E34" s="52"/>
      <c r="G34" s="6" t="s">
        <v>14</v>
      </c>
      <c r="H34" s="16">
        <f t="shared" si="1"/>
        <v>196746120</v>
      </c>
      <c r="I34" s="7">
        <v>188938623</v>
      </c>
      <c r="J34" s="7">
        <v>7807497</v>
      </c>
      <c r="K34" s="52">
        <v>153</v>
      </c>
    </row>
    <row r="35" spans="1:11">
      <c r="A35" s="6" t="s">
        <v>17</v>
      </c>
      <c r="B35" s="16">
        <f t="shared" si="2"/>
        <v>310247367</v>
      </c>
      <c r="C35" s="7">
        <v>296185473</v>
      </c>
      <c r="D35" s="7">
        <v>14061894</v>
      </c>
      <c r="E35" s="52"/>
      <c r="G35" s="6" t="s">
        <v>17</v>
      </c>
      <c r="H35" s="16">
        <f t="shared" si="1"/>
        <v>219427305</v>
      </c>
      <c r="I35" s="7">
        <v>211087806</v>
      </c>
      <c r="J35" s="7">
        <v>8339499</v>
      </c>
      <c r="K35" s="52"/>
    </row>
    <row r="36" spans="1:11">
      <c r="A36" s="6" t="s">
        <v>20</v>
      </c>
      <c r="B36" s="16">
        <f t="shared" si="2"/>
        <v>297941453</v>
      </c>
      <c r="C36" s="7">
        <v>285125273</v>
      </c>
      <c r="D36" s="7">
        <v>12816180</v>
      </c>
      <c r="E36" s="52">
        <v>174</v>
      </c>
      <c r="G36" s="6" t="s">
        <v>20</v>
      </c>
      <c r="H36" s="16">
        <f t="shared" si="1"/>
        <v>237676039</v>
      </c>
      <c r="I36" s="7">
        <v>228673174</v>
      </c>
      <c r="J36" s="7">
        <v>9002865</v>
      </c>
      <c r="K36" s="52"/>
    </row>
    <row r="37" spans="1:11">
      <c r="A37" s="6" t="s">
        <v>23</v>
      </c>
      <c r="B37" s="16">
        <f t="shared" si="2"/>
        <v>294231385</v>
      </c>
      <c r="C37" s="7">
        <v>281625182</v>
      </c>
      <c r="D37" s="7">
        <v>12606203</v>
      </c>
      <c r="E37" s="52"/>
      <c r="G37" s="6" t="s">
        <v>23</v>
      </c>
      <c r="H37" s="16">
        <f t="shared" si="1"/>
        <v>254542037</v>
      </c>
      <c r="I37" s="7">
        <v>244403081</v>
      </c>
      <c r="J37" s="7">
        <v>10138956</v>
      </c>
      <c r="K37" s="52"/>
    </row>
    <row r="38" spans="1:11">
      <c r="A38" s="6" t="s">
        <v>26</v>
      </c>
      <c r="B38" s="16">
        <f t="shared" si="2"/>
        <v>283117054</v>
      </c>
      <c r="C38" s="7">
        <v>270660550</v>
      </c>
      <c r="D38" s="7">
        <v>12456504</v>
      </c>
      <c r="E38" s="52"/>
      <c r="G38" s="6" t="s">
        <v>26</v>
      </c>
      <c r="H38" s="16">
        <f t="shared" si="1"/>
        <v>239033633</v>
      </c>
      <c r="I38" s="7">
        <v>229237396</v>
      </c>
      <c r="J38" s="7">
        <v>9796237</v>
      </c>
      <c r="K38" s="52">
        <v>173</v>
      </c>
    </row>
    <row r="39" spans="1:11">
      <c r="A39" s="6" t="s">
        <v>29</v>
      </c>
      <c r="B39" s="16">
        <f>C39+D39</f>
        <v>293513727</v>
      </c>
      <c r="C39" s="7">
        <v>280986286</v>
      </c>
      <c r="D39" s="7">
        <v>12527441</v>
      </c>
      <c r="E39" s="52"/>
      <c r="G39" s="6" t="s">
        <v>29</v>
      </c>
      <c r="H39" s="16">
        <f>I39+J39</f>
        <v>235927087</v>
      </c>
      <c r="I39" s="7">
        <v>226146264</v>
      </c>
      <c r="J39" s="7">
        <v>9780823</v>
      </c>
      <c r="K39" s="52"/>
    </row>
    <row r="40" spans="1:11">
      <c r="A40" s="6" t="s">
        <v>32</v>
      </c>
      <c r="B40" s="16">
        <f>C40+D40</f>
        <v>0</v>
      </c>
      <c r="C40" s="7"/>
      <c r="D40" s="7"/>
      <c r="E40" s="52"/>
      <c r="G40" s="6" t="s">
        <v>32</v>
      </c>
      <c r="H40" s="16">
        <f>I40+J40</f>
        <v>232568256</v>
      </c>
      <c r="I40" s="7">
        <v>232568256</v>
      </c>
      <c r="J40" s="7">
        <f>[1]Temp!AN51</f>
        <v>0</v>
      </c>
      <c r="K40" s="52"/>
    </row>
    <row r="41" spans="1:11">
      <c r="A41" s="6" t="s">
        <v>35</v>
      </c>
      <c r="B41" s="16">
        <f>C41+D41</f>
        <v>0</v>
      </c>
      <c r="C41" s="7"/>
      <c r="D41" s="53"/>
      <c r="E41" s="52"/>
      <c r="G41" s="6" t="s">
        <v>35</v>
      </c>
      <c r="H41" s="16">
        <f>I41+J41</f>
        <v>0</v>
      </c>
      <c r="I41" s="7"/>
      <c r="J41" s="53"/>
      <c r="K41" s="52"/>
    </row>
    <row r="42" spans="1:11">
      <c r="A42" s="54"/>
      <c r="B42" s="52"/>
      <c r="C42" s="7"/>
      <c r="D42" s="52"/>
      <c r="E42" s="52"/>
      <c r="G42" s="54"/>
      <c r="H42" s="52"/>
      <c r="I42" s="7"/>
      <c r="J42" s="52"/>
      <c r="K42" s="52"/>
    </row>
    <row r="43" spans="1:11" ht="16" thickBot="1">
      <c r="A43" s="3"/>
      <c r="B43" s="22">
        <f>SUM(B30:B42)</f>
        <v>2806773561</v>
      </c>
      <c r="C43" s="22">
        <f>SUM(C30:C42)</f>
        <v>2686069901</v>
      </c>
      <c r="D43" s="22">
        <f>SUM(D30:D42)</f>
        <v>120703660</v>
      </c>
      <c r="E43" s="33"/>
      <c r="G43" s="3"/>
      <c r="H43" s="22">
        <f>SUM(H30:H42)</f>
        <v>2213086962</v>
      </c>
      <c r="I43" s="22">
        <f>SUM(I30:I42)</f>
        <v>2137149456</v>
      </c>
      <c r="J43" s="22">
        <f>SUM(J30:J42)</f>
        <v>75937506</v>
      </c>
      <c r="K43" s="33"/>
    </row>
    <row r="47" spans="1:11" ht="16" thickBot="1"/>
    <row r="48" spans="1:11" ht="24" thickBot="1">
      <c r="A48" s="280" t="s">
        <v>89</v>
      </c>
      <c r="B48" s="281"/>
      <c r="C48" s="281"/>
      <c r="D48" s="281"/>
      <c r="E48" s="282"/>
      <c r="G48" s="280" t="s">
        <v>90</v>
      </c>
      <c r="H48" s="281"/>
      <c r="I48" s="281"/>
      <c r="J48" s="281"/>
      <c r="K48" s="282"/>
    </row>
    <row r="49" spans="1:13">
      <c r="A49" s="2"/>
      <c r="B49" s="4"/>
      <c r="C49" s="4"/>
      <c r="D49" s="4"/>
      <c r="E49" s="4"/>
      <c r="G49" s="2"/>
      <c r="H49" s="4"/>
      <c r="I49" s="4"/>
      <c r="J49" s="4"/>
      <c r="K49" s="4"/>
    </row>
    <row r="50" spans="1:13">
      <c r="A50" s="6"/>
      <c r="B50" s="51" t="s">
        <v>83</v>
      </c>
      <c r="C50" s="51" t="s">
        <v>84</v>
      </c>
      <c r="D50" s="51" t="s">
        <v>85</v>
      </c>
      <c r="E50" s="51" t="s">
        <v>86</v>
      </c>
      <c r="G50" s="6"/>
      <c r="H50" s="51" t="s">
        <v>83</v>
      </c>
      <c r="I50" s="51" t="s">
        <v>84</v>
      </c>
      <c r="J50" s="51" t="s">
        <v>85</v>
      </c>
      <c r="K50" s="51" t="s">
        <v>86</v>
      </c>
    </row>
    <row r="51" spans="1:13">
      <c r="A51" s="9" t="s">
        <v>2</v>
      </c>
      <c r="B51" s="7">
        <f t="shared" ref="B51:B58" si="3">B30+B7</f>
        <v>618325892</v>
      </c>
      <c r="C51" s="7">
        <f>C33+C15</f>
        <v>295580632</v>
      </c>
      <c r="D51" s="7">
        <f t="shared" ref="D51:E58" si="4">D30+D7</f>
        <v>30186263</v>
      </c>
      <c r="E51" s="52">
        <f t="shared" si="4"/>
        <v>398</v>
      </c>
      <c r="G51" s="9" t="s">
        <v>2</v>
      </c>
      <c r="H51" s="7">
        <f>H30+H7</f>
        <v>655337892</v>
      </c>
      <c r="I51" s="7">
        <f>I33+I15</f>
        <v>172798651</v>
      </c>
      <c r="J51" s="7">
        <f>J30+J7</f>
        <v>37069653</v>
      </c>
      <c r="K51" s="52">
        <f>K33+K15</f>
        <v>386</v>
      </c>
    </row>
    <row r="52" spans="1:13">
      <c r="A52" s="9" t="s">
        <v>5</v>
      </c>
      <c r="B52" s="7">
        <f t="shared" si="3"/>
        <v>577132087</v>
      </c>
      <c r="C52" s="7">
        <f>C34+C16</f>
        <v>290873337</v>
      </c>
      <c r="D52" s="7">
        <f t="shared" si="4"/>
        <v>33164070</v>
      </c>
      <c r="E52" s="52">
        <f t="shared" si="4"/>
        <v>423</v>
      </c>
      <c r="G52" s="9" t="s">
        <v>5</v>
      </c>
      <c r="H52" s="7"/>
      <c r="I52" s="7"/>
      <c r="J52" s="7"/>
      <c r="K52" s="52"/>
    </row>
    <row r="53" spans="1:13">
      <c r="A53" s="9" t="s">
        <v>8</v>
      </c>
      <c r="B53" s="7">
        <f t="shared" si="3"/>
        <v>594038437</v>
      </c>
      <c r="C53" s="7">
        <f>C35+C17</f>
        <v>296185473</v>
      </c>
      <c r="D53" s="7">
        <f t="shared" si="4"/>
        <v>30493592</v>
      </c>
      <c r="E53" s="52">
        <f t="shared" si="4"/>
        <v>473</v>
      </c>
      <c r="G53" s="9" t="s">
        <v>8</v>
      </c>
      <c r="H53" s="7"/>
      <c r="I53" s="7"/>
      <c r="J53" s="7"/>
      <c r="K53" s="52">
        <f>K35+K17</f>
        <v>0</v>
      </c>
    </row>
    <row r="54" spans="1:13">
      <c r="A54" s="9" t="s">
        <v>11</v>
      </c>
      <c r="B54" s="16">
        <f t="shared" si="3"/>
        <v>661252831</v>
      </c>
      <c r="C54" s="16">
        <f>C36+C18</f>
        <v>285125273</v>
      </c>
      <c r="D54" s="7">
        <f t="shared" si="4"/>
        <v>32347478</v>
      </c>
      <c r="E54" s="52">
        <f t="shared" si="4"/>
        <v>468</v>
      </c>
      <c r="G54" s="9" t="s">
        <v>11</v>
      </c>
      <c r="H54" s="16"/>
      <c r="I54" s="16"/>
      <c r="J54" s="7"/>
      <c r="K54" s="52">
        <f>K36+K18</f>
        <v>0</v>
      </c>
    </row>
    <row r="55" spans="1:13">
      <c r="A55" s="9" t="s">
        <v>14</v>
      </c>
      <c r="B55" s="16">
        <f t="shared" si="3"/>
        <v>629880930</v>
      </c>
      <c r="C55" s="7">
        <f>C37+C19</f>
        <v>281625182</v>
      </c>
      <c r="D55" s="7">
        <f t="shared" si="4"/>
        <v>29227445</v>
      </c>
      <c r="E55" s="52"/>
      <c r="G55" s="9" t="s">
        <v>14</v>
      </c>
      <c r="H55" s="16"/>
      <c r="I55" s="7"/>
      <c r="J55" s="7"/>
      <c r="K55" s="52">
        <f>K37+K19</f>
        <v>0</v>
      </c>
    </row>
    <row r="56" spans="1:13">
      <c r="A56" s="9" t="s">
        <v>17</v>
      </c>
      <c r="B56" s="16">
        <f t="shared" si="3"/>
        <v>636445958</v>
      </c>
      <c r="C56" s="7">
        <f t="shared" ref="C56:D59" si="5">C38+C20</f>
        <v>270660550</v>
      </c>
      <c r="D56" s="7">
        <f t="shared" si="4"/>
        <v>30815484</v>
      </c>
      <c r="E56" s="52"/>
      <c r="G56" s="9" t="s">
        <v>17</v>
      </c>
      <c r="H56" s="16"/>
      <c r="I56" s="7"/>
      <c r="J56" s="7"/>
      <c r="K56" s="52"/>
    </row>
    <row r="57" spans="1:13">
      <c r="A57" s="9" t="s">
        <v>20</v>
      </c>
      <c r="B57" s="16">
        <f t="shared" si="3"/>
        <v>596425293</v>
      </c>
      <c r="C57" s="7">
        <f t="shared" si="5"/>
        <v>280986286</v>
      </c>
      <c r="D57" s="7">
        <f t="shared" si="4"/>
        <v>26901397</v>
      </c>
      <c r="E57" s="52">
        <f t="shared" si="4"/>
        <v>429</v>
      </c>
      <c r="G57" s="9" t="s">
        <v>20</v>
      </c>
      <c r="H57" s="16"/>
      <c r="I57" s="7"/>
      <c r="J57" s="7"/>
      <c r="K57" s="52"/>
    </row>
    <row r="58" spans="1:13">
      <c r="A58" s="9" t="s">
        <v>23</v>
      </c>
      <c r="B58" s="16">
        <f t="shared" si="3"/>
        <v>598536954</v>
      </c>
      <c r="C58" s="7">
        <f t="shared" si="5"/>
        <v>0</v>
      </c>
      <c r="D58" s="7">
        <f t="shared" si="4"/>
        <v>26623365</v>
      </c>
      <c r="E58" s="52"/>
      <c r="G58" s="9" t="s">
        <v>23</v>
      </c>
      <c r="H58" s="16"/>
      <c r="I58" s="7"/>
      <c r="J58" s="7"/>
      <c r="K58" s="52"/>
    </row>
    <row r="59" spans="1:13">
      <c r="A59" s="9" t="s">
        <v>26</v>
      </c>
      <c r="B59" s="16">
        <f>B41+B23</f>
        <v>0</v>
      </c>
      <c r="C59" s="7">
        <f t="shared" si="5"/>
        <v>0</v>
      </c>
      <c r="D59" s="7">
        <f t="shared" si="5"/>
        <v>0</v>
      </c>
      <c r="E59" s="52"/>
      <c r="G59" s="9" t="s">
        <v>26</v>
      </c>
      <c r="H59" s="16"/>
      <c r="I59" s="7"/>
      <c r="J59" s="7"/>
      <c r="K59" s="52">
        <f>K41+K23</f>
        <v>0</v>
      </c>
    </row>
    <row r="60" spans="1:13">
      <c r="A60" s="9" t="s">
        <v>29</v>
      </c>
      <c r="B60" s="16">
        <f>B42+B24</f>
        <v>0</v>
      </c>
      <c r="C60" s="7">
        <f>C42+C24</f>
        <v>0</v>
      </c>
      <c r="D60" s="7">
        <f>D42+D24</f>
        <v>0</v>
      </c>
      <c r="E60" s="52"/>
      <c r="G60" s="9" t="s">
        <v>29</v>
      </c>
      <c r="H60" s="16"/>
      <c r="I60" s="7"/>
      <c r="J60" s="7"/>
      <c r="K60" s="52"/>
    </row>
    <row r="61" spans="1:13">
      <c r="A61" s="9" t="s">
        <v>32</v>
      </c>
      <c r="B61" s="16"/>
      <c r="C61" s="7"/>
      <c r="D61" s="7"/>
      <c r="E61" s="52"/>
      <c r="G61" s="9" t="s">
        <v>32</v>
      </c>
      <c r="H61" s="16"/>
      <c r="I61" s="7"/>
      <c r="J61" s="7"/>
      <c r="K61" s="52"/>
    </row>
    <row r="62" spans="1:13">
      <c r="A62" s="9" t="s">
        <v>35</v>
      </c>
      <c r="B62" s="16">
        <f>C62+D62</f>
        <v>0</v>
      </c>
      <c r="C62" s="7"/>
      <c r="D62" s="53"/>
      <c r="E62" s="52"/>
      <c r="G62" s="9" t="s">
        <v>35</v>
      </c>
      <c r="H62" s="16">
        <f>I62+J62</f>
        <v>0</v>
      </c>
      <c r="I62" s="7"/>
      <c r="J62" s="53"/>
      <c r="K62" s="52"/>
    </row>
    <row r="63" spans="1:13">
      <c r="A63" s="54"/>
      <c r="B63" s="52"/>
      <c r="C63" s="7"/>
      <c r="D63" s="52"/>
      <c r="E63" s="52"/>
      <c r="G63" s="54"/>
      <c r="H63" s="52"/>
      <c r="I63" s="7"/>
      <c r="J63" s="52"/>
      <c r="K63" s="52"/>
    </row>
    <row r="64" spans="1:13" ht="16" thickBot="1">
      <c r="A64" s="3"/>
      <c r="B64" s="22">
        <f>SUM(B51:B63)</f>
        <v>4912038382</v>
      </c>
      <c r="C64" s="22">
        <f>SUM(C51:C63)</f>
        <v>2001036733</v>
      </c>
      <c r="D64" s="22">
        <f>SUM(D51:D63)</f>
        <v>239759094</v>
      </c>
      <c r="E64" s="33"/>
      <c r="G64" s="3"/>
      <c r="H64" s="22">
        <f>SUM(H51:H63)</f>
        <v>655337892</v>
      </c>
      <c r="I64" s="22">
        <f>SUM(I51:I63)</f>
        <v>172798651</v>
      </c>
      <c r="J64" s="22">
        <f>SUM(J51:J63)</f>
        <v>37069653</v>
      </c>
      <c r="K64" s="33"/>
      <c r="M64" s="15"/>
    </row>
    <row r="68" spans="1:18" ht="16" thickBot="1"/>
    <row r="69" spans="1:18" ht="21" thickBot="1">
      <c r="A69" s="271" t="s">
        <v>91</v>
      </c>
      <c r="B69" s="272"/>
      <c r="C69" s="272"/>
      <c r="D69" s="272"/>
      <c r="E69" s="272"/>
      <c r="F69" s="272"/>
      <c r="G69" s="272"/>
      <c r="H69" s="273"/>
      <c r="J69" s="271" t="s">
        <v>92</v>
      </c>
      <c r="K69" s="272"/>
      <c r="L69" s="272"/>
      <c r="M69" s="272"/>
      <c r="N69" s="272"/>
      <c r="O69" s="272"/>
      <c r="P69" s="272"/>
      <c r="Q69" s="272"/>
      <c r="R69" s="273"/>
    </row>
    <row r="70" spans="1:18">
      <c r="A70" s="6"/>
      <c r="B70" s="51" t="s">
        <v>93</v>
      </c>
      <c r="C70" s="55" t="s">
        <v>94</v>
      </c>
      <c r="D70" s="51" t="s">
        <v>95</v>
      </c>
      <c r="E70" s="55" t="s">
        <v>96</v>
      </c>
      <c r="F70" s="51" t="s">
        <v>97</v>
      </c>
      <c r="G70" s="56" t="s">
        <v>98</v>
      </c>
      <c r="H70" s="56" t="s">
        <v>83</v>
      </c>
      <c r="J70" s="6"/>
      <c r="K70" s="51" t="s">
        <v>99</v>
      </c>
      <c r="L70" s="57" t="s">
        <v>93</v>
      </c>
      <c r="M70" s="51" t="s">
        <v>94</v>
      </c>
      <c r="N70" s="51" t="s">
        <v>100</v>
      </c>
      <c r="O70" s="57" t="s">
        <v>95</v>
      </c>
      <c r="P70" s="57" t="s">
        <v>96</v>
      </c>
      <c r="Q70" s="51" t="s">
        <v>97</v>
      </c>
      <c r="R70" s="56" t="s">
        <v>83</v>
      </c>
    </row>
    <row r="71" spans="1:18" ht="16" thickBot="1">
      <c r="A71" s="6"/>
      <c r="B71" s="58" t="s">
        <v>101</v>
      </c>
      <c r="C71" s="59" t="s">
        <v>102</v>
      </c>
      <c r="D71" s="11"/>
      <c r="E71" s="59" t="s">
        <v>103</v>
      </c>
      <c r="F71" s="58" t="s">
        <v>104</v>
      </c>
      <c r="G71" s="60" t="s">
        <v>105</v>
      </c>
      <c r="H71" s="60" t="s">
        <v>106</v>
      </c>
      <c r="J71" s="6"/>
      <c r="K71" s="58" t="s">
        <v>107</v>
      </c>
      <c r="L71" s="61" t="s">
        <v>101</v>
      </c>
      <c r="M71" s="58" t="s">
        <v>102</v>
      </c>
      <c r="N71" s="58" t="s">
        <v>108</v>
      </c>
      <c r="O71" s="6"/>
      <c r="P71" s="57" t="s">
        <v>103</v>
      </c>
      <c r="Q71" s="58" t="s">
        <v>104</v>
      </c>
      <c r="R71" s="60" t="s">
        <v>106</v>
      </c>
    </row>
    <row r="72" spans="1:18">
      <c r="A72" s="9" t="s">
        <v>2</v>
      </c>
      <c r="B72" s="7">
        <v>510000</v>
      </c>
      <c r="C72" s="8">
        <f>'[1]Sele Lina'!C9</f>
        <v>2985600</v>
      </c>
      <c r="D72" s="7">
        <v>0</v>
      </c>
      <c r="E72" s="8">
        <f>[1]Temp!B88</f>
        <v>6340075</v>
      </c>
      <c r="F72" s="7">
        <f>[1]FService!D8</f>
        <v>674000</v>
      </c>
      <c r="G72" s="7">
        <v>0</v>
      </c>
      <c r="H72" s="19">
        <f t="shared" ref="H72:H83" si="6">SUM(B72:G72)</f>
        <v>10509675</v>
      </c>
      <c r="J72" s="9" t="s">
        <v>2</v>
      </c>
      <c r="K72" s="7">
        <v>328000</v>
      </c>
      <c r="L72" s="7">
        <v>437000</v>
      </c>
      <c r="M72" s="7">
        <v>0</v>
      </c>
      <c r="N72" s="62">
        <v>999355</v>
      </c>
      <c r="O72" s="62">
        <v>1282000</v>
      </c>
      <c r="P72" s="12" t="e">
        <f>'[2]Metas 10'!M20</f>
        <v>#REF!</v>
      </c>
      <c r="Q72" s="34"/>
      <c r="R72" s="20" t="e">
        <f>K72+L72+M72+N72+O72+P72</f>
        <v>#REF!</v>
      </c>
    </row>
    <row r="73" spans="1:18">
      <c r="A73" s="9" t="s">
        <v>5</v>
      </c>
      <c r="B73" s="7">
        <v>328000</v>
      </c>
      <c r="C73" s="63">
        <v>6820000</v>
      </c>
      <c r="D73" s="7">
        <v>2564000</v>
      </c>
      <c r="E73" s="8">
        <f>[1]Temp!E88</f>
        <v>6016605</v>
      </c>
      <c r="F73" s="7">
        <v>250000</v>
      </c>
      <c r="G73" s="7">
        <v>190000</v>
      </c>
      <c r="H73" s="19">
        <f t="shared" si="6"/>
        <v>16168605</v>
      </c>
      <c r="J73" s="9" t="s">
        <v>5</v>
      </c>
      <c r="K73" s="7">
        <v>310000</v>
      </c>
      <c r="L73" s="53">
        <v>166000</v>
      </c>
      <c r="M73" s="7">
        <v>458350</v>
      </c>
      <c r="N73" s="28">
        <v>1039520</v>
      </c>
      <c r="O73" s="28">
        <v>1282000</v>
      </c>
      <c r="P73" s="7">
        <v>5376795</v>
      </c>
      <c r="Q73" s="5"/>
      <c r="R73" s="20">
        <f>K73+L73+M73+N73+O73+P73</f>
        <v>8632665</v>
      </c>
    </row>
    <row r="74" spans="1:18">
      <c r="A74" s="9" t="s">
        <v>8</v>
      </c>
      <c r="B74" s="7">
        <v>824000</v>
      </c>
      <c r="C74" s="8">
        <v>8430000</v>
      </c>
      <c r="D74" s="7">
        <v>1282000</v>
      </c>
      <c r="E74" s="8">
        <f>[1]Temp!H88</f>
        <v>6817735</v>
      </c>
      <c r="F74" s="7">
        <v>6850200</v>
      </c>
      <c r="G74" s="7">
        <v>0</v>
      </c>
      <c r="H74" s="19">
        <f t="shared" si="6"/>
        <v>24203935</v>
      </c>
      <c r="J74" s="9" t="s">
        <v>8</v>
      </c>
      <c r="K74" s="7">
        <v>170000</v>
      </c>
      <c r="L74" s="7">
        <v>19000</v>
      </c>
      <c r="M74" s="7">
        <v>517312</v>
      </c>
      <c r="N74" s="28">
        <v>1058242</v>
      </c>
      <c r="O74" s="28">
        <v>1282000</v>
      </c>
      <c r="P74" s="7" t="e">
        <f>'[2]Metas 10'!U19</f>
        <v>#REF!</v>
      </c>
      <c r="Q74" s="5"/>
      <c r="R74" s="20" t="e">
        <f>K74+L74+M74+N74+O74+P74</f>
        <v>#REF!</v>
      </c>
    </row>
    <row r="75" spans="1:18">
      <c r="A75" s="9" t="s">
        <v>11</v>
      </c>
      <c r="B75" s="7">
        <v>410000</v>
      </c>
      <c r="C75" s="8">
        <v>7060000</v>
      </c>
      <c r="D75" s="7">
        <v>1282000</v>
      </c>
      <c r="E75" s="8">
        <v>8369725</v>
      </c>
      <c r="F75" s="7">
        <v>2966000</v>
      </c>
      <c r="G75" s="7">
        <v>680000</v>
      </c>
      <c r="H75" s="35">
        <f t="shared" si="6"/>
        <v>20767725</v>
      </c>
      <c r="J75" s="9" t="s">
        <v>11</v>
      </c>
      <c r="K75" s="7">
        <v>0</v>
      </c>
      <c r="L75" s="7">
        <v>49000</v>
      </c>
      <c r="M75" s="7">
        <v>218050</v>
      </c>
      <c r="N75" s="28">
        <v>1218091</v>
      </c>
      <c r="O75" s="28">
        <v>1282000</v>
      </c>
      <c r="P75" s="64" t="e">
        <f>'[2]Metas 10'!V20</f>
        <v>#REF!</v>
      </c>
      <c r="Q75" s="13">
        <v>626204</v>
      </c>
      <c r="R75" s="20" t="e">
        <f>K75+L75+M75+N75+O75+P75+Q75</f>
        <v>#REF!</v>
      </c>
    </row>
    <row r="76" spans="1:18">
      <c r="A76" s="9" t="s">
        <v>14</v>
      </c>
      <c r="B76" s="7"/>
      <c r="C76" s="8">
        <f>'[1]Sele Lina'!C13</f>
        <v>16490000</v>
      </c>
      <c r="D76" s="7">
        <v>1282000</v>
      </c>
      <c r="E76" s="8">
        <f>[1]Temp!N88</f>
        <v>8150700</v>
      </c>
      <c r="F76" s="7">
        <f>[1]FService!D12</f>
        <v>2308000</v>
      </c>
      <c r="G76" s="7"/>
      <c r="H76" s="35">
        <f t="shared" si="6"/>
        <v>28230700</v>
      </c>
      <c r="J76" s="9" t="s">
        <v>14</v>
      </c>
      <c r="K76" s="7">
        <v>0</v>
      </c>
      <c r="L76" s="7">
        <v>55000</v>
      </c>
      <c r="M76" s="7">
        <v>2959628</v>
      </c>
      <c r="N76" s="28">
        <v>754000</v>
      </c>
      <c r="O76" s="28">
        <v>1282000</v>
      </c>
      <c r="P76" s="64" t="e">
        <f>'[2]Metas 10'!Y20</f>
        <v>#REF!</v>
      </c>
      <c r="Q76" s="13">
        <v>470250</v>
      </c>
      <c r="R76" s="20" t="e">
        <f>SUM(K76:Q76)</f>
        <v>#REF!</v>
      </c>
    </row>
    <row r="77" spans="1:18">
      <c r="A77" s="9" t="s">
        <v>17</v>
      </c>
      <c r="B77" s="7"/>
      <c r="C77" s="8">
        <f>'[1]Sele Lina'!C14</f>
        <v>14520000</v>
      </c>
      <c r="D77" s="7">
        <v>1282000</v>
      </c>
      <c r="E77" s="8">
        <f>[1]Temp!Q88</f>
        <v>8425295</v>
      </c>
      <c r="F77" s="7">
        <f>[1]FService!D13</f>
        <v>3714000</v>
      </c>
      <c r="G77" s="7">
        <v>100000</v>
      </c>
      <c r="H77" s="35">
        <f t="shared" si="6"/>
        <v>28041295</v>
      </c>
      <c r="J77" s="9" t="s">
        <v>17</v>
      </c>
      <c r="K77" s="7"/>
      <c r="L77" s="7">
        <v>0</v>
      </c>
      <c r="M77" s="7">
        <v>0</v>
      </c>
      <c r="N77" s="28">
        <v>0</v>
      </c>
      <c r="O77" s="28">
        <v>1282000</v>
      </c>
      <c r="P77" s="64">
        <f>'[2]Metas 10'!AB20</f>
        <v>354741</v>
      </c>
      <c r="Q77" s="13"/>
      <c r="R77" s="20">
        <f>K77+L77+M77+N77+O77+P77+Q77</f>
        <v>1636741</v>
      </c>
    </row>
    <row r="78" spans="1:18">
      <c r="A78" s="9" t="s">
        <v>20</v>
      </c>
      <c r="B78" s="7"/>
      <c r="C78" s="8">
        <v>15440000</v>
      </c>
      <c r="D78" s="7">
        <v>1282000</v>
      </c>
      <c r="E78" s="8">
        <v>7890501</v>
      </c>
      <c r="F78" s="7">
        <v>3700000</v>
      </c>
      <c r="G78" s="7">
        <v>820000</v>
      </c>
      <c r="H78" s="35">
        <f t="shared" si="6"/>
        <v>29132501</v>
      </c>
      <c r="J78" s="9" t="s">
        <v>20</v>
      </c>
      <c r="K78" s="7">
        <v>0</v>
      </c>
      <c r="L78" s="7">
        <v>259000</v>
      </c>
      <c r="M78" s="7">
        <v>926045</v>
      </c>
      <c r="N78" s="28">
        <v>465067</v>
      </c>
      <c r="O78" s="28">
        <v>1282000</v>
      </c>
      <c r="P78" s="64">
        <v>9260222</v>
      </c>
      <c r="Q78" s="13">
        <v>1677249</v>
      </c>
      <c r="R78" s="20">
        <f>Q78+P78+O78+N78+M78+L78+K78</f>
        <v>13869583</v>
      </c>
    </row>
    <row r="79" spans="1:18">
      <c r="A79" s="9" t="s">
        <v>23</v>
      </c>
      <c r="B79" s="7">
        <v>1448000</v>
      </c>
      <c r="C79" s="8">
        <v>10962000</v>
      </c>
      <c r="D79" s="7">
        <v>860000</v>
      </c>
      <c r="E79" s="8">
        <v>7780215</v>
      </c>
      <c r="F79" s="7">
        <v>500000</v>
      </c>
      <c r="G79" s="7">
        <v>470000</v>
      </c>
      <c r="H79" s="35">
        <f t="shared" si="6"/>
        <v>22020215</v>
      </c>
      <c r="J79" s="9" t="s">
        <v>23</v>
      </c>
      <c r="K79" s="7"/>
      <c r="L79" s="7">
        <v>203000</v>
      </c>
      <c r="M79" s="7">
        <v>1200000</v>
      </c>
      <c r="N79" s="28">
        <v>0</v>
      </c>
      <c r="O79" s="28">
        <v>1282000</v>
      </c>
      <c r="P79" s="64">
        <f>'[2]Metas 10'!AH20</f>
        <v>448507</v>
      </c>
      <c r="Q79" s="13">
        <v>947627</v>
      </c>
      <c r="R79" s="20">
        <f>Q79+P79+O79+N79++M79+L79+K79</f>
        <v>4081134</v>
      </c>
    </row>
    <row r="80" spans="1:18">
      <c r="A80" s="9" t="s">
        <v>26</v>
      </c>
      <c r="B80" s="7"/>
      <c r="C80" s="8">
        <v>11085000</v>
      </c>
      <c r="D80" s="7">
        <v>860000</v>
      </c>
      <c r="E80" s="8">
        <v>7433855</v>
      </c>
      <c r="F80" s="7">
        <v>1250000</v>
      </c>
      <c r="G80" s="7">
        <v>30000</v>
      </c>
      <c r="H80" s="65">
        <f t="shared" si="6"/>
        <v>20658855</v>
      </c>
      <c r="J80" s="9" t="s">
        <v>26</v>
      </c>
      <c r="K80" s="7">
        <v>0</v>
      </c>
      <c r="L80" s="7">
        <v>341000</v>
      </c>
      <c r="M80" s="7">
        <v>3257400</v>
      </c>
      <c r="N80" s="28">
        <v>0</v>
      </c>
      <c r="O80" s="28">
        <v>1282000</v>
      </c>
      <c r="P80" s="64">
        <f>'[2]Metas 10'!AK20</f>
        <v>497323</v>
      </c>
      <c r="Q80" s="13">
        <v>1545307</v>
      </c>
      <c r="R80" s="20">
        <f>Q80+P80+O80+N80+M80+L80+K80</f>
        <v>6923030</v>
      </c>
    </row>
    <row r="81" spans="1:18">
      <c r="A81" s="9" t="s">
        <v>29</v>
      </c>
      <c r="B81" s="7"/>
      <c r="C81" s="8">
        <v>11460000</v>
      </c>
      <c r="D81" s="7">
        <v>860000</v>
      </c>
      <c r="E81" s="8"/>
      <c r="F81" s="7">
        <v>2550000</v>
      </c>
      <c r="G81" s="7">
        <v>910000</v>
      </c>
      <c r="H81" s="65">
        <f t="shared" si="6"/>
        <v>15780000</v>
      </c>
      <c r="J81" s="9" t="s">
        <v>29</v>
      </c>
      <c r="K81" s="7">
        <v>0</v>
      </c>
      <c r="L81" s="7">
        <v>741000</v>
      </c>
      <c r="M81" s="7">
        <v>7172400</v>
      </c>
      <c r="N81" s="28">
        <v>0</v>
      </c>
      <c r="O81" s="28">
        <v>1282000</v>
      </c>
      <c r="P81" s="64">
        <v>6045785</v>
      </c>
      <c r="Q81" s="13">
        <v>5015000</v>
      </c>
      <c r="R81" s="20">
        <f>Q81+P81+O81+N81+M81+L81+K81</f>
        <v>20256185</v>
      </c>
    </row>
    <row r="82" spans="1:18">
      <c r="A82" s="9" t="s">
        <v>32</v>
      </c>
      <c r="B82" s="7"/>
      <c r="C82" s="8"/>
      <c r="D82" s="7"/>
      <c r="E82" s="8"/>
      <c r="F82" s="7"/>
      <c r="G82" s="7"/>
      <c r="H82" s="35">
        <f t="shared" si="6"/>
        <v>0</v>
      </c>
      <c r="J82" s="9" t="s">
        <v>32</v>
      </c>
      <c r="K82" s="7"/>
      <c r="L82" s="7">
        <v>498000</v>
      </c>
      <c r="M82" s="7">
        <v>4367200</v>
      </c>
      <c r="N82" s="28"/>
      <c r="O82" s="28">
        <v>1282000</v>
      </c>
      <c r="P82" s="20" t="e">
        <f>'[2]Metas 10'!AQ20</f>
        <v>#REF!</v>
      </c>
      <c r="Q82" s="13">
        <v>2070000</v>
      </c>
      <c r="R82" s="20" t="e">
        <f>L82+M82+N82+O82+P82+Q82</f>
        <v>#REF!</v>
      </c>
    </row>
    <row r="83" spans="1:18">
      <c r="A83" s="9" t="s">
        <v>35</v>
      </c>
      <c r="B83" s="7"/>
      <c r="C83" s="8"/>
      <c r="D83" s="7"/>
      <c r="E83" s="8"/>
      <c r="F83" s="7"/>
      <c r="G83" s="7"/>
      <c r="H83" s="35">
        <f t="shared" si="6"/>
        <v>0</v>
      </c>
      <c r="J83" s="9" t="s">
        <v>35</v>
      </c>
      <c r="K83" s="7"/>
      <c r="L83" s="7"/>
      <c r="M83" s="7"/>
      <c r="N83" s="28"/>
      <c r="O83" s="28">
        <v>1282000</v>
      </c>
      <c r="P83" s="20">
        <v>5534569</v>
      </c>
      <c r="Q83" s="13"/>
      <c r="R83" s="20">
        <f>SUM(K83:Q83)</f>
        <v>6816569</v>
      </c>
    </row>
    <row r="84" spans="1:18">
      <c r="A84" s="6"/>
      <c r="B84" s="7"/>
      <c r="C84" s="8"/>
      <c r="D84" s="7"/>
      <c r="E84" s="8"/>
      <c r="F84" s="7"/>
      <c r="G84" s="35">
        <f>B84+C84+D84+E84+F84</f>
        <v>0</v>
      </c>
      <c r="H84" s="35">
        <f>C84+D84+E84+F84+G84</f>
        <v>0</v>
      </c>
      <c r="J84" s="6"/>
      <c r="K84" s="7"/>
      <c r="L84" s="7"/>
      <c r="M84" s="7"/>
      <c r="N84" s="28"/>
      <c r="O84" s="28"/>
      <c r="P84" s="20">
        <f>K84+L84+M84+N84+O84</f>
        <v>0</v>
      </c>
      <c r="Q84" s="5"/>
      <c r="R84" s="20"/>
    </row>
    <row r="85" spans="1:18" ht="16" thickBot="1">
      <c r="A85" s="3"/>
      <c r="B85" s="10">
        <f t="shared" ref="B85:G85" si="7">SUM(B72:B84)</f>
        <v>3520000</v>
      </c>
      <c r="C85" s="66">
        <f t="shared" si="7"/>
        <v>105252600</v>
      </c>
      <c r="D85" s="10">
        <f t="shared" si="7"/>
        <v>11554000</v>
      </c>
      <c r="E85" s="66">
        <f t="shared" si="7"/>
        <v>67224706</v>
      </c>
      <c r="F85" s="22">
        <f t="shared" si="7"/>
        <v>24762200</v>
      </c>
      <c r="G85" s="67">
        <f t="shared" si="7"/>
        <v>3200000</v>
      </c>
      <c r="H85" s="67">
        <f>SUM(H72:H84)</f>
        <v>215513506</v>
      </c>
      <c r="J85" s="3"/>
      <c r="K85" s="10">
        <f t="shared" ref="K85:R85" si="8">SUM(K72:K84)</f>
        <v>808000</v>
      </c>
      <c r="L85" s="10">
        <f t="shared" si="8"/>
        <v>2768000</v>
      </c>
      <c r="M85" s="10">
        <f t="shared" si="8"/>
        <v>21076385</v>
      </c>
      <c r="N85" s="68">
        <f t="shared" si="8"/>
        <v>5534275</v>
      </c>
      <c r="O85" s="69">
        <f t="shared" si="8"/>
        <v>15384000</v>
      </c>
      <c r="P85" s="70" t="e">
        <f t="shared" si="8"/>
        <v>#REF!</v>
      </c>
      <c r="Q85" s="67">
        <f t="shared" si="8"/>
        <v>12351637</v>
      </c>
      <c r="R85" s="67" t="e">
        <f t="shared" si="8"/>
        <v>#REF!</v>
      </c>
    </row>
    <row r="88" spans="1:18" ht="16" thickBot="1"/>
    <row r="89" spans="1:18" ht="16" thickBot="1">
      <c r="B89" s="274" t="s">
        <v>109</v>
      </c>
      <c r="C89" s="275"/>
      <c r="D89" s="276"/>
      <c r="F89" s="277" t="s">
        <v>110</v>
      </c>
      <c r="G89" s="278"/>
      <c r="H89" s="279"/>
    </row>
    <row r="90" spans="1:18">
      <c r="B90" s="4" t="s">
        <v>2</v>
      </c>
      <c r="C90" s="71">
        <f t="shared" ref="C90:C101" si="9">H72+D51</f>
        <v>40695938</v>
      </c>
      <c r="D90" s="34"/>
      <c r="F90" s="21" t="s">
        <v>2</v>
      </c>
      <c r="G90" s="72">
        <v>44862331</v>
      </c>
      <c r="H90" s="73"/>
    </row>
    <row r="91" spans="1:18">
      <c r="B91" s="14" t="s">
        <v>5</v>
      </c>
      <c r="C91" s="27">
        <f t="shared" si="9"/>
        <v>49332675</v>
      </c>
      <c r="D91" s="5"/>
      <c r="F91" s="16" t="s">
        <v>5</v>
      </c>
      <c r="G91" s="17">
        <v>41343467</v>
      </c>
      <c r="H91" s="18"/>
    </row>
    <row r="92" spans="1:18">
      <c r="B92" s="14" t="s">
        <v>8</v>
      </c>
      <c r="C92" s="27">
        <f t="shared" si="9"/>
        <v>54697527</v>
      </c>
      <c r="D92" s="5"/>
      <c r="F92" s="16" t="s">
        <v>8</v>
      </c>
      <c r="G92" s="17">
        <v>40041055</v>
      </c>
      <c r="H92" s="18"/>
    </row>
    <row r="93" spans="1:18">
      <c r="B93" s="14" t="s">
        <v>11</v>
      </c>
      <c r="C93" s="27">
        <f t="shared" si="9"/>
        <v>53115203</v>
      </c>
      <c r="D93" s="5"/>
      <c r="F93" s="16" t="s">
        <v>11</v>
      </c>
      <c r="G93" s="17">
        <v>42692877</v>
      </c>
      <c r="H93" s="18"/>
    </row>
    <row r="94" spans="1:18">
      <c r="B94" s="14" t="s">
        <v>14</v>
      </c>
      <c r="C94" s="27">
        <f t="shared" si="9"/>
        <v>57458145</v>
      </c>
      <c r="D94" s="5"/>
      <c r="F94" s="16" t="s">
        <v>14</v>
      </c>
      <c r="G94" s="17">
        <v>43555698</v>
      </c>
      <c r="H94" s="18"/>
    </row>
    <row r="95" spans="1:18">
      <c r="B95" s="14" t="s">
        <v>17</v>
      </c>
      <c r="C95" s="27">
        <f t="shared" si="9"/>
        <v>58856779</v>
      </c>
      <c r="D95" s="5"/>
      <c r="F95" s="16" t="s">
        <v>17</v>
      </c>
      <c r="G95" s="17">
        <v>41501810</v>
      </c>
      <c r="H95" s="18"/>
    </row>
    <row r="96" spans="1:18">
      <c r="B96" s="14" t="s">
        <v>20</v>
      </c>
      <c r="C96" s="27">
        <f t="shared" si="9"/>
        <v>56033898</v>
      </c>
      <c r="D96" s="5"/>
      <c r="F96" s="16" t="s">
        <v>20</v>
      </c>
      <c r="G96" s="17">
        <v>68104693</v>
      </c>
      <c r="H96" s="18"/>
    </row>
    <row r="97" spans="2:8">
      <c r="B97" s="14" t="s">
        <v>23</v>
      </c>
      <c r="C97" s="27">
        <f t="shared" si="9"/>
        <v>48643580</v>
      </c>
      <c r="D97" s="5"/>
      <c r="F97" s="16" t="s">
        <v>23</v>
      </c>
      <c r="G97" s="17">
        <v>40516825</v>
      </c>
      <c r="H97" s="18"/>
    </row>
    <row r="98" spans="2:8">
      <c r="B98" s="14" t="s">
        <v>26</v>
      </c>
      <c r="C98" s="27">
        <f t="shared" si="9"/>
        <v>20658855</v>
      </c>
      <c r="D98" s="5"/>
      <c r="F98" s="16" t="s">
        <v>26</v>
      </c>
      <c r="G98" s="17">
        <v>49811842</v>
      </c>
      <c r="H98" s="18"/>
    </row>
    <row r="99" spans="2:8">
      <c r="B99" s="14" t="s">
        <v>29</v>
      </c>
      <c r="C99" s="27">
        <f t="shared" si="9"/>
        <v>15780000</v>
      </c>
      <c r="D99" s="5"/>
      <c r="F99" s="16" t="s">
        <v>29</v>
      </c>
      <c r="G99" s="17">
        <v>58504362</v>
      </c>
      <c r="H99" s="18"/>
    </row>
    <row r="100" spans="2:8">
      <c r="B100" s="14" t="s">
        <v>32</v>
      </c>
      <c r="C100" s="27">
        <f t="shared" si="9"/>
        <v>0</v>
      </c>
      <c r="D100" s="5"/>
      <c r="F100" s="14" t="s">
        <v>32</v>
      </c>
      <c r="G100" s="17">
        <v>46020965</v>
      </c>
      <c r="H100" s="5"/>
    </row>
    <row r="101" spans="2:8" ht="16" thickBot="1">
      <c r="B101" s="11" t="s">
        <v>35</v>
      </c>
      <c r="C101" s="69">
        <f t="shared" si="9"/>
        <v>0</v>
      </c>
      <c r="D101" s="32"/>
      <c r="F101" s="11" t="s">
        <v>35</v>
      </c>
      <c r="G101" s="74">
        <v>37992778</v>
      </c>
      <c r="H101" s="32"/>
    </row>
  </sheetData>
  <mergeCells count="10">
    <mergeCell ref="A69:H69"/>
    <mergeCell ref="J69:R69"/>
    <mergeCell ref="B89:D89"/>
    <mergeCell ref="F89:H89"/>
    <mergeCell ref="A4:E4"/>
    <mergeCell ref="G4:K4"/>
    <mergeCell ref="A27:E27"/>
    <mergeCell ref="G27:K27"/>
    <mergeCell ref="A48:E48"/>
    <mergeCell ref="G48:K4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A20" sqref="A20"/>
    </sheetView>
  </sheetViews>
  <sheetFormatPr baseColWidth="10" defaultColWidth="11.5" defaultRowHeight="15" x14ac:dyDescent="0"/>
  <cols>
    <col min="1" max="1" width="24.1640625" style="1" customWidth="1"/>
    <col min="2" max="2" width="22" style="1" customWidth="1"/>
    <col min="3" max="3" width="14.5" style="1" bestFit="1" customWidth="1"/>
    <col min="4" max="5" width="14.5" style="1" customWidth="1"/>
    <col min="6" max="6" width="18.33203125" style="1" customWidth="1"/>
    <col min="7" max="16384" width="11.5" style="1"/>
  </cols>
  <sheetData>
    <row r="1" spans="1:7" ht="16" thickBot="1"/>
    <row r="2" spans="1:7" ht="21" thickBot="1">
      <c r="A2" s="268" t="s">
        <v>152</v>
      </c>
      <c r="B2" s="269"/>
      <c r="C2" s="269"/>
      <c r="D2" s="269"/>
      <c r="E2" s="269"/>
      <c r="F2" s="270"/>
    </row>
    <row r="3" spans="1:7" ht="16" thickBot="1">
      <c r="A3" s="144" t="s">
        <v>120</v>
      </c>
      <c r="B3" s="145" t="s">
        <v>121</v>
      </c>
      <c r="C3" s="145" t="s">
        <v>122</v>
      </c>
      <c r="D3" s="146" t="s">
        <v>102</v>
      </c>
      <c r="E3" s="146" t="s">
        <v>123</v>
      </c>
      <c r="F3" s="146" t="s">
        <v>83</v>
      </c>
    </row>
    <row r="4" spans="1:7">
      <c r="A4" s="9" t="s">
        <v>124</v>
      </c>
      <c r="B4" s="147">
        <v>3264000</v>
      </c>
      <c r="C4" s="53"/>
      <c r="D4" s="148"/>
      <c r="E4" s="148"/>
      <c r="F4" s="18">
        <f>SUM(B4:E4)</f>
        <v>3264000</v>
      </c>
      <c r="G4" s="149"/>
    </row>
    <row r="5" spans="1:7">
      <c r="A5" s="9" t="s">
        <v>125</v>
      </c>
      <c r="B5" s="147"/>
      <c r="C5" s="53">
        <v>128000</v>
      </c>
      <c r="D5" s="148"/>
      <c r="E5" s="148"/>
      <c r="F5" s="18">
        <f t="shared" ref="F5:F31" si="0">SUM(B5:E5)</f>
        <v>128000</v>
      </c>
    </row>
    <row r="6" spans="1:7">
      <c r="A6" s="9" t="s">
        <v>126</v>
      </c>
      <c r="B6" s="147"/>
      <c r="C6" s="53">
        <v>105000</v>
      </c>
      <c r="D6" s="148"/>
      <c r="E6" s="148"/>
      <c r="F6" s="18">
        <f t="shared" si="0"/>
        <v>105000</v>
      </c>
    </row>
    <row r="7" spans="1:7">
      <c r="A7" s="9" t="s">
        <v>127</v>
      </c>
      <c r="B7" s="147"/>
      <c r="C7" s="53">
        <v>550000</v>
      </c>
      <c r="D7" s="148"/>
      <c r="E7" s="148"/>
      <c r="F7" s="18">
        <f t="shared" si="0"/>
        <v>550000</v>
      </c>
    </row>
    <row r="8" spans="1:7">
      <c r="A8" s="150" t="s">
        <v>128</v>
      </c>
      <c r="B8" s="147"/>
      <c r="C8" s="53">
        <v>950000</v>
      </c>
      <c r="D8" s="148"/>
      <c r="E8" s="148"/>
      <c r="F8" s="18">
        <f t="shared" si="0"/>
        <v>950000</v>
      </c>
    </row>
    <row r="9" spans="1:7">
      <c r="A9" s="9" t="s">
        <v>129</v>
      </c>
      <c r="B9" s="147"/>
      <c r="C9" s="53">
        <v>153000</v>
      </c>
      <c r="D9" s="148"/>
      <c r="E9" s="148"/>
      <c r="F9" s="18">
        <f t="shared" si="0"/>
        <v>153000</v>
      </c>
    </row>
    <row r="10" spans="1:7">
      <c r="A10" s="9" t="s">
        <v>130</v>
      </c>
      <c r="B10" s="147"/>
      <c r="C10" s="53"/>
      <c r="D10" s="148">
        <v>250000</v>
      </c>
      <c r="E10" s="148"/>
      <c r="F10" s="18">
        <f t="shared" si="0"/>
        <v>250000</v>
      </c>
    </row>
    <row r="11" spans="1:7">
      <c r="A11" s="9" t="s">
        <v>131</v>
      </c>
      <c r="B11" s="147"/>
      <c r="C11" s="53"/>
      <c r="D11" s="148">
        <v>150000</v>
      </c>
      <c r="E11" s="148"/>
      <c r="F11" s="18">
        <f t="shared" si="0"/>
        <v>150000</v>
      </c>
    </row>
    <row r="12" spans="1:7">
      <c r="A12" s="9" t="s">
        <v>132</v>
      </c>
      <c r="B12" s="147">
        <v>100000</v>
      </c>
      <c r="C12" s="53">
        <v>100000</v>
      </c>
      <c r="D12" s="148">
        <v>60000</v>
      </c>
      <c r="E12" s="148">
        <v>60000</v>
      </c>
      <c r="F12" s="18">
        <f t="shared" si="0"/>
        <v>320000</v>
      </c>
    </row>
    <row r="13" spans="1:7" ht="16" thickBot="1">
      <c r="A13" s="9" t="s">
        <v>133</v>
      </c>
      <c r="B13" s="147">
        <v>218000</v>
      </c>
      <c r="C13" s="53">
        <v>218000</v>
      </c>
      <c r="D13" s="148"/>
      <c r="E13" s="148"/>
      <c r="F13" s="18">
        <f t="shared" si="0"/>
        <v>436000</v>
      </c>
    </row>
    <row r="14" spans="1:7" ht="16" thickBot="1">
      <c r="A14" s="151" t="s">
        <v>134</v>
      </c>
      <c r="B14" s="152"/>
      <c r="C14" s="153"/>
      <c r="D14" s="154"/>
      <c r="E14" s="154"/>
      <c r="F14" s="155">
        <f t="shared" si="0"/>
        <v>0</v>
      </c>
    </row>
    <row r="15" spans="1:7">
      <c r="A15" s="9" t="s">
        <v>135</v>
      </c>
      <c r="B15" s="147">
        <v>2139433.04</v>
      </c>
      <c r="C15" s="53"/>
      <c r="D15" s="148"/>
      <c r="E15" s="148"/>
      <c r="F15" s="18">
        <f t="shared" si="0"/>
        <v>2139433.04</v>
      </c>
    </row>
    <row r="16" spans="1:7">
      <c r="A16" s="9" t="s">
        <v>136</v>
      </c>
      <c r="B16" s="147">
        <v>1647106.88</v>
      </c>
      <c r="C16" s="53"/>
      <c r="D16" s="148"/>
      <c r="E16" s="148"/>
      <c r="F16" s="18">
        <f t="shared" si="0"/>
        <v>1647106.88</v>
      </c>
    </row>
    <row r="17" spans="1:6">
      <c r="A17" s="9" t="s">
        <v>137</v>
      </c>
      <c r="B17" s="147">
        <v>1147226.72</v>
      </c>
      <c r="C17" s="53"/>
      <c r="D17" s="148"/>
      <c r="E17" s="148"/>
      <c r="F17" s="18">
        <f t="shared" si="0"/>
        <v>1147226.72</v>
      </c>
    </row>
    <row r="18" spans="1:6">
      <c r="A18" s="9" t="s">
        <v>138</v>
      </c>
      <c r="B18" s="147"/>
      <c r="C18" s="53"/>
      <c r="D18" s="148">
        <v>1260873.04</v>
      </c>
      <c r="E18" s="148"/>
      <c r="F18" s="18">
        <f t="shared" si="0"/>
        <v>1260873.04</v>
      </c>
    </row>
    <row r="19" spans="1:6">
      <c r="A19" s="9" t="s">
        <v>139</v>
      </c>
      <c r="B19" s="147"/>
      <c r="C19" s="147"/>
      <c r="D19" s="156">
        <v>923606.88</v>
      </c>
      <c r="E19" s="156"/>
      <c r="F19" s="18">
        <f t="shared" si="0"/>
        <v>923606.88</v>
      </c>
    </row>
    <row r="20" spans="1:6">
      <c r="A20" s="9" t="s">
        <v>140</v>
      </c>
      <c r="B20" s="147"/>
      <c r="C20" s="53">
        <v>2330000</v>
      </c>
      <c r="D20" s="148"/>
      <c r="E20" s="148">
        <v>500000</v>
      </c>
      <c r="F20" s="18">
        <f t="shared" si="0"/>
        <v>2830000</v>
      </c>
    </row>
    <row r="21" spans="1:6">
      <c r="A21" s="9" t="s">
        <v>141</v>
      </c>
      <c r="B21" s="147">
        <v>1729802.6400000001</v>
      </c>
      <c r="C21" s="53"/>
      <c r="D21" s="148"/>
      <c r="E21" s="148"/>
      <c r="F21" s="18">
        <f t="shared" si="0"/>
        <v>1729802.6400000001</v>
      </c>
    </row>
    <row r="22" spans="1:6">
      <c r="A22" s="9" t="s">
        <v>142</v>
      </c>
      <c r="B22" s="147">
        <v>1669653.04</v>
      </c>
      <c r="C22" s="53"/>
      <c r="D22" s="148"/>
      <c r="E22" s="148"/>
      <c r="F22" s="18">
        <f t="shared" si="0"/>
        <v>1669653.04</v>
      </c>
    </row>
    <row r="23" spans="1:6">
      <c r="A23" s="9" t="s">
        <v>143</v>
      </c>
      <c r="B23" s="147">
        <v>947106.88</v>
      </c>
      <c r="C23" s="53"/>
      <c r="D23" s="148"/>
      <c r="E23" s="148"/>
      <c r="F23" s="18">
        <f t="shared" si="0"/>
        <v>947106.88</v>
      </c>
    </row>
    <row r="24" spans="1:6">
      <c r="A24" s="9" t="s">
        <v>144</v>
      </c>
      <c r="B24" s="53"/>
      <c r="C24" s="53">
        <v>1395803.04</v>
      </c>
      <c r="D24" s="148"/>
      <c r="E24" s="148"/>
      <c r="F24" s="18">
        <f t="shared" si="0"/>
        <v>1395803.04</v>
      </c>
    </row>
    <row r="25" spans="1:6">
      <c r="A25" s="9" t="s">
        <v>145</v>
      </c>
      <c r="B25" s="53"/>
      <c r="C25" s="53">
        <v>923607</v>
      </c>
      <c r="D25" s="148"/>
      <c r="E25" s="148">
        <v>260000</v>
      </c>
      <c r="F25" s="18">
        <f t="shared" si="0"/>
        <v>1183607</v>
      </c>
    </row>
    <row r="26" spans="1:6">
      <c r="A26" s="9" t="s">
        <v>146</v>
      </c>
      <c r="B26" s="53"/>
      <c r="C26" s="53"/>
      <c r="D26" s="148">
        <v>360000</v>
      </c>
      <c r="E26" s="148"/>
      <c r="F26" s="18">
        <f t="shared" si="0"/>
        <v>360000</v>
      </c>
    </row>
    <row r="27" spans="1:6">
      <c r="A27" s="9" t="s">
        <v>147</v>
      </c>
      <c r="B27" s="53"/>
      <c r="C27" s="53">
        <v>947106.88</v>
      </c>
      <c r="D27" s="148"/>
      <c r="E27" s="148"/>
      <c r="F27" s="18">
        <f t="shared" si="0"/>
        <v>947106.88</v>
      </c>
    </row>
    <row r="28" spans="1:6">
      <c r="A28" s="9" t="s">
        <v>148</v>
      </c>
      <c r="B28" s="53"/>
      <c r="C28" s="53"/>
      <c r="D28" s="148"/>
      <c r="E28" s="148">
        <v>600000</v>
      </c>
      <c r="F28" s="18">
        <f t="shared" si="0"/>
        <v>600000</v>
      </c>
    </row>
    <row r="29" spans="1:6">
      <c r="A29" s="9" t="s">
        <v>149</v>
      </c>
      <c r="B29" s="53"/>
      <c r="C29" s="53"/>
      <c r="D29" s="148"/>
      <c r="E29" s="148">
        <v>1639433.04</v>
      </c>
      <c r="F29" s="18">
        <f t="shared" si="0"/>
        <v>1639433.04</v>
      </c>
    </row>
    <row r="30" spans="1:6">
      <c r="A30" s="6"/>
      <c r="B30" s="14"/>
      <c r="C30" s="14"/>
      <c r="D30" s="5"/>
      <c r="E30" s="5"/>
      <c r="F30" s="18">
        <f t="shared" si="0"/>
        <v>0</v>
      </c>
    </row>
    <row r="31" spans="1:6">
      <c r="A31" s="6"/>
      <c r="B31" s="14"/>
      <c r="C31" s="14"/>
      <c r="D31" s="5"/>
      <c r="E31" s="5"/>
      <c r="F31" s="18">
        <f t="shared" si="0"/>
        <v>0</v>
      </c>
    </row>
    <row r="32" spans="1:6">
      <c r="A32" s="6"/>
      <c r="B32" s="14"/>
      <c r="C32" s="14"/>
      <c r="D32" s="5"/>
      <c r="E32" s="5"/>
      <c r="F32" s="5"/>
    </row>
    <row r="33" spans="1:7" ht="18">
      <c r="A33" s="157" t="s">
        <v>73</v>
      </c>
      <c r="B33" s="122">
        <f>SUM(B4:B32)</f>
        <v>12862329.200000001</v>
      </c>
      <c r="C33" s="122">
        <f>SUM(C4:C32)</f>
        <v>7800516.9199999999</v>
      </c>
      <c r="D33" s="158">
        <f>SUM(D4:D32)</f>
        <v>3004479.92</v>
      </c>
      <c r="E33" s="158">
        <f>SUM(E4:E32)</f>
        <v>3059433.04</v>
      </c>
      <c r="F33" s="158">
        <f>SUM(F4:F32)</f>
        <v>26726759.079999994</v>
      </c>
    </row>
    <row r="34" spans="1:7" ht="18">
      <c r="A34" s="157" t="s">
        <v>150</v>
      </c>
      <c r="B34" s="159">
        <f>(B33*100)/F33</f>
        <v>48.125285828707376</v>
      </c>
      <c r="C34" s="159">
        <f>(C33*100)/F33</f>
        <v>29.186168426373982</v>
      </c>
      <c r="D34" s="159" t="e">
        <f>(D33*100)/H33</f>
        <v>#DIV/0!</v>
      </c>
      <c r="E34" s="159" t="e">
        <f>(E33*100)/H33</f>
        <v>#DIV/0!</v>
      </c>
      <c r="F34" s="160">
        <f>B34+C34</f>
        <v>77.311454255081358</v>
      </c>
    </row>
    <row r="35" spans="1:7">
      <c r="A35" s="6"/>
      <c r="B35" s="14"/>
      <c r="C35" s="14"/>
      <c r="D35" s="5"/>
      <c r="E35" s="5"/>
      <c r="F35" s="5"/>
    </row>
    <row r="36" spans="1:7" ht="16" thickBot="1">
      <c r="A36" s="3"/>
      <c r="B36" s="11"/>
      <c r="C36" s="11"/>
      <c r="D36" s="32"/>
      <c r="E36" s="32"/>
      <c r="F36" s="32"/>
    </row>
    <row r="39" spans="1:7" ht="16" thickBot="1"/>
    <row r="40" spans="1:7" ht="21" thickBot="1">
      <c r="A40" s="283">
        <v>40179</v>
      </c>
      <c r="B40" s="269"/>
      <c r="C40" s="269"/>
      <c r="D40" s="269"/>
      <c r="E40" s="269"/>
      <c r="F40" s="270"/>
    </row>
    <row r="41" spans="1:7" ht="16" thickBot="1">
      <c r="A41" s="144" t="s">
        <v>120</v>
      </c>
      <c r="B41" s="145" t="s">
        <v>121</v>
      </c>
      <c r="C41" s="145" t="s">
        <v>122</v>
      </c>
      <c r="D41" s="146" t="s">
        <v>102</v>
      </c>
      <c r="E41" s="146" t="s">
        <v>123</v>
      </c>
      <c r="F41" s="146" t="s">
        <v>83</v>
      </c>
    </row>
    <row r="42" spans="1:7">
      <c r="A42" s="9" t="s">
        <v>124</v>
      </c>
      <c r="B42" s="147">
        <v>3264000</v>
      </c>
      <c r="C42" s="53"/>
      <c r="D42" s="148"/>
      <c r="E42" s="148"/>
      <c r="F42" s="18">
        <f>SUM(B42:E42)</f>
        <v>3264000</v>
      </c>
    </row>
    <row r="43" spans="1:7">
      <c r="A43" s="9" t="s">
        <v>125</v>
      </c>
      <c r="B43" s="147"/>
      <c r="C43" s="53"/>
      <c r="D43" s="148"/>
      <c r="E43" s="148"/>
      <c r="F43" s="18">
        <f t="shared" ref="F43:F69" si="1">SUM(B43:E43)</f>
        <v>0</v>
      </c>
    </row>
    <row r="44" spans="1:7">
      <c r="A44" s="9" t="s">
        <v>126</v>
      </c>
      <c r="B44" s="147"/>
      <c r="C44" s="53">
        <v>98550</v>
      </c>
      <c r="D44" s="148"/>
      <c r="E44" s="148"/>
      <c r="F44" s="18">
        <f t="shared" si="1"/>
        <v>98550</v>
      </c>
    </row>
    <row r="45" spans="1:7">
      <c r="A45" s="9" t="s">
        <v>127</v>
      </c>
      <c r="B45" s="147"/>
      <c r="C45" s="53">
        <v>554230</v>
      </c>
      <c r="D45" s="148"/>
      <c r="E45" s="148"/>
      <c r="F45" s="18">
        <f t="shared" si="1"/>
        <v>554230</v>
      </c>
    </row>
    <row r="46" spans="1:7">
      <c r="A46" s="150" t="s">
        <v>128</v>
      </c>
      <c r="B46" s="147"/>
      <c r="C46" s="53">
        <v>909179</v>
      </c>
      <c r="D46" s="148"/>
      <c r="E46" s="148"/>
      <c r="F46" s="18">
        <f t="shared" si="1"/>
        <v>909179</v>
      </c>
      <c r="G46" s="1" t="s">
        <v>151</v>
      </c>
    </row>
    <row r="47" spans="1:7">
      <c r="A47" s="9" t="s">
        <v>129</v>
      </c>
      <c r="B47" s="147"/>
      <c r="C47" s="53"/>
      <c r="D47" s="148"/>
      <c r="E47" s="148"/>
      <c r="F47" s="18">
        <f t="shared" si="1"/>
        <v>0</v>
      </c>
    </row>
    <row r="48" spans="1:7">
      <c r="A48" s="9" t="s">
        <v>130</v>
      </c>
      <c r="B48" s="147"/>
      <c r="C48" s="53"/>
      <c r="D48" s="148"/>
      <c r="E48" s="148"/>
      <c r="F48" s="18">
        <f t="shared" si="1"/>
        <v>0</v>
      </c>
    </row>
    <row r="49" spans="1:6">
      <c r="A49" s="9" t="s">
        <v>131</v>
      </c>
      <c r="B49" s="147"/>
      <c r="C49" s="53"/>
      <c r="D49" s="148"/>
      <c r="E49" s="148"/>
      <c r="F49" s="18">
        <f t="shared" si="1"/>
        <v>0</v>
      </c>
    </row>
    <row r="50" spans="1:6">
      <c r="A50" s="9" t="s">
        <v>132</v>
      </c>
      <c r="B50" s="147"/>
      <c r="C50" s="53"/>
      <c r="D50" s="148"/>
      <c r="E50" s="148"/>
      <c r="F50" s="18">
        <f t="shared" si="1"/>
        <v>0</v>
      </c>
    </row>
    <row r="51" spans="1:6" ht="16" thickBot="1">
      <c r="A51" s="9" t="s">
        <v>133</v>
      </c>
      <c r="B51" s="147">
        <v>218000</v>
      </c>
      <c r="C51" s="53">
        <v>218000</v>
      </c>
      <c r="D51" s="148"/>
      <c r="E51" s="148"/>
      <c r="F51" s="18">
        <f t="shared" si="1"/>
        <v>436000</v>
      </c>
    </row>
    <row r="52" spans="1:6" ht="16" thickBot="1">
      <c r="A52" s="151" t="s">
        <v>134</v>
      </c>
      <c r="B52" s="152"/>
      <c r="C52" s="153"/>
      <c r="D52" s="154"/>
      <c r="E52" s="154"/>
      <c r="F52" s="155">
        <f t="shared" si="1"/>
        <v>0</v>
      </c>
    </row>
    <row r="53" spans="1:6">
      <c r="A53" s="9" t="s">
        <v>135</v>
      </c>
      <c r="B53" s="147">
        <v>2139433.04</v>
      </c>
      <c r="C53" s="53"/>
      <c r="D53" s="148"/>
      <c r="E53" s="148"/>
      <c r="F53" s="18">
        <f t="shared" si="1"/>
        <v>2139433.04</v>
      </c>
    </row>
    <row r="54" spans="1:6">
      <c r="A54" s="9" t="s">
        <v>136</v>
      </c>
      <c r="B54" s="147">
        <v>1647106.88</v>
      </c>
      <c r="C54" s="53"/>
      <c r="D54" s="148"/>
      <c r="E54" s="148"/>
      <c r="F54" s="18">
        <f t="shared" si="1"/>
        <v>1647106.88</v>
      </c>
    </row>
    <row r="55" spans="1:6">
      <c r="A55" s="9" t="s">
        <v>137</v>
      </c>
      <c r="B55" s="147">
        <v>1147226.72</v>
      </c>
      <c r="C55" s="53"/>
      <c r="D55" s="148"/>
      <c r="E55" s="148"/>
      <c r="F55" s="18">
        <f t="shared" si="1"/>
        <v>1147226.72</v>
      </c>
    </row>
    <row r="56" spans="1:6">
      <c r="A56" s="9" t="s">
        <v>138</v>
      </c>
      <c r="B56" s="147"/>
      <c r="C56" s="53"/>
      <c r="D56" s="148">
        <v>1260873.04</v>
      </c>
      <c r="E56" s="148"/>
      <c r="F56" s="18">
        <f t="shared" si="1"/>
        <v>1260873.04</v>
      </c>
    </row>
    <row r="57" spans="1:6">
      <c r="A57" s="9" t="s">
        <v>139</v>
      </c>
      <c r="B57" s="147"/>
      <c r="C57" s="147"/>
      <c r="D57" s="156">
        <v>923606.88</v>
      </c>
      <c r="E57" s="156"/>
      <c r="F57" s="18">
        <f t="shared" si="1"/>
        <v>923606.88</v>
      </c>
    </row>
    <row r="58" spans="1:6">
      <c r="A58" s="9" t="s">
        <v>140</v>
      </c>
      <c r="B58" s="147"/>
      <c r="C58" s="53">
        <v>2330000</v>
      </c>
      <c r="D58" s="148"/>
      <c r="E58" s="148">
        <v>500000</v>
      </c>
      <c r="F58" s="18">
        <f t="shared" si="1"/>
        <v>2830000</v>
      </c>
    </row>
    <row r="59" spans="1:6">
      <c r="A59" s="9" t="s">
        <v>141</v>
      </c>
      <c r="B59" s="147">
        <v>1729802.6400000001</v>
      </c>
      <c r="C59" s="53"/>
      <c r="D59" s="148"/>
      <c r="E59" s="148"/>
      <c r="F59" s="18">
        <f t="shared" si="1"/>
        <v>1729802.6400000001</v>
      </c>
    </row>
    <row r="60" spans="1:6">
      <c r="A60" s="9" t="s">
        <v>142</v>
      </c>
      <c r="B60" s="147">
        <v>1669653.04</v>
      </c>
      <c r="C60" s="53"/>
      <c r="D60" s="148"/>
      <c r="E60" s="148"/>
      <c r="F60" s="18">
        <f t="shared" si="1"/>
        <v>1669653.04</v>
      </c>
    </row>
    <row r="61" spans="1:6">
      <c r="A61" s="9" t="s">
        <v>143</v>
      </c>
      <c r="B61" s="147">
        <v>947106.88</v>
      </c>
      <c r="C61" s="53"/>
      <c r="D61" s="148"/>
      <c r="E61" s="148"/>
      <c r="F61" s="18">
        <f t="shared" si="1"/>
        <v>947106.88</v>
      </c>
    </row>
    <row r="62" spans="1:6">
      <c r="A62" s="9" t="s">
        <v>144</v>
      </c>
      <c r="B62" s="53"/>
      <c r="C62" s="53">
        <v>1395803.04</v>
      </c>
      <c r="D62" s="148"/>
      <c r="E62" s="148"/>
      <c r="F62" s="18">
        <f t="shared" si="1"/>
        <v>1395803.04</v>
      </c>
    </row>
    <row r="63" spans="1:6">
      <c r="A63" s="9" t="s">
        <v>145</v>
      </c>
      <c r="B63" s="53"/>
      <c r="C63" s="53">
        <v>923607</v>
      </c>
      <c r="D63" s="148"/>
      <c r="E63" s="148">
        <v>260000</v>
      </c>
      <c r="F63" s="18">
        <f t="shared" si="1"/>
        <v>1183607</v>
      </c>
    </row>
    <row r="64" spans="1:6">
      <c r="A64" s="9" t="s">
        <v>146</v>
      </c>
      <c r="B64" s="53"/>
      <c r="C64" s="53"/>
      <c r="D64" s="148">
        <v>360000</v>
      </c>
      <c r="E64" s="148"/>
      <c r="F64" s="18">
        <f t="shared" si="1"/>
        <v>360000</v>
      </c>
    </row>
    <row r="65" spans="1:6">
      <c r="A65" s="9" t="s">
        <v>147</v>
      </c>
      <c r="B65" s="53"/>
      <c r="C65" s="53">
        <v>947106.88</v>
      </c>
      <c r="D65" s="148"/>
      <c r="E65" s="148"/>
      <c r="F65" s="18">
        <f t="shared" si="1"/>
        <v>947106.88</v>
      </c>
    </row>
    <row r="66" spans="1:6">
      <c r="A66" s="9" t="s">
        <v>148</v>
      </c>
      <c r="B66" s="53"/>
      <c r="C66" s="53"/>
      <c r="D66" s="148"/>
      <c r="E66" s="148">
        <v>600000</v>
      </c>
      <c r="F66" s="18">
        <f t="shared" si="1"/>
        <v>600000</v>
      </c>
    </row>
    <row r="67" spans="1:6">
      <c r="A67" s="9" t="s">
        <v>149</v>
      </c>
      <c r="B67" s="53"/>
      <c r="C67" s="53"/>
      <c r="D67" s="148"/>
      <c r="E67" s="148">
        <v>1639433.04</v>
      </c>
      <c r="F67" s="18">
        <f t="shared" si="1"/>
        <v>1639433.04</v>
      </c>
    </row>
    <row r="68" spans="1:6">
      <c r="A68" s="6"/>
      <c r="B68" s="14"/>
      <c r="C68" s="14"/>
      <c r="D68" s="5"/>
      <c r="E68" s="5"/>
      <c r="F68" s="18">
        <f t="shared" si="1"/>
        <v>0</v>
      </c>
    </row>
    <row r="69" spans="1:6">
      <c r="A69" s="6"/>
      <c r="B69" s="14"/>
      <c r="C69" s="14"/>
      <c r="D69" s="5"/>
      <c r="E69" s="5"/>
      <c r="F69" s="18">
        <f t="shared" si="1"/>
        <v>0</v>
      </c>
    </row>
    <row r="70" spans="1:6">
      <c r="A70" s="6"/>
      <c r="B70" s="14"/>
      <c r="C70" s="14"/>
      <c r="D70" s="5"/>
      <c r="E70" s="5"/>
      <c r="F70" s="5"/>
    </row>
    <row r="71" spans="1:6" ht="18">
      <c r="A71" s="157" t="s">
        <v>73</v>
      </c>
      <c r="B71" s="122">
        <f>SUM(B42:B70)</f>
        <v>12762329.200000001</v>
      </c>
      <c r="C71" s="122">
        <f>SUM(C42:C70)</f>
        <v>7376475.9199999999</v>
      </c>
      <c r="D71" s="158">
        <f>SUM(D42:D70)</f>
        <v>2544479.92</v>
      </c>
      <c r="E71" s="158">
        <f>SUM(E42:E70)</f>
        <v>2999433.04</v>
      </c>
      <c r="F71" s="158">
        <f>SUM(F42:F70)</f>
        <v>25682718.079999994</v>
      </c>
    </row>
    <row r="72" spans="1:6" ht="18">
      <c r="A72" s="157" t="s">
        <v>150</v>
      </c>
      <c r="B72" s="159">
        <f>(B71*100)/F71</f>
        <v>49.692283971837313</v>
      </c>
      <c r="C72" s="159">
        <f>(C71*100)/F71</f>
        <v>28.721554693014806</v>
      </c>
      <c r="D72" s="159" t="e">
        <f>(D71*100)/H71</f>
        <v>#DIV/0!</v>
      </c>
      <c r="E72" s="159" t="e">
        <f>(E71*100)/H71</f>
        <v>#DIV/0!</v>
      </c>
      <c r="F72" s="160">
        <f>B72+C72</f>
        <v>78.413838664852122</v>
      </c>
    </row>
    <row r="73" spans="1:6">
      <c r="A73" s="6"/>
      <c r="B73" s="14"/>
      <c r="C73" s="14"/>
      <c r="D73" s="5"/>
      <c r="E73" s="5"/>
      <c r="F73" s="5"/>
    </row>
    <row r="74" spans="1:6" ht="16" thickBot="1">
      <c r="A74" s="3"/>
      <c r="B74" s="11"/>
      <c r="C74" s="11"/>
      <c r="D74" s="32"/>
      <c r="E74" s="32"/>
      <c r="F74" s="32"/>
    </row>
  </sheetData>
  <mergeCells count="2">
    <mergeCell ref="A2:F2"/>
    <mergeCell ref="A40:F4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workbookViewId="0">
      <selection activeCell="G26" sqref="G26"/>
    </sheetView>
  </sheetViews>
  <sheetFormatPr baseColWidth="10" defaultColWidth="11.5" defaultRowHeight="18" x14ac:dyDescent="0"/>
  <cols>
    <col min="1" max="1" width="16.1640625" style="107" bestFit="1" customWidth="1"/>
    <col min="2" max="2" width="25.1640625" style="140" bestFit="1" customWidth="1"/>
    <col min="3" max="3" width="18.83203125" style="107" bestFit="1" customWidth="1"/>
    <col min="4" max="4" width="14.5" style="107" bestFit="1" customWidth="1"/>
    <col min="5" max="5" width="15.83203125" style="107" bestFit="1" customWidth="1"/>
    <col min="6" max="7" width="15.6640625" style="107" bestFit="1" customWidth="1"/>
    <col min="8" max="8" width="18.83203125" style="107" bestFit="1" customWidth="1"/>
    <col min="9" max="10" width="14.83203125" style="107" customWidth="1"/>
    <col min="11" max="11" width="15.83203125" style="107" bestFit="1" customWidth="1"/>
    <col min="12" max="13" width="14.83203125" style="107" customWidth="1"/>
    <col min="14" max="14" width="15.83203125" style="107" bestFit="1" customWidth="1"/>
    <col min="15" max="16" width="14.83203125" style="107" customWidth="1"/>
    <col min="17" max="17" width="15.83203125" style="107" bestFit="1" customWidth="1"/>
    <col min="18" max="18" width="12.6640625" style="107" bestFit="1" customWidth="1"/>
    <col min="19" max="19" width="12.5" style="107" bestFit="1" customWidth="1"/>
    <col min="20" max="20" width="15.83203125" style="107" bestFit="1" customWidth="1"/>
    <col min="21" max="21" width="13.5" style="107" bestFit="1" customWidth="1"/>
    <col min="22" max="22" width="12.6640625" style="107" bestFit="1" customWidth="1"/>
    <col min="23" max="23" width="15.83203125" style="107" bestFit="1" customWidth="1"/>
    <col min="24" max="25" width="14.6640625" style="107" bestFit="1" customWidth="1"/>
    <col min="26" max="26" width="15.83203125" style="107" bestFit="1" customWidth="1"/>
    <col min="27" max="28" width="14.6640625" style="107" bestFit="1" customWidth="1"/>
    <col min="29" max="29" width="15.83203125" style="107" bestFit="1" customWidth="1"/>
    <col min="30" max="31" width="14.6640625" style="107" bestFit="1" customWidth="1"/>
    <col min="32" max="32" width="15.83203125" style="107" bestFit="1" customWidth="1"/>
    <col min="33" max="34" width="14.6640625" style="107" bestFit="1" customWidth="1"/>
    <col min="35" max="35" width="15.83203125" style="107" bestFit="1" customWidth="1"/>
    <col min="36" max="37" width="14.6640625" style="107" bestFit="1" customWidth="1"/>
    <col min="38" max="16384" width="11.5" style="107"/>
  </cols>
  <sheetData>
    <row r="1" spans="1:37" ht="16" customHeight="1">
      <c r="A1" s="253" t="s">
        <v>174</v>
      </c>
      <c r="B1" s="254"/>
      <c r="C1" s="254"/>
      <c r="D1" s="255"/>
      <c r="F1" s="253" t="s">
        <v>174</v>
      </c>
      <c r="G1" s="254"/>
      <c r="H1" s="254"/>
      <c r="I1" s="255"/>
    </row>
    <row r="2" spans="1:37" ht="21" thickBot="1">
      <c r="A2" s="256" t="s">
        <v>168</v>
      </c>
      <c r="B2" s="257"/>
      <c r="C2" s="257"/>
      <c r="D2" s="258"/>
      <c r="E2"/>
      <c r="F2" s="256" t="s">
        <v>178</v>
      </c>
      <c r="G2" s="257"/>
      <c r="H2" s="257"/>
      <c r="I2" s="258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19" thickBot="1">
      <c r="A3" s="192" t="s">
        <v>169</v>
      </c>
      <c r="B3" s="192" t="s">
        <v>134</v>
      </c>
      <c r="C3" s="192" t="s">
        <v>170</v>
      </c>
      <c r="D3" s="192" t="s">
        <v>171</v>
      </c>
      <c r="E3"/>
      <c r="F3" s="192" t="s">
        <v>169</v>
      </c>
      <c r="G3" s="192" t="s">
        <v>134</v>
      </c>
      <c r="H3" s="192" t="s">
        <v>170</v>
      </c>
      <c r="I3" s="192" t="s">
        <v>171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19" customHeight="1">
      <c r="A4" s="193"/>
      <c r="B4" s="194"/>
      <c r="C4" s="194"/>
      <c r="D4" s="195"/>
      <c r="E4"/>
      <c r="F4" s="193"/>
      <c r="G4" s="194"/>
      <c r="H4" s="194"/>
      <c r="I4" s="195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>
      <c r="A5" s="196" t="s">
        <v>54</v>
      </c>
      <c r="B5" s="197">
        <v>2110274</v>
      </c>
      <c r="C5" s="197">
        <v>158270</v>
      </c>
      <c r="D5" s="198">
        <f t="shared" ref="D5:D31" si="0">B5+C5</f>
        <v>2268544</v>
      </c>
      <c r="E5"/>
      <c r="F5" s="196" t="s">
        <v>54</v>
      </c>
      <c r="G5" s="197"/>
      <c r="H5" s="197"/>
      <c r="I5" s="198">
        <f t="shared" ref="I5:I31" si="1">G5+H5</f>
        <v>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>
      <c r="A6" s="196" t="s">
        <v>41</v>
      </c>
      <c r="B6" s="197">
        <v>4989044</v>
      </c>
      <c r="C6" s="197">
        <v>349234</v>
      </c>
      <c r="D6" s="198">
        <f t="shared" si="0"/>
        <v>5338278</v>
      </c>
      <c r="E6"/>
      <c r="F6" s="196" t="s">
        <v>41</v>
      </c>
      <c r="G6" s="197">
        <v>988164</v>
      </c>
      <c r="H6" s="197">
        <v>69172</v>
      </c>
      <c r="I6" s="198">
        <f t="shared" si="1"/>
        <v>1057336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>
      <c r="A7" s="196" t="s">
        <v>39</v>
      </c>
      <c r="B7" s="197">
        <v>10212274</v>
      </c>
      <c r="C7" s="197">
        <v>816982</v>
      </c>
      <c r="D7" s="198">
        <f t="shared" si="0"/>
        <v>11029256</v>
      </c>
      <c r="E7"/>
      <c r="F7" s="196" t="s">
        <v>39</v>
      </c>
      <c r="G7" s="197"/>
      <c r="H7" s="197"/>
      <c r="I7" s="198">
        <f t="shared" si="1"/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>
      <c r="A8" s="199" t="s">
        <v>172</v>
      </c>
      <c r="B8" s="197">
        <v>1032810</v>
      </c>
      <c r="C8" s="197">
        <v>92953</v>
      </c>
      <c r="D8" s="198">
        <f t="shared" si="0"/>
        <v>1125763</v>
      </c>
      <c r="E8"/>
      <c r="F8" s="199" t="s">
        <v>182</v>
      </c>
      <c r="G8" s="197">
        <v>5002033</v>
      </c>
      <c r="H8" s="197">
        <v>450183</v>
      </c>
      <c r="I8" s="198">
        <f t="shared" si="1"/>
        <v>5452216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>
      <c r="A9" s="196" t="s">
        <v>40</v>
      </c>
      <c r="B9" s="197">
        <v>1948925</v>
      </c>
      <c r="C9" s="197">
        <v>155915</v>
      </c>
      <c r="D9" s="198">
        <f t="shared" si="0"/>
        <v>2104840</v>
      </c>
      <c r="E9"/>
      <c r="F9" s="196" t="s">
        <v>40</v>
      </c>
      <c r="G9" s="197"/>
      <c r="H9" s="197"/>
      <c r="I9" s="198">
        <f t="shared" si="1"/>
        <v>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>
      <c r="A10" s="196" t="s">
        <v>43</v>
      </c>
      <c r="B10" s="197">
        <v>1607589</v>
      </c>
      <c r="C10" s="197">
        <v>128607</v>
      </c>
      <c r="D10" s="198">
        <f t="shared" si="0"/>
        <v>1736196</v>
      </c>
      <c r="E10"/>
      <c r="F10" s="196" t="s">
        <v>43</v>
      </c>
      <c r="G10" s="197"/>
      <c r="H10" s="197"/>
      <c r="I10" s="198">
        <f t="shared" si="1"/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>
      <c r="A11" s="196" t="s">
        <v>60</v>
      </c>
      <c r="B11" s="197">
        <v>5521297</v>
      </c>
      <c r="C11" s="197">
        <v>386491</v>
      </c>
      <c r="D11" s="198">
        <f t="shared" si="0"/>
        <v>5907788</v>
      </c>
      <c r="E11"/>
      <c r="F11" s="196" t="s">
        <v>60</v>
      </c>
      <c r="G11" s="197"/>
      <c r="H11" s="197"/>
      <c r="I11" s="198">
        <f t="shared" si="1"/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>
      <c r="A12" s="196" t="s">
        <v>44</v>
      </c>
      <c r="B12" s="197">
        <v>9352178</v>
      </c>
      <c r="C12" s="197">
        <v>655003</v>
      </c>
      <c r="D12" s="198">
        <f t="shared" si="0"/>
        <v>10007181</v>
      </c>
      <c r="E12"/>
      <c r="F12" s="196" t="s">
        <v>44</v>
      </c>
      <c r="G12" s="197">
        <v>12093138</v>
      </c>
      <c r="H12" s="197">
        <v>846520</v>
      </c>
      <c r="I12" s="198">
        <f t="shared" si="1"/>
        <v>12939658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>
      <c r="A13" s="196" t="s">
        <v>65</v>
      </c>
      <c r="B13" s="197">
        <v>712162</v>
      </c>
      <c r="C13" s="197">
        <v>56972</v>
      </c>
      <c r="D13" s="198">
        <f t="shared" si="0"/>
        <v>769134</v>
      </c>
      <c r="E13"/>
      <c r="F13" s="196" t="s">
        <v>65</v>
      </c>
      <c r="G13" s="197"/>
      <c r="H13" s="197"/>
      <c r="I13" s="198">
        <f t="shared" si="1"/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>
      <c r="A14" s="199" t="s">
        <v>173</v>
      </c>
      <c r="B14" s="197"/>
      <c r="C14" s="197"/>
      <c r="D14" s="198">
        <f t="shared" si="0"/>
        <v>0</v>
      </c>
      <c r="E14"/>
      <c r="F14" s="199" t="s">
        <v>179</v>
      </c>
      <c r="G14" s="197">
        <v>939124</v>
      </c>
      <c r="H14" s="197">
        <v>75130</v>
      </c>
      <c r="I14" s="198">
        <f t="shared" si="1"/>
        <v>1014254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>
      <c r="A15" s="196" t="s">
        <v>67</v>
      </c>
      <c r="B15" s="197">
        <v>3065544</v>
      </c>
      <c r="C15" s="197">
        <v>245243</v>
      </c>
      <c r="D15" s="198">
        <f t="shared" si="0"/>
        <v>3310787</v>
      </c>
      <c r="E15"/>
      <c r="F15" s="196" t="s">
        <v>180</v>
      </c>
      <c r="G15" s="197">
        <v>9366322</v>
      </c>
      <c r="H15" s="197">
        <v>655643</v>
      </c>
      <c r="I15" s="198">
        <f t="shared" si="1"/>
        <v>10021965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ht="15" customHeight="1">
      <c r="A16" s="196" t="s">
        <v>46</v>
      </c>
      <c r="B16" s="197">
        <v>1131120</v>
      </c>
      <c r="C16" s="197">
        <v>90491</v>
      </c>
      <c r="D16" s="198">
        <f t="shared" si="0"/>
        <v>1221611</v>
      </c>
      <c r="E16"/>
      <c r="F16" s="196" t="s">
        <v>46</v>
      </c>
      <c r="G16" s="197">
        <v>24169920</v>
      </c>
      <c r="H16" s="197">
        <v>1933593</v>
      </c>
      <c r="I16" s="198">
        <f t="shared" si="1"/>
        <v>26103513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>
      <c r="A17" s="196" t="s">
        <v>57</v>
      </c>
      <c r="B17" s="197">
        <v>798997</v>
      </c>
      <c r="C17" s="197">
        <v>63921</v>
      </c>
      <c r="D17" s="198">
        <f t="shared" si="0"/>
        <v>862918</v>
      </c>
      <c r="E17"/>
      <c r="F17" s="196" t="s">
        <v>181</v>
      </c>
      <c r="G17" s="197">
        <v>20703591</v>
      </c>
      <c r="H17" s="197">
        <v>1656290</v>
      </c>
      <c r="I17" s="198">
        <f t="shared" si="1"/>
        <v>22359881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>
      <c r="A18" s="196" t="s">
        <v>70</v>
      </c>
      <c r="B18" s="197">
        <v>1780736</v>
      </c>
      <c r="C18" s="197">
        <v>142458</v>
      </c>
      <c r="D18" s="198">
        <f t="shared" si="0"/>
        <v>1923194</v>
      </c>
      <c r="E18"/>
      <c r="F18" s="196" t="s">
        <v>70</v>
      </c>
      <c r="G18" s="197"/>
      <c r="H18" s="197"/>
      <c r="I18" s="198">
        <f t="shared" si="1"/>
        <v>0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>
      <c r="A19" s="196" t="s">
        <v>61</v>
      </c>
      <c r="B19" s="197"/>
      <c r="C19" s="197"/>
      <c r="D19" s="198">
        <f t="shared" si="0"/>
        <v>0</v>
      </c>
      <c r="E19"/>
      <c r="F19" s="196" t="s">
        <v>61</v>
      </c>
      <c r="G19" s="197"/>
      <c r="H19" s="197"/>
      <c r="I19" s="198">
        <f t="shared" si="1"/>
        <v>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>
      <c r="A20" s="196" t="s">
        <v>50</v>
      </c>
      <c r="B20" s="197">
        <v>890133</v>
      </c>
      <c r="C20" s="197">
        <v>80113</v>
      </c>
      <c r="D20" s="198">
        <f t="shared" si="0"/>
        <v>970246</v>
      </c>
      <c r="E20"/>
      <c r="F20" s="196" t="s">
        <v>183</v>
      </c>
      <c r="G20" s="197">
        <v>990424</v>
      </c>
      <c r="H20" s="197">
        <v>79234</v>
      </c>
      <c r="I20" s="198">
        <f t="shared" si="1"/>
        <v>1069658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ht="15" customHeight="1">
      <c r="A21" s="196" t="s">
        <v>58</v>
      </c>
      <c r="B21" s="197">
        <v>1871069</v>
      </c>
      <c r="C21" s="197">
        <v>140330</v>
      </c>
      <c r="D21" s="198">
        <f t="shared" si="0"/>
        <v>2011399</v>
      </c>
      <c r="E21"/>
      <c r="F21" s="196" t="s">
        <v>58</v>
      </c>
      <c r="G21" s="197"/>
      <c r="H21" s="197"/>
      <c r="I21" s="198">
        <f t="shared" si="1"/>
        <v>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>
      <c r="A22" s="196" t="s">
        <v>78</v>
      </c>
      <c r="B22" s="197">
        <v>6462641</v>
      </c>
      <c r="C22" s="197">
        <v>517011</v>
      </c>
      <c r="D22" s="198">
        <f t="shared" si="0"/>
        <v>6979652</v>
      </c>
      <c r="E22"/>
      <c r="F22" s="196" t="s">
        <v>184</v>
      </c>
      <c r="G22" s="197">
        <v>2459753</v>
      </c>
      <c r="H22" s="197">
        <v>221378</v>
      </c>
      <c r="I22" s="198">
        <f t="shared" si="1"/>
        <v>2681131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>
      <c r="A23" s="196" t="s">
        <v>51</v>
      </c>
      <c r="B23" s="197">
        <v>1800768</v>
      </c>
      <c r="C23" s="197">
        <v>162069</v>
      </c>
      <c r="D23" s="198">
        <f t="shared" si="0"/>
        <v>1962837</v>
      </c>
      <c r="E23"/>
      <c r="F23" s="196" t="s">
        <v>51</v>
      </c>
      <c r="G23" s="197"/>
      <c r="H23" s="197"/>
      <c r="I23" s="198">
        <f t="shared" si="1"/>
        <v>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>
      <c r="A24" s="196" t="s">
        <v>48</v>
      </c>
      <c r="B24" s="197">
        <v>6645987</v>
      </c>
      <c r="C24" s="197">
        <v>564909</v>
      </c>
      <c r="D24" s="198">
        <f t="shared" si="0"/>
        <v>7210896</v>
      </c>
      <c r="E24"/>
      <c r="F24" s="196" t="s">
        <v>188</v>
      </c>
      <c r="G24" s="197">
        <v>2579040</v>
      </c>
      <c r="H24" s="197">
        <v>167638</v>
      </c>
      <c r="I24" s="198">
        <f t="shared" si="1"/>
        <v>2746678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>
      <c r="A25" s="196" t="s">
        <v>59</v>
      </c>
      <c r="B25" s="197">
        <v>17297417</v>
      </c>
      <c r="C25" s="197">
        <v>1124332</v>
      </c>
      <c r="D25" s="198">
        <f t="shared" si="0"/>
        <v>18421749</v>
      </c>
      <c r="E25"/>
      <c r="F25" s="196" t="s">
        <v>185</v>
      </c>
      <c r="G25" s="197">
        <v>25973704</v>
      </c>
      <c r="H25" s="197">
        <v>900000</v>
      </c>
      <c r="I25" s="198">
        <f t="shared" si="1"/>
        <v>26873704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>
      <c r="A26" s="196" t="s">
        <v>66</v>
      </c>
      <c r="B26" s="197">
        <v>1823912</v>
      </c>
      <c r="C26" s="197">
        <v>145913</v>
      </c>
      <c r="D26" s="198">
        <f t="shared" si="0"/>
        <v>1969825</v>
      </c>
      <c r="E26"/>
      <c r="F26" s="196" t="s">
        <v>186</v>
      </c>
      <c r="G26" s="197">
        <v>6931109</v>
      </c>
      <c r="H26" s="197">
        <v>589143</v>
      </c>
      <c r="I26" s="198">
        <f t="shared" si="1"/>
        <v>7520252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>
      <c r="A27" s="196" t="s">
        <v>55</v>
      </c>
      <c r="B27" s="197">
        <v>874607</v>
      </c>
      <c r="C27" s="197">
        <v>78715</v>
      </c>
      <c r="D27" s="198">
        <f t="shared" si="0"/>
        <v>953322</v>
      </c>
      <c r="E27"/>
      <c r="F27" s="196" t="s">
        <v>187</v>
      </c>
      <c r="G27" s="197">
        <v>856445</v>
      </c>
      <c r="H27" s="197">
        <v>77081</v>
      </c>
      <c r="I27" s="198">
        <f t="shared" si="1"/>
        <v>933526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>
      <c r="A28" s="196" t="s">
        <v>68</v>
      </c>
      <c r="B28" s="197">
        <v>8604532</v>
      </c>
      <c r="C28" s="197">
        <v>688363</v>
      </c>
      <c r="D28" s="198">
        <f t="shared" si="0"/>
        <v>9292895</v>
      </c>
      <c r="E28"/>
      <c r="F28" s="196" t="s">
        <v>68</v>
      </c>
      <c r="G28" s="197"/>
      <c r="H28" s="197"/>
      <c r="I28" s="198">
        <f t="shared" si="1"/>
        <v>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>
      <c r="A29" s="196" t="s">
        <v>45</v>
      </c>
      <c r="B29" s="197">
        <v>163311036</v>
      </c>
      <c r="C29" s="197">
        <v>5160086</v>
      </c>
      <c r="D29" s="198">
        <f t="shared" si="0"/>
        <v>168471122</v>
      </c>
      <c r="E29"/>
      <c r="F29" s="196" t="s">
        <v>45</v>
      </c>
      <c r="G29" s="197">
        <v>161267840</v>
      </c>
      <c r="H29" s="197">
        <v>4709189</v>
      </c>
      <c r="I29" s="198">
        <f t="shared" si="1"/>
        <v>165977029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>
      <c r="A30" s="196" t="s">
        <v>63</v>
      </c>
      <c r="B30" s="197">
        <v>155310</v>
      </c>
      <c r="C30" s="197">
        <v>10872</v>
      </c>
      <c r="D30" s="198">
        <f t="shared" si="0"/>
        <v>166182</v>
      </c>
      <c r="E30"/>
      <c r="F30" s="196" t="s">
        <v>63</v>
      </c>
      <c r="G30" s="197"/>
      <c r="H30" s="197"/>
      <c r="I30" s="198">
        <f t="shared" si="1"/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>
      <c r="A31" s="196" t="s">
        <v>64</v>
      </c>
      <c r="B31" s="197">
        <v>27055052</v>
      </c>
      <c r="C31" s="197">
        <v>1893854</v>
      </c>
      <c r="D31" s="198">
        <f t="shared" si="0"/>
        <v>28948906</v>
      </c>
      <c r="E31"/>
      <c r="F31" s="196" t="s">
        <v>64</v>
      </c>
      <c r="G31" s="197"/>
      <c r="H31" s="197"/>
      <c r="I31" s="198">
        <f t="shared" si="1"/>
        <v>0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>
      <c r="A32" s="196" t="s">
        <v>80</v>
      </c>
      <c r="B32" s="197"/>
      <c r="C32" s="197"/>
      <c r="D32" s="198">
        <v>6740404</v>
      </c>
      <c r="E32"/>
      <c r="F32" s="196" t="s">
        <v>80</v>
      </c>
      <c r="G32" s="197"/>
      <c r="H32" s="197"/>
      <c r="I32" s="198">
        <v>6740404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1:37">
      <c r="A33" s="196" t="s">
        <v>111</v>
      </c>
      <c r="B33" s="197">
        <v>17732881</v>
      </c>
      <c r="C33" s="197">
        <v>1241302</v>
      </c>
      <c r="D33" s="198">
        <f>B33+C33</f>
        <v>18974183</v>
      </c>
      <c r="E33"/>
      <c r="F33" s="196" t="s">
        <v>111</v>
      </c>
      <c r="G33" s="197"/>
      <c r="H33" s="197"/>
      <c r="I33" s="198">
        <f>G33+H33</f>
        <v>0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</row>
    <row r="34" spans="1:37">
      <c r="A34" s="196" t="s">
        <v>175</v>
      </c>
      <c r="B34" s="197">
        <v>6598095</v>
      </c>
      <c r="C34" s="197">
        <v>527848</v>
      </c>
      <c r="D34" s="198">
        <f t="shared" ref="D34:D37" si="2">B34+C34</f>
        <v>7125943</v>
      </c>
      <c r="E34"/>
      <c r="F34" s="196" t="s">
        <v>175</v>
      </c>
      <c r="G34" s="197"/>
      <c r="H34" s="197"/>
      <c r="I34" s="198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</row>
    <row r="35" spans="1:37">
      <c r="A35" s="196" t="s">
        <v>155</v>
      </c>
      <c r="B35" s="197">
        <v>3473825</v>
      </c>
      <c r="C35" s="197">
        <v>277906</v>
      </c>
      <c r="D35" s="198">
        <f t="shared" si="2"/>
        <v>3751731</v>
      </c>
      <c r="E35"/>
      <c r="F35" s="196" t="s">
        <v>155</v>
      </c>
      <c r="G35" s="197"/>
      <c r="H35" s="197"/>
      <c r="I35" s="19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</row>
    <row r="36" spans="1:37">
      <c r="A36" s="196" t="s">
        <v>176</v>
      </c>
      <c r="B36" s="197">
        <v>988141</v>
      </c>
      <c r="C36" s="197">
        <v>69171</v>
      </c>
      <c r="D36" s="198">
        <f t="shared" si="2"/>
        <v>1057312</v>
      </c>
      <c r="E36"/>
      <c r="F36" s="196" t="s">
        <v>176</v>
      </c>
      <c r="G36" s="197"/>
      <c r="H36" s="197"/>
      <c r="I36" s="198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</row>
    <row r="37" spans="1:37">
      <c r="A37" s="196" t="s">
        <v>177</v>
      </c>
      <c r="B37" s="197">
        <v>2911246</v>
      </c>
      <c r="C37" s="197">
        <v>232900</v>
      </c>
      <c r="D37" s="198">
        <f t="shared" si="2"/>
        <v>3144146</v>
      </c>
      <c r="E37"/>
      <c r="F37" s="196" t="s">
        <v>177</v>
      </c>
      <c r="G37" s="197"/>
      <c r="H37" s="197"/>
      <c r="I37" s="19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t="19" thickBot="1">
      <c r="A38" s="200" t="s">
        <v>173</v>
      </c>
      <c r="B38" s="197">
        <v>1499543</v>
      </c>
      <c r="C38" s="197">
        <v>89973</v>
      </c>
      <c r="D38" s="198">
        <f>B38+C38</f>
        <v>1589516</v>
      </c>
      <c r="E38"/>
      <c r="F38" s="200" t="s">
        <v>173</v>
      </c>
      <c r="G38" s="197"/>
      <c r="H38" s="197"/>
      <c r="I38" s="198">
        <f>G38+H38</f>
        <v>0</v>
      </c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t="19" thickBot="1">
      <c r="A39" s="201" t="s">
        <v>171</v>
      </c>
      <c r="B39" s="202"/>
      <c r="C39" s="203">
        <f>SUM(C5:C38)</f>
        <v>16348207</v>
      </c>
      <c r="D39" s="204">
        <f>SUM(D5:D38)</f>
        <v>337347756</v>
      </c>
      <c r="E39"/>
      <c r="F39" s="201" t="s">
        <v>171</v>
      </c>
      <c r="G39" s="202"/>
      <c r="H39" s="203">
        <f>SUM(H5:H38)</f>
        <v>12430194</v>
      </c>
      <c r="I39" s="204">
        <f>SUM(I5:I38)</f>
        <v>293491205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>
      <c r="A42" t="s">
        <v>189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t="1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ht="1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ht="15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ht="1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ht="1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t="1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 s="120"/>
      <c r="B63" s="115"/>
      <c r="C63" s="117"/>
      <c r="D63" s="116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5" customHeight="1" thickBot="1">
      <c r="A64" s="127"/>
      <c r="B64" s="43"/>
      <c r="C64" s="117"/>
      <c r="D64" s="128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9" customHeight="1" thickBot="1">
      <c r="A65" s="130"/>
      <c r="B65" s="48" t="s">
        <v>71</v>
      </c>
      <c r="C65" s="132"/>
      <c r="D65" s="132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9" thickBot="1">
      <c r="A66" s="130"/>
      <c r="B66" s="49" t="s">
        <v>1</v>
      </c>
      <c r="C66" s="133"/>
      <c r="D66" s="134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9" customHeight="1" thickBot="1">
      <c r="A67" s="130"/>
      <c r="B67" s="49" t="s">
        <v>72</v>
      </c>
      <c r="C67" s="132"/>
      <c r="D67" s="132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t="19" thickBot="1">
      <c r="A68" s="130"/>
      <c r="B68" s="49" t="s">
        <v>73</v>
      </c>
      <c r="C68" s="122"/>
      <c r="D68" s="122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t="19" thickBot="1">
      <c r="A69" s="130"/>
      <c r="B69" s="49" t="s">
        <v>74</v>
      </c>
      <c r="C69" s="137"/>
      <c r="D69" s="137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t="19" customHeight="1" thickBot="1">
      <c r="A70" s="138"/>
      <c r="B70" s="50" t="s">
        <v>75</v>
      </c>
      <c r="C70" s="129"/>
      <c r="D70" s="129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t="19" thickBot="1"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>
      <c r="B73" s="141" t="s">
        <v>76</v>
      </c>
      <c r="C73" s="142"/>
      <c r="D73" s="142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t="19" thickBot="1">
      <c r="B74" s="143" t="s">
        <v>77</v>
      </c>
      <c r="C74" s="129"/>
      <c r="D74" s="129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</sheetData>
  <mergeCells count="4">
    <mergeCell ref="A1:D1"/>
    <mergeCell ref="A2:D2"/>
    <mergeCell ref="F1:I1"/>
    <mergeCell ref="F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topLeftCell="A70" workbookViewId="0">
      <selection activeCell="F26" sqref="F26"/>
    </sheetView>
  </sheetViews>
  <sheetFormatPr baseColWidth="10" defaultColWidth="11.5" defaultRowHeight="18" x14ac:dyDescent="0"/>
  <cols>
    <col min="1" max="1" width="3.83203125" style="107" customWidth="1"/>
    <col min="2" max="2" width="16.1640625" style="107" bestFit="1" customWidth="1"/>
    <col min="3" max="3" width="30.8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8.832031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201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B3" s="192" t="s">
        <v>169</v>
      </c>
      <c r="C3" s="192" t="s">
        <v>134</v>
      </c>
      <c r="D3" s="192" t="s">
        <v>170</v>
      </c>
      <c r="E3" s="192" t="s">
        <v>171</v>
      </c>
      <c r="G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193"/>
      <c r="C4" s="194"/>
      <c r="D4" s="194"/>
      <c r="E4" s="195"/>
      <c r="G4" s="162">
        <v>8951000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22">
        <v>1</v>
      </c>
      <c r="B5" s="196" t="s">
        <v>54</v>
      </c>
      <c r="C5" s="197">
        <v>3386007</v>
      </c>
      <c r="D5" s="197">
        <v>253950</v>
      </c>
      <c r="E5" s="198">
        <f t="shared" ref="E5:E34" si="0">C5+D5</f>
        <v>3639957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22">
        <v>2</v>
      </c>
      <c r="B6" s="196" t="s">
        <v>41</v>
      </c>
      <c r="C6" s="197">
        <v>5052732</v>
      </c>
      <c r="D6" s="197">
        <v>353692</v>
      </c>
      <c r="E6" s="198">
        <f t="shared" si="0"/>
        <v>5406424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196" t="s">
        <v>39</v>
      </c>
      <c r="C7" s="197">
        <v>8081643</v>
      </c>
      <c r="D7" s="197">
        <v>646531</v>
      </c>
      <c r="E7" s="198">
        <f t="shared" si="0"/>
        <v>8728174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4</v>
      </c>
      <c r="B8" s="199" t="s">
        <v>172</v>
      </c>
      <c r="C8" s="197">
        <v>1092416</v>
      </c>
      <c r="D8" s="197">
        <v>98318</v>
      </c>
      <c r="E8" s="198">
        <f t="shared" si="0"/>
        <v>1190734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5</v>
      </c>
      <c r="B9" s="196" t="s">
        <v>40</v>
      </c>
      <c r="C9" s="197">
        <v>2006524</v>
      </c>
      <c r="D9" s="197">
        <v>160522</v>
      </c>
      <c r="E9" s="198">
        <f t="shared" si="0"/>
        <v>2167046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196" t="s">
        <v>202</v>
      </c>
      <c r="C10" s="197">
        <v>3478534</v>
      </c>
      <c r="D10" s="197">
        <v>347854</v>
      </c>
      <c r="E10" s="198">
        <f t="shared" si="0"/>
        <v>3826388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7</v>
      </c>
      <c r="B11" s="196" t="s">
        <v>43</v>
      </c>
      <c r="C11" s="197">
        <v>6768728</v>
      </c>
      <c r="D11" s="197">
        <v>541498</v>
      </c>
      <c r="E11" s="198">
        <f t="shared" si="0"/>
        <v>7310226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8</v>
      </c>
      <c r="B12" s="196" t="s">
        <v>191</v>
      </c>
      <c r="C12" s="197">
        <v>1693169</v>
      </c>
      <c r="D12" s="197">
        <v>118522</v>
      </c>
      <c r="E12" s="198">
        <f t="shared" si="0"/>
        <v>1811691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9</v>
      </c>
      <c r="B13" s="196" t="s">
        <v>60</v>
      </c>
      <c r="C13" s="197">
        <v>7742484</v>
      </c>
      <c r="D13" s="197">
        <v>541974</v>
      </c>
      <c r="E13" s="198">
        <f t="shared" si="0"/>
        <v>8284458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10</v>
      </c>
      <c r="B14" s="196" t="s">
        <v>113</v>
      </c>
      <c r="C14" s="197">
        <v>48201674</v>
      </c>
      <c r="D14" s="197">
        <v>3133109</v>
      </c>
      <c r="E14" s="198">
        <f t="shared" si="0"/>
        <v>51334783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11</v>
      </c>
      <c r="B15" s="196" t="s">
        <v>44</v>
      </c>
      <c r="C15" s="197">
        <v>12443388</v>
      </c>
      <c r="D15" s="197">
        <v>871038</v>
      </c>
      <c r="E15" s="198">
        <f t="shared" si="0"/>
        <v>13314426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12</v>
      </c>
      <c r="B16" s="196" t="s">
        <v>38</v>
      </c>
      <c r="C16" s="197">
        <v>15569985</v>
      </c>
      <c r="D16" s="197">
        <v>1089899</v>
      </c>
      <c r="E16" s="198">
        <f t="shared" si="0"/>
        <v>16659884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13</v>
      </c>
      <c r="B17" s="196" t="s">
        <v>65</v>
      </c>
      <c r="C17" s="197">
        <v>1258450</v>
      </c>
      <c r="D17" s="197">
        <v>98258</v>
      </c>
      <c r="E17" s="198">
        <f t="shared" si="0"/>
        <v>1356708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14</v>
      </c>
      <c r="B18" s="196" t="s">
        <v>67</v>
      </c>
      <c r="C18" s="197">
        <v>3521181</v>
      </c>
      <c r="D18" s="197">
        <v>281695</v>
      </c>
      <c r="E18" s="198">
        <f t="shared" si="0"/>
        <v>3802876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15</v>
      </c>
      <c r="B19" s="196" t="s">
        <v>46</v>
      </c>
      <c r="C19" s="197">
        <v>1081658</v>
      </c>
      <c r="D19" s="197">
        <v>86534</v>
      </c>
      <c r="E19" s="198">
        <f t="shared" si="0"/>
        <v>1168192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16</v>
      </c>
      <c r="B20" s="196" t="s">
        <v>166</v>
      </c>
      <c r="C20" s="197">
        <v>657346</v>
      </c>
      <c r="D20" s="197">
        <v>65735</v>
      </c>
      <c r="E20" s="198">
        <f t="shared" si="0"/>
        <v>723081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>
      <c r="A21" s="222">
        <v>17</v>
      </c>
      <c r="B21" s="196" t="s">
        <v>70</v>
      </c>
      <c r="C21" s="197">
        <v>1894244</v>
      </c>
      <c r="D21" s="197">
        <v>151540</v>
      </c>
      <c r="E21" s="198">
        <f t="shared" si="0"/>
        <v>2045784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" customHeight="1">
      <c r="A22" s="222">
        <v>18</v>
      </c>
      <c r="B22" s="196" t="s">
        <v>61</v>
      </c>
      <c r="C22" s="197"/>
      <c r="D22" s="197"/>
      <c r="E22" s="198">
        <f t="shared" si="0"/>
        <v>0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222">
        <v>19</v>
      </c>
      <c r="B23" s="196" t="s">
        <v>154</v>
      </c>
      <c r="C23" s="197">
        <v>669163</v>
      </c>
      <c r="D23" s="197">
        <v>46841</v>
      </c>
      <c r="E23" s="198">
        <f t="shared" si="0"/>
        <v>716004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22">
        <v>20</v>
      </c>
      <c r="B24" s="196" t="s">
        <v>50</v>
      </c>
      <c r="C24" s="197">
        <v>1145327</v>
      </c>
      <c r="D24" s="197">
        <v>103079</v>
      </c>
      <c r="E24" s="198">
        <f t="shared" si="0"/>
        <v>1248406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222">
        <v>21</v>
      </c>
      <c r="B25" s="196" t="s">
        <v>58</v>
      </c>
      <c r="C25" s="197">
        <v>1175690</v>
      </c>
      <c r="D25" s="197">
        <v>88176</v>
      </c>
      <c r="E25" s="198">
        <f t="shared" si="0"/>
        <v>1263866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222">
        <v>22</v>
      </c>
      <c r="B26" s="196" t="s">
        <v>78</v>
      </c>
      <c r="C26" s="197">
        <v>3786540</v>
      </c>
      <c r="D26" s="197">
        <v>224475</v>
      </c>
      <c r="E26" s="198">
        <f t="shared" si="0"/>
        <v>4011015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222">
        <v>23</v>
      </c>
      <c r="B27" s="196" t="s">
        <v>51</v>
      </c>
      <c r="C27" s="197">
        <v>1906524</v>
      </c>
      <c r="D27" s="197">
        <v>171587</v>
      </c>
      <c r="E27" s="198">
        <f t="shared" si="0"/>
        <v>2078111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222">
        <v>24</v>
      </c>
      <c r="B28" s="196" t="s">
        <v>206</v>
      </c>
      <c r="C28" s="197">
        <v>942416</v>
      </c>
      <c r="D28" s="197">
        <v>84818</v>
      </c>
      <c r="E28" s="198">
        <f t="shared" si="0"/>
        <v>1027234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22">
        <v>25</v>
      </c>
      <c r="B29" s="196" t="s">
        <v>48</v>
      </c>
      <c r="C29" s="197">
        <v>5831156</v>
      </c>
      <c r="D29" s="197">
        <v>495648</v>
      </c>
      <c r="E29" s="198">
        <f t="shared" si="0"/>
        <v>6326804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222">
        <v>26</v>
      </c>
      <c r="B30" s="196" t="s">
        <v>59</v>
      </c>
      <c r="C30" s="197">
        <v>21128501</v>
      </c>
      <c r="D30" s="197">
        <v>1373352</v>
      </c>
      <c r="E30" s="198">
        <f t="shared" si="0"/>
        <v>22501853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222">
        <v>27</v>
      </c>
      <c r="B31" s="196" t="s">
        <v>192</v>
      </c>
      <c r="C31" s="197">
        <v>2273643</v>
      </c>
      <c r="D31" s="197">
        <v>159155</v>
      </c>
      <c r="E31" s="198">
        <f t="shared" si="0"/>
        <v>2432798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22">
        <v>28</v>
      </c>
      <c r="B32" s="196" t="s">
        <v>155</v>
      </c>
      <c r="C32" s="197">
        <v>4742422</v>
      </c>
      <c r="D32" s="197">
        <v>379394</v>
      </c>
      <c r="E32" s="198">
        <f t="shared" si="0"/>
        <v>5121816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29</v>
      </c>
      <c r="B33" s="196" t="s">
        <v>66</v>
      </c>
      <c r="C33" s="197">
        <v>781960</v>
      </c>
      <c r="D33" s="197">
        <v>62557</v>
      </c>
      <c r="E33" s="198">
        <f t="shared" si="0"/>
        <v>844517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22">
        <v>30</v>
      </c>
      <c r="B34" s="196" t="s">
        <v>204</v>
      </c>
      <c r="C34" s="197">
        <v>1241088</v>
      </c>
      <c r="D34" s="197">
        <v>93082</v>
      </c>
      <c r="E34" s="198">
        <f t="shared" si="0"/>
        <v>1334170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31</v>
      </c>
      <c r="B35" s="196" t="s">
        <v>205</v>
      </c>
      <c r="C35" s="197"/>
      <c r="D35" s="197">
        <v>3659641</v>
      </c>
      <c r="E35" s="198">
        <v>11562640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32</v>
      </c>
      <c r="B36" s="196" t="s">
        <v>203</v>
      </c>
      <c r="C36" s="197"/>
      <c r="D36" s="197">
        <v>5917000</v>
      </c>
      <c r="E36" s="198">
        <v>23717000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33</v>
      </c>
      <c r="B37" s="196" t="s">
        <v>112</v>
      </c>
      <c r="C37" s="197">
        <v>62966049</v>
      </c>
      <c r="D37" s="197">
        <v>4092794</v>
      </c>
      <c r="E37" s="198">
        <f t="shared" ref="E37:E43" si="1">C37+D37</f>
        <v>67058843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34</v>
      </c>
      <c r="B38" s="196" t="s">
        <v>55</v>
      </c>
      <c r="C38" s="197">
        <v>934142</v>
      </c>
      <c r="D38" s="197">
        <v>84073</v>
      </c>
      <c r="E38" s="198">
        <f t="shared" si="1"/>
        <v>1018215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35</v>
      </c>
      <c r="B39" s="196" t="s">
        <v>68</v>
      </c>
      <c r="C39" s="197">
        <v>19178584</v>
      </c>
      <c r="D39" s="197">
        <v>1534286</v>
      </c>
      <c r="E39" s="198">
        <f t="shared" si="1"/>
        <v>20712870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36</v>
      </c>
      <c r="B40" s="196" t="s">
        <v>45</v>
      </c>
      <c r="C40" s="197">
        <v>148203478</v>
      </c>
      <c r="D40" s="197">
        <v>4671416</v>
      </c>
      <c r="E40" s="198">
        <f t="shared" si="1"/>
        <v>152874894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>
        <v>37</v>
      </c>
      <c r="B41" s="196" t="s">
        <v>176</v>
      </c>
      <c r="C41" s="197">
        <v>580809</v>
      </c>
      <c r="D41" s="197">
        <v>40657</v>
      </c>
      <c r="E41" s="198">
        <f t="shared" si="1"/>
        <v>621466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38</v>
      </c>
      <c r="B42" s="196" t="s">
        <v>63</v>
      </c>
      <c r="C42" s="197"/>
      <c r="D42" s="197"/>
      <c r="E42" s="198">
        <f t="shared" si="1"/>
        <v>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39</v>
      </c>
      <c r="B43" s="196" t="s">
        <v>64</v>
      </c>
      <c r="C43" s="197">
        <v>31612083</v>
      </c>
      <c r="D43" s="197">
        <v>2212846</v>
      </c>
      <c r="E43" s="198">
        <f t="shared" si="1"/>
        <v>33824929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22">
        <v>40</v>
      </c>
      <c r="B44" s="196" t="s">
        <v>80</v>
      </c>
      <c r="C44" s="197"/>
      <c r="D44" s="197">
        <v>725463</v>
      </c>
      <c r="E44" s="198">
        <v>1400000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22">
        <v>41</v>
      </c>
      <c r="B45" s="196" t="s">
        <v>111</v>
      </c>
      <c r="C45" s="197">
        <v>6801795</v>
      </c>
      <c r="D45" s="197">
        <v>476125</v>
      </c>
      <c r="E45" s="198">
        <f>C45+D45</f>
        <v>7277920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9" thickBot="1">
      <c r="A46" s="223">
        <v>42</v>
      </c>
      <c r="B46" s="196" t="s">
        <v>177</v>
      </c>
      <c r="C46" s="197">
        <v>2430893</v>
      </c>
      <c r="D46" s="197">
        <v>194471</v>
      </c>
      <c r="E46" s="198">
        <f>C46+D46</f>
        <v>2625364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9" thickBot="1">
      <c r="B47" s="201" t="s">
        <v>171</v>
      </c>
      <c r="C47" s="202"/>
      <c r="D47" s="203">
        <f>SUM(D5:D46)</f>
        <v>35731605</v>
      </c>
      <c r="E47" s="204">
        <f>SUM(E5:E46)</f>
        <v>504371567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8" customHeight="1">
      <c r="C48" s="107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2:38" ht="19" thickBot="1">
      <c r="C49" s="107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2:38" ht="20">
      <c r="B50" s="253" t="s">
        <v>201</v>
      </c>
      <c r="C50" s="254"/>
      <c r="D50" s="254"/>
      <c r="E50" s="255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2:38" ht="21" thickBot="1">
      <c r="B51" s="256" t="s">
        <v>178</v>
      </c>
      <c r="C51" s="257"/>
      <c r="D51" s="257"/>
      <c r="E51" s="258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2:38" ht="19" thickBot="1">
      <c r="B52" s="192" t="s">
        <v>169</v>
      </c>
      <c r="C52" s="192" t="s">
        <v>134</v>
      </c>
      <c r="D52" s="192" t="s">
        <v>170</v>
      </c>
      <c r="E52" s="192" t="s">
        <v>171</v>
      </c>
      <c r="G52" s="112" t="s">
        <v>207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2:38" ht="19" thickBot="1">
      <c r="B53" s="193"/>
      <c r="C53" s="194"/>
      <c r="D53" s="194"/>
      <c r="E53" s="195"/>
      <c r="G53" s="162">
        <v>897000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2:38" ht="15" customHeight="1">
      <c r="B54" s="196" t="s">
        <v>41</v>
      </c>
      <c r="C54" s="197">
        <v>1145328</v>
      </c>
      <c r="D54" s="197">
        <v>80172</v>
      </c>
      <c r="E54" s="198">
        <f t="shared" ref="E54:E64" si="2">C54+D54</f>
        <v>1225500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2:38" ht="15" customHeight="1">
      <c r="B55" s="196" t="s">
        <v>44</v>
      </c>
      <c r="C55" s="197">
        <v>6998691</v>
      </c>
      <c r="D55" s="197">
        <v>489909</v>
      </c>
      <c r="E55" s="198">
        <f t="shared" si="2"/>
        <v>7488600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2:38" ht="15" customHeight="1">
      <c r="B56" s="196" t="s">
        <v>38</v>
      </c>
      <c r="C56" s="197">
        <v>2166522</v>
      </c>
      <c r="D56" s="197">
        <v>151656</v>
      </c>
      <c r="E56" s="198">
        <f t="shared" si="2"/>
        <v>2318178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2:38" ht="15" customHeight="1">
      <c r="B57" s="196" t="s">
        <v>175</v>
      </c>
      <c r="C57" s="197">
        <v>15320723</v>
      </c>
      <c r="D57" s="197">
        <v>753225</v>
      </c>
      <c r="E57" s="198">
        <f t="shared" si="2"/>
        <v>16073948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2:38" ht="15" customHeight="1">
      <c r="B58" s="196" t="s">
        <v>46</v>
      </c>
      <c r="C58" s="197">
        <v>24590765</v>
      </c>
      <c r="D58" s="197">
        <v>1967262</v>
      </c>
      <c r="E58" s="198">
        <f t="shared" si="2"/>
        <v>26558027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2:38">
      <c r="B59" s="196" t="s">
        <v>195</v>
      </c>
      <c r="C59" s="197">
        <v>24069873</v>
      </c>
      <c r="D59" s="197">
        <v>900000</v>
      </c>
      <c r="E59" s="198">
        <f t="shared" si="2"/>
        <v>24969873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2:38" ht="19" customHeight="1">
      <c r="B60" s="196" t="s">
        <v>196</v>
      </c>
      <c r="C60" s="197">
        <v>8217306</v>
      </c>
      <c r="D60" s="197">
        <v>698471</v>
      </c>
      <c r="E60" s="198">
        <f t="shared" si="2"/>
        <v>8915777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2:38">
      <c r="B61" s="196" t="s">
        <v>53</v>
      </c>
      <c r="C61" s="197">
        <v>953264</v>
      </c>
      <c r="D61" s="197">
        <v>85794</v>
      </c>
      <c r="E61" s="198">
        <f t="shared" si="2"/>
        <v>1039058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2:38">
      <c r="B62" s="196" t="s">
        <v>45</v>
      </c>
      <c r="C62" s="197">
        <v>141444937</v>
      </c>
      <c r="D62" s="197">
        <v>4384367</v>
      </c>
      <c r="E62" s="198">
        <f t="shared" si="2"/>
        <v>145829304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2:38">
      <c r="B63" s="196" t="s">
        <v>188</v>
      </c>
      <c r="C63" s="197">
        <v>2283330</v>
      </c>
      <c r="D63" s="197">
        <v>148416</v>
      </c>
      <c r="E63" s="198">
        <f t="shared" si="2"/>
        <v>2431746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2:38" ht="19" thickBot="1">
      <c r="B64" s="200"/>
      <c r="C64" s="197"/>
      <c r="D64" s="197"/>
      <c r="E64" s="198">
        <f t="shared" si="2"/>
        <v>0</v>
      </c>
    </row>
    <row r="65" spans="2:5" ht="19" thickBot="1">
      <c r="B65" s="201" t="s">
        <v>171</v>
      </c>
      <c r="C65" s="202"/>
      <c r="D65" s="203">
        <f>SUM(D54:D64)</f>
        <v>9659272</v>
      </c>
      <c r="E65" s="204">
        <f>SUM(E54:E64)</f>
        <v>236850011</v>
      </c>
    </row>
    <row r="66" spans="2:5" ht="19" thickBot="1">
      <c r="C66" s="192" t="s">
        <v>209</v>
      </c>
      <c r="D66" s="203">
        <v>3108700</v>
      </c>
    </row>
    <row r="67" spans="2:5" ht="19" thickBot="1"/>
    <row r="68" spans="2:5" ht="19" thickBot="1">
      <c r="C68" s="205" t="s">
        <v>198</v>
      </c>
      <c r="D68" s="203">
        <f>SUM(D65:D67)</f>
        <v>12767972</v>
      </c>
    </row>
    <row r="69" spans="2:5" ht="19" thickBot="1"/>
    <row r="70" spans="2:5">
      <c r="B70" s="212"/>
      <c r="C70" s="213"/>
      <c r="D70" s="214"/>
    </row>
    <row r="71" spans="2:5" ht="20">
      <c r="B71" s="215" t="s">
        <v>208</v>
      </c>
      <c r="C71" s="216"/>
      <c r="D71" s="217">
        <f>D65+D66+D47</f>
        <v>48499577</v>
      </c>
    </row>
    <row r="72" spans="2:5" ht="19" thickBot="1">
      <c r="B72" s="218"/>
      <c r="C72" s="219"/>
      <c r="D72" s="220"/>
    </row>
  </sheetData>
  <sortState ref="B5:E46">
    <sortCondition ref="B5"/>
  </sortState>
  <mergeCells count="4">
    <mergeCell ref="B1:E1"/>
    <mergeCell ref="B2:E2"/>
    <mergeCell ref="B50:E50"/>
    <mergeCell ref="B51:E51"/>
  </mergeCells>
  <phoneticPr fontId="23" type="noConversion"/>
  <printOptions horizontalCentered="1" verticalCentered="1"/>
  <pageMargins left="0.75000000000000011" right="0.75000000000000011" top="1" bottom="1" header="0.5" footer="0.5"/>
  <rowBreaks count="1" manualBreakCount="1">
    <brk id="7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topLeftCell="B69" workbookViewId="0">
      <selection activeCell="E51" sqref="E51"/>
    </sheetView>
  </sheetViews>
  <sheetFormatPr baseColWidth="10" defaultColWidth="11.5" defaultRowHeight="18" x14ac:dyDescent="0"/>
  <cols>
    <col min="1" max="1" width="3.83203125" style="107" customWidth="1"/>
    <col min="2" max="2" width="16.1640625" style="107" bestFit="1" customWidth="1"/>
    <col min="3" max="3" width="30.8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8.832031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211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B3" s="192" t="s">
        <v>169</v>
      </c>
      <c r="C3" s="192" t="s">
        <v>134</v>
      </c>
      <c r="D3" s="192" t="s">
        <v>170</v>
      </c>
      <c r="E3" s="192" t="s">
        <v>171</v>
      </c>
      <c r="G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193"/>
      <c r="C4" s="194"/>
      <c r="D4" s="194"/>
      <c r="E4" s="195"/>
      <c r="G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22">
        <v>1</v>
      </c>
      <c r="B5" s="196" t="s">
        <v>54</v>
      </c>
      <c r="C5" s="197">
        <v>2200308</v>
      </c>
      <c r="D5" s="197">
        <v>165023</v>
      </c>
      <c r="E5" s="198">
        <f t="shared" ref="E5:E35" si="0">C5+D5</f>
        <v>2365331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22">
        <v>2</v>
      </c>
      <c r="B6" s="196" t="s">
        <v>41</v>
      </c>
      <c r="C6" s="197">
        <v>5052732</v>
      </c>
      <c r="D6" s="197">
        <v>353691</v>
      </c>
      <c r="E6" s="198">
        <f t="shared" si="0"/>
        <v>5406423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196" t="s">
        <v>39</v>
      </c>
      <c r="C7" s="197">
        <v>7467438</v>
      </c>
      <c r="D7" s="197">
        <v>597395</v>
      </c>
      <c r="E7" s="198">
        <f t="shared" si="0"/>
        <v>8064833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4</v>
      </c>
      <c r="B8" s="199" t="s">
        <v>172</v>
      </c>
      <c r="C8" s="197">
        <v>1092416</v>
      </c>
      <c r="D8" s="197">
        <v>98318</v>
      </c>
      <c r="E8" s="198">
        <f t="shared" si="0"/>
        <v>1190734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5</v>
      </c>
      <c r="B9" s="196" t="s">
        <v>40</v>
      </c>
      <c r="C9" s="197">
        <v>1971424</v>
      </c>
      <c r="D9" s="197">
        <v>157714</v>
      </c>
      <c r="E9" s="198">
        <f t="shared" si="0"/>
        <v>2129138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196" t="s">
        <v>202</v>
      </c>
      <c r="C10" s="197">
        <v>3792606</v>
      </c>
      <c r="D10" s="197">
        <v>379261</v>
      </c>
      <c r="E10" s="198">
        <f t="shared" si="0"/>
        <v>4171867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7</v>
      </c>
      <c r="B11" s="196" t="s">
        <v>43</v>
      </c>
      <c r="C11" s="197">
        <v>18017966</v>
      </c>
      <c r="D11" s="197">
        <v>1441437</v>
      </c>
      <c r="E11" s="198">
        <f t="shared" si="0"/>
        <v>19459403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8</v>
      </c>
      <c r="B12" s="196" t="s">
        <v>191</v>
      </c>
      <c r="C12" s="197">
        <v>1665420</v>
      </c>
      <c r="D12" s="197">
        <v>116580</v>
      </c>
      <c r="E12" s="198">
        <f t="shared" si="0"/>
        <v>1782000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9</v>
      </c>
      <c r="B13" s="196" t="s">
        <v>60</v>
      </c>
      <c r="C13" s="197">
        <v>2878822</v>
      </c>
      <c r="D13" s="197">
        <v>201518</v>
      </c>
      <c r="E13" s="198">
        <f t="shared" si="0"/>
        <v>3080340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10</v>
      </c>
      <c r="B14" s="196" t="s">
        <v>113</v>
      </c>
      <c r="C14" s="197">
        <v>49531223</v>
      </c>
      <c r="D14" s="197">
        <v>3219530</v>
      </c>
      <c r="E14" s="198">
        <f t="shared" si="0"/>
        <v>52750753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11</v>
      </c>
      <c r="B15" s="196" t="s">
        <v>44</v>
      </c>
      <c r="C15" s="197">
        <v>16637363</v>
      </c>
      <c r="D15" s="197">
        <v>1164615</v>
      </c>
      <c r="E15" s="198">
        <f t="shared" si="0"/>
        <v>17801978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12</v>
      </c>
      <c r="B16" s="196" t="s">
        <v>213</v>
      </c>
      <c r="C16" s="197"/>
      <c r="D16" s="197">
        <v>2082275</v>
      </c>
      <c r="E16" s="198">
        <v>7391375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13</v>
      </c>
      <c r="B17" s="196" t="s">
        <v>212</v>
      </c>
      <c r="C17" s="197">
        <v>18802188</v>
      </c>
      <c r="D17" s="197">
        <v>1316153</v>
      </c>
      <c r="E17" s="198">
        <f t="shared" si="0"/>
        <v>20118341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14</v>
      </c>
      <c r="B18" s="196" t="s">
        <v>38</v>
      </c>
      <c r="C18" s="197">
        <v>18861174</v>
      </c>
      <c r="D18" s="197">
        <v>1320282</v>
      </c>
      <c r="E18" s="198">
        <f t="shared" si="0"/>
        <v>20181456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15</v>
      </c>
      <c r="B19" s="196" t="s">
        <v>65</v>
      </c>
      <c r="C19" s="197">
        <v>1772215</v>
      </c>
      <c r="D19" s="197">
        <v>141778</v>
      </c>
      <c r="E19" s="198">
        <f t="shared" si="0"/>
        <v>1913993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16</v>
      </c>
      <c r="B20" s="196" t="s">
        <v>67</v>
      </c>
      <c r="C20" s="197">
        <v>2388409</v>
      </c>
      <c r="D20" s="197">
        <v>191073</v>
      </c>
      <c r="E20" s="198">
        <f t="shared" si="0"/>
        <v>2579482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17</v>
      </c>
      <c r="B21" s="196" t="s">
        <v>46</v>
      </c>
      <c r="C21" s="197">
        <v>1081658</v>
      </c>
      <c r="D21" s="197">
        <v>86534</v>
      </c>
      <c r="E21" s="198">
        <f t="shared" si="0"/>
        <v>1168192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22">
        <v>18</v>
      </c>
      <c r="B22" s="196" t="s">
        <v>166</v>
      </c>
      <c r="C22" s="197">
        <v>2677364</v>
      </c>
      <c r="D22" s="197">
        <v>262456</v>
      </c>
      <c r="E22" s="198">
        <f t="shared" si="0"/>
        <v>2939820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>
      <c r="A23" s="222">
        <v>19</v>
      </c>
      <c r="B23" s="196" t="s">
        <v>70</v>
      </c>
      <c r="C23" s="197">
        <v>1884832</v>
      </c>
      <c r="D23" s="197">
        <v>150786</v>
      </c>
      <c r="E23" s="198">
        <f t="shared" si="0"/>
        <v>2035618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 customHeight="1">
      <c r="A24" s="222">
        <v>20</v>
      </c>
      <c r="B24" s="196" t="s">
        <v>61</v>
      </c>
      <c r="C24" s="197"/>
      <c r="D24" s="197"/>
      <c r="E24" s="198">
        <f t="shared" si="0"/>
        <v>0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customHeight="1">
      <c r="A25" s="222">
        <v>21</v>
      </c>
      <c r="B25" s="196" t="s">
        <v>214</v>
      </c>
      <c r="C25" s="197"/>
      <c r="D25" s="197">
        <v>705500</v>
      </c>
      <c r="E25" s="198">
        <v>2145500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222">
        <v>22</v>
      </c>
      <c r="B26" s="196" t="s">
        <v>154</v>
      </c>
      <c r="C26" s="197">
        <v>3908369</v>
      </c>
      <c r="D26" s="197">
        <v>273586</v>
      </c>
      <c r="E26" s="198">
        <f t="shared" si="0"/>
        <v>4181955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222">
        <v>23</v>
      </c>
      <c r="B27" s="196" t="s">
        <v>50</v>
      </c>
      <c r="C27" s="197">
        <v>1145327</v>
      </c>
      <c r="D27" s="197">
        <v>103079</v>
      </c>
      <c r="E27" s="198">
        <f t="shared" si="0"/>
        <v>1248406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222">
        <v>24</v>
      </c>
      <c r="B28" s="196" t="s">
        <v>58</v>
      </c>
      <c r="C28" s="197">
        <v>476631</v>
      </c>
      <c r="D28" s="197">
        <v>35747</v>
      </c>
      <c r="E28" s="198">
        <f t="shared" si="0"/>
        <v>512378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22">
        <v>25</v>
      </c>
      <c r="B29" s="196" t="s">
        <v>78</v>
      </c>
      <c r="C29" s="197">
        <v>3417508</v>
      </c>
      <c r="D29" s="197">
        <v>216550</v>
      </c>
      <c r="E29" s="198">
        <f t="shared" si="0"/>
        <v>3634058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222">
        <v>26</v>
      </c>
      <c r="B30" s="196" t="s">
        <v>51</v>
      </c>
      <c r="C30" s="197">
        <v>1906524</v>
      </c>
      <c r="D30" s="197">
        <v>171587</v>
      </c>
      <c r="E30" s="198">
        <f t="shared" si="0"/>
        <v>2078111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222">
        <v>27</v>
      </c>
      <c r="B31" s="196" t="s">
        <v>206</v>
      </c>
      <c r="C31" s="197">
        <v>942416</v>
      </c>
      <c r="D31" s="197">
        <v>84818</v>
      </c>
      <c r="E31" s="198">
        <f t="shared" si="0"/>
        <v>1027234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22">
        <v>28</v>
      </c>
      <c r="B32" s="196" t="s">
        <v>48</v>
      </c>
      <c r="C32" s="197">
        <v>5850601</v>
      </c>
      <c r="D32" s="197">
        <v>497301</v>
      </c>
      <c r="E32" s="198">
        <f t="shared" si="0"/>
        <v>6347902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29</v>
      </c>
      <c r="B33" s="196" t="s">
        <v>59</v>
      </c>
      <c r="C33" s="197">
        <v>21601058</v>
      </c>
      <c r="D33" s="197">
        <v>1404068</v>
      </c>
      <c r="E33" s="198">
        <f t="shared" si="0"/>
        <v>23005126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22">
        <v>30</v>
      </c>
      <c r="B34" s="196" t="s">
        <v>155</v>
      </c>
      <c r="C34" s="197">
        <v>4026663</v>
      </c>
      <c r="D34" s="197">
        <v>322133</v>
      </c>
      <c r="E34" s="198">
        <f t="shared" si="0"/>
        <v>4348796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31</v>
      </c>
      <c r="B35" s="196" t="s">
        <v>204</v>
      </c>
      <c r="C35" s="197">
        <v>1241088</v>
      </c>
      <c r="D35" s="197">
        <v>93082</v>
      </c>
      <c r="E35" s="198">
        <f t="shared" si="0"/>
        <v>1334170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32</v>
      </c>
      <c r="B36" s="196" t="s">
        <v>205</v>
      </c>
      <c r="C36" s="197"/>
      <c r="D36" s="197">
        <v>7410128</v>
      </c>
      <c r="E36" s="198">
        <v>23507305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33</v>
      </c>
      <c r="B37" s="196" t="s">
        <v>203</v>
      </c>
      <c r="C37" s="197"/>
      <c r="D37" s="197">
        <v>73000</v>
      </c>
      <c r="E37" s="198">
        <v>269000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34</v>
      </c>
      <c r="B38" s="196" t="s">
        <v>112</v>
      </c>
      <c r="C38" s="197">
        <v>7737545</v>
      </c>
      <c r="D38" s="197">
        <v>502941</v>
      </c>
      <c r="E38" s="198">
        <f t="shared" ref="E38:E43" si="1">C38+D38</f>
        <v>8240486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35</v>
      </c>
      <c r="B39" s="196" t="s">
        <v>55</v>
      </c>
      <c r="C39" s="197">
        <v>435357</v>
      </c>
      <c r="D39" s="197">
        <v>39182</v>
      </c>
      <c r="E39" s="198">
        <f t="shared" si="1"/>
        <v>474539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36</v>
      </c>
      <c r="B40" s="196" t="s">
        <v>68</v>
      </c>
      <c r="C40" s="197">
        <v>19178584</v>
      </c>
      <c r="D40" s="197">
        <v>1534286</v>
      </c>
      <c r="E40" s="198">
        <f t="shared" si="1"/>
        <v>20712870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>
        <v>37</v>
      </c>
      <c r="B41" s="196" t="s">
        <v>45</v>
      </c>
      <c r="C41" s="197">
        <v>153870455</v>
      </c>
      <c r="D41" s="197">
        <v>4727277</v>
      </c>
      <c r="E41" s="198">
        <f t="shared" si="1"/>
        <v>158597732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38</v>
      </c>
      <c r="B42" s="196" t="s">
        <v>63</v>
      </c>
      <c r="C42" s="197"/>
      <c r="D42" s="197"/>
      <c r="E42" s="198">
        <f t="shared" si="1"/>
        <v>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39</v>
      </c>
      <c r="B43" s="196" t="s">
        <v>64</v>
      </c>
      <c r="C43" s="197">
        <v>11975638</v>
      </c>
      <c r="D43" s="197">
        <v>838295</v>
      </c>
      <c r="E43" s="198">
        <f t="shared" si="1"/>
        <v>12813933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22">
        <v>40</v>
      </c>
      <c r="B44" s="196" t="s">
        <v>80</v>
      </c>
      <c r="C44" s="197"/>
      <c r="D44" s="197"/>
      <c r="E44" s="198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9" thickBot="1">
      <c r="A45" s="222">
        <v>41</v>
      </c>
      <c r="B45" s="196" t="s">
        <v>111</v>
      </c>
      <c r="C45" s="197">
        <v>5558481</v>
      </c>
      <c r="D45" s="197">
        <v>389094</v>
      </c>
      <c r="E45" s="198">
        <f>C45+D45</f>
        <v>5947575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9" thickBot="1">
      <c r="B46" s="201" t="s">
        <v>171</v>
      </c>
      <c r="C46" s="202"/>
      <c r="D46" s="203">
        <f>SUM(D5:D45)</f>
        <v>32868073</v>
      </c>
      <c r="E46" s="204">
        <f>SUM(E5:E45)</f>
        <v>456958153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8" customHeight="1">
      <c r="C47" s="10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9" thickBot="1">
      <c r="C48" s="107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2:38" ht="20">
      <c r="B49" s="253" t="s">
        <v>211</v>
      </c>
      <c r="C49" s="254"/>
      <c r="D49" s="254"/>
      <c r="E49" s="255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2:38" ht="21" thickBot="1">
      <c r="B50" s="256" t="s">
        <v>178</v>
      </c>
      <c r="C50" s="257"/>
      <c r="D50" s="257"/>
      <c r="E50" s="258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2:38" ht="19" thickBot="1">
      <c r="B51" s="192" t="s">
        <v>169</v>
      </c>
      <c r="C51" s="192" t="s">
        <v>134</v>
      </c>
      <c r="D51" s="192" t="s">
        <v>170</v>
      </c>
      <c r="E51" s="192" t="s">
        <v>171</v>
      </c>
      <c r="G51" s="112" t="s">
        <v>207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2:38" ht="19" thickBot="1">
      <c r="B52" s="193"/>
      <c r="C52" s="194"/>
      <c r="D52" s="194"/>
      <c r="E52" s="195"/>
      <c r="G52" s="16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2:38">
      <c r="B53" s="196" t="s">
        <v>54</v>
      </c>
      <c r="C53" s="225">
        <v>679551</v>
      </c>
      <c r="D53" s="225">
        <v>50967</v>
      </c>
      <c r="E53" s="226"/>
      <c r="G53" s="16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2:38" ht="15" customHeight="1">
      <c r="B54" s="196" t="s">
        <v>41</v>
      </c>
      <c r="C54" s="197">
        <v>1145328</v>
      </c>
      <c r="D54" s="197">
        <v>80172</v>
      </c>
      <c r="E54" s="198">
        <f t="shared" ref="E54:E64" si="2">C54+D54</f>
        <v>1225500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2:38" ht="15" customHeight="1">
      <c r="B55" s="196" t="s">
        <v>44</v>
      </c>
      <c r="C55" s="197">
        <v>2957032</v>
      </c>
      <c r="D55" s="197">
        <v>206992</v>
      </c>
      <c r="E55" s="198">
        <f t="shared" si="2"/>
        <v>3164024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2:38" ht="15" customHeight="1">
      <c r="B56" s="196" t="s">
        <v>38</v>
      </c>
      <c r="C56" s="197">
        <v>2894480</v>
      </c>
      <c r="D56" s="197">
        <v>202614</v>
      </c>
      <c r="E56" s="198">
        <f t="shared" si="2"/>
        <v>3097094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2:38" ht="15" customHeight="1">
      <c r="B57" s="196" t="s">
        <v>175</v>
      </c>
      <c r="C57" s="197">
        <v>11366563</v>
      </c>
      <c r="D57" s="197">
        <v>673548</v>
      </c>
      <c r="E57" s="198">
        <f t="shared" si="2"/>
        <v>12040111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2:38" ht="15" customHeight="1">
      <c r="B58" s="196" t="s">
        <v>46</v>
      </c>
      <c r="C58" s="197">
        <v>24513903</v>
      </c>
      <c r="D58" s="197">
        <v>1961110</v>
      </c>
      <c r="E58" s="198">
        <f t="shared" si="2"/>
        <v>26475013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2:38">
      <c r="B59" s="196" t="s">
        <v>195</v>
      </c>
      <c r="C59" s="197">
        <v>23797896</v>
      </c>
      <c r="D59" s="197">
        <v>900000</v>
      </c>
      <c r="E59" s="198">
        <f t="shared" si="2"/>
        <v>24697896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2:38" ht="19" customHeight="1">
      <c r="B60" s="196" t="s">
        <v>196</v>
      </c>
      <c r="C60" s="197">
        <v>12503540</v>
      </c>
      <c r="D60" s="197">
        <v>1062801</v>
      </c>
      <c r="E60" s="198">
        <f t="shared" si="2"/>
        <v>13566341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2:38">
      <c r="B61" s="196" t="s">
        <v>53</v>
      </c>
      <c r="C61" s="197">
        <v>953264</v>
      </c>
      <c r="D61" s="197">
        <v>85794</v>
      </c>
      <c r="E61" s="198">
        <f t="shared" si="2"/>
        <v>1039058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2:38">
      <c r="B62" s="196" t="s">
        <v>45</v>
      </c>
      <c r="C62" s="197">
        <v>124802086</v>
      </c>
      <c r="D62" s="197">
        <v>3953526</v>
      </c>
      <c r="E62" s="198">
        <f t="shared" si="2"/>
        <v>128755612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2:38">
      <c r="B63" s="196" t="s">
        <v>188</v>
      </c>
      <c r="C63" s="197">
        <v>2283330</v>
      </c>
      <c r="D63" s="197">
        <v>148416</v>
      </c>
      <c r="E63" s="198">
        <f t="shared" si="2"/>
        <v>2431746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2:38" ht="19" thickBot="1">
      <c r="B64" s="200"/>
      <c r="C64" s="197"/>
      <c r="D64" s="197"/>
      <c r="E64" s="198">
        <f t="shared" si="2"/>
        <v>0</v>
      </c>
    </row>
    <row r="65" spans="2:5" ht="19" thickBot="1">
      <c r="B65" s="201" t="s">
        <v>171</v>
      </c>
      <c r="C65" s="202"/>
      <c r="D65" s="203">
        <f>SUM(D54:D64)</f>
        <v>9274973</v>
      </c>
      <c r="E65" s="204">
        <f>SUM(E54:E64)</f>
        <v>216492395</v>
      </c>
    </row>
    <row r="66" spans="2:5" ht="19" thickBot="1">
      <c r="C66" s="192" t="s">
        <v>215</v>
      </c>
      <c r="D66" s="203">
        <v>2913853</v>
      </c>
    </row>
    <row r="67" spans="2:5" ht="19" thickBot="1"/>
    <row r="68" spans="2:5" ht="19" thickBot="1">
      <c r="C68" s="205" t="s">
        <v>198</v>
      </c>
      <c r="D68" s="203">
        <f>SUM(D65:D67)</f>
        <v>12188826</v>
      </c>
    </row>
    <row r="69" spans="2:5" ht="19" thickBot="1"/>
    <row r="70" spans="2:5">
      <c r="B70" s="212"/>
      <c r="C70" s="213"/>
      <c r="D70" s="214"/>
    </row>
    <row r="71" spans="2:5" ht="20">
      <c r="B71" s="215" t="s">
        <v>208</v>
      </c>
      <c r="C71" s="216"/>
      <c r="D71" s="217">
        <f>D65+D66+D46</f>
        <v>45056899</v>
      </c>
    </row>
    <row r="72" spans="2:5" ht="19" thickBot="1">
      <c r="B72" s="218"/>
      <c r="C72" s="219"/>
      <c r="D72" s="220"/>
    </row>
  </sheetData>
  <mergeCells count="4">
    <mergeCell ref="B1:E1"/>
    <mergeCell ref="B2:E2"/>
    <mergeCell ref="B49:E49"/>
    <mergeCell ref="B50:E50"/>
  </mergeCells>
  <phoneticPr fontId="23" type="noConversion"/>
  <pageMargins left="0.75" right="0.75" top="1" bottom="1" header="0.5" footer="0.5"/>
  <rowBreaks count="1" manualBreakCount="1">
    <brk id="46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49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opLeftCell="A71" workbookViewId="0">
      <selection activeCell="H49" sqref="H49"/>
    </sheetView>
  </sheetViews>
  <sheetFormatPr baseColWidth="10" defaultColWidth="11.5" defaultRowHeight="18" x14ac:dyDescent="0"/>
  <cols>
    <col min="1" max="1" width="3.83203125" style="107" customWidth="1"/>
    <col min="2" max="2" width="16.1640625" style="107" bestFit="1" customWidth="1"/>
    <col min="3" max="3" width="30.8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216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193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21">
        <v>1</v>
      </c>
      <c r="B5" s="196" t="s">
        <v>54</v>
      </c>
      <c r="C5" s="197">
        <v>1013838</v>
      </c>
      <c r="D5" s="197">
        <v>76038</v>
      </c>
      <c r="E5" s="198">
        <f t="shared" ref="E5:E35" si="0">C5+D5</f>
        <v>1089876</v>
      </c>
      <c r="F5" s="229">
        <f>+E5/$E$45</f>
        <v>2.3896680030793915E-3</v>
      </c>
      <c r="G5" s="107">
        <f>+F5*100</f>
        <v>0.23896680030793915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22">
        <v>2</v>
      </c>
      <c r="B6" s="196" t="s">
        <v>41</v>
      </c>
      <c r="C6" s="197">
        <v>5052732</v>
      </c>
      <c r="D6" s="197">
        <v>353691</v>
      </c>
      <c r="E6" s="198">
        <f t="shared" si="0"/>
        <v>5406423</v>
      </c>
      <c r="F6" s="229">
        <f t="shared" ref="F6:F44" si="1">+E6/$E$45</f>
        <v>1.1854152265223286E-2</v>
      </c>
      <c r="G6" s="107">
        <f t="shared" ref="G6:G44" si="2">+F6*100</f>
        <v>1.1854152265223286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196" t="s">
        <v>39</v>
      </c>
      <c r="C7" s="197">
        <v>4607868</v>
      </c>
      <c r="D7" s="197">
        <v>368629</v>
      </c>
      <c r="E7" s="198">
        <f t="shared" si="0"/>
        <v>4976497</v>
      </c>
      <c r="F7" s="229">
        <f t="shared" si="1"/>
        <v>1.0911494195964112E-2</v>
      </c>
      <c r="G7" s="107">
        <f t="shared" si="2"/>
        <v>1.0911494195964111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4</v>
      </c>
      <c r="B8" s="199" t="s">
        <v>172</v>
      </c>
      <c r="C8" s="197">
        <v>1089658</v>
      </c>
      <c r="D8" s="197">
        <v>98070</v>
      </c>
      <c r="E8" s="198">
        <f t="shared" si="0"/>
        <v>1187728</v>
      </c>
      <c r="F8" s="229">
        <f t="shared" si="1"/>
        <v>2.6042188266935684E-3</v>
      </c>
      <c r="G8" s="107">
        <f t="shared" si="2"/>
        <v>0.26042188266935684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5</v>
      </c>
      <c r="B9" s="196" t="s">
        <v>40</v>
      </c>
      <c r="C9" s="197">
        <v>1955039</v>
      </c>
      <c r="D9" s="197">
        <v>156403</v>
      </c>
      <c r="E9" s="198">
        <f t="shared" si="0"/>
        <v>2111442</v>
      </c>
      <c r="F9" s="229">
        <f t="shared" si="1"/>
        <v>4.6295591312754446E-3</v>
      </c>
      <c r="G9" s="107">
        <f t="shared" si="2"/>
        <v>0.46295591312754447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196" t="s">
        <v>202</v>
      </c>
      <c r="C10" s="197">
        <v>7562422</v>
      </c>
      <c r="D10" s="197">
        <v>756243</v>
      </c>
      <c r="E10" s="198">
        <f t="shared" si="0"/>
        <v>8318665</v>
      </c>
      <c r="F10" s="229">
        <f t="shared" si="1"/>
        <v>1.8239549800928203E-2</v>
      </c>
      <c r="G10" s="107">
        <f t="shared" si="2"/>
        <v>1.8239549800928203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7</v>
      </c>
      <c r="B11" s="196" t="s">
        <v>43</v>
      </c>
      <c r="C11" s="197">
        <v>7803490</v>
      </c>
      <c r="D11" s="197">
        <v>624279</v>
      </c>
      <c r="E11" s="198">
        <f t="shared" si="0"/>
        <v>8427769</v>
      </c>
      <c r="F11" s="229">
        <f t="shared" si="1"/>
        <v>1.8478771820504718E-2</v>
      </c>
      <c r="G11" s="107">
        <f t="shared" si="2"/>
        <v>1.8478771820504718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8</v>
      </c>
      <c r="B12" s="196" t="s">
        <v>191</v>
      </c>
      <c r="C12" s="197">
        <v>1911195</v>
      </c>
      <c r="D12" s="197">
        <v>133783</v>
      </c>
      <c r="E12" s="198">
        <f t="shared" si="0"/>
        <v>2044978</v>
      </c>
      <c r="F12" s="229">
        <f t="shared" si="1"/>
        <v>4.483829805960759E-3</v>
      </c>
      <c r="G12" s="107">
        <f t="shared" si="2"/>
        <v>0.4483829805960759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9</v>
      </c>
      <c r="B13" s="196" t="s">
        <v>60</v>
      </c>
      <c r="C13" s="197"/>
      <c r="D13" s="197"/>
      <c r="E13" s="198">
        <f t="shared" si="0"/>
        <v>0</v>
      </c>
      <c r="F13" s="229">
        <f t="shared" si="1"/>
        <v>0</v>
      </c>
      <c r="G13" s="107">
        <f t="shared" si="2"/>
        <v>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10</v>
      </c>
      <c r="B14" s="196" t="s">
        <v>113</v>
      </c>
      <c r="C14" s="197">
        <v>42472276</v>
      </c>
      <c r="D14" s="197">
        <v>2760698</v>
      </c>
      <c r="E14" s="198">
        <f t="shared" si="0"/>
        <v>45232974</v>
      </c>
      <c r="F14" s="229">
        <f t="shared" si="1"/>
        <v>9.9178063056643173E-2</v>
      </c>
      <c r="G14" s="107">
        <f t="shared" si="2"/>
        <v>9.9178063056643175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11</v>
      </c>
      <c r="B15" s="196" t="s">
        <v>44</v>
      </c>
      <c r="C15" s="197">
        <v>15786528</v>
      </c>
      <c r="D15" s="197">
        <v>1105057</v>
      </c>
      <c r="E15" s="198">
        <f t="shared" si="0"/>
        <v>16891585</v>
      </c>
      <c r="F15" s="229">
        <f t="shared" si="1"/>
        <v>3.7036580487868162E-2</v>
      </c>
      <c r="G15" s="107">
        <f t="shared" si="2"/>
        <v>3.7036580487868163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12</v>
      </c>
      <c r="B16" s="196" t="s">
        <v>213</v>
      </c>
      <c r="C16" s="197"/>
      <c r="D16" s="197">
        <v>1563700</v>
      </c>
      <c r="E16" s="198">
        <v>5761000</v>
      </c>
      <c r="F16" s="229">
        <f t="shared" si="1"/>
        <v>1.2631599710187558E-2</v>
      </c>
      <c r="G16" s="107">
        <f t="shared" si="2"/>
        <v>1.2631599710187558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13</v>
      </c>
      <c r="B17" s="196" t="s">
        <v>212</v>
      </c>
      <c r="C17" s="197">
        <v>37203957</v>
      </c>
      <c r="D17" s="197">
        <v>2604277</v>
      </c>
      <c r="E17" s="198">
        <f t="shared" si="0"/>
        <v>39808234</v>
      </c>
      <c r="F17" s="229">
        <f t="shared" si="1"/>
        <v>8.7283748838305586E-2</v>
      </c>
      <c r="G17" s="107">
        <f t="shared" si="2"/>
        <v>8.7283748838305577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14</v>
      </c>
      <c r="B18" s="196" t="s">
        <v>38</v>
      </c>
      <c r="C18" s="197">
        <v>14500275</v>
      </c>
      <c r="D18" s="197">
        <v>1015019</v>
      </c>
      <c r="E18" s="198">
        <f t="shared" si="0"/>
        <v>15515294</v>
      </c>
      <c r="F18" s="229">
        <f t="shared" si="1"/>
        <v>3.4018917409108618E-2</v>
      </c>
      <c r="G18" s="107">
        <f t="shared" si="2"/>
        <v>3.4018917409108616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15</v>
      </c>
      <c r="B19" s="196" t="s">
        <v>65</v>
      </c>
      <c r="C19" s="197">
        <v>1860736</v>
      </c>
      <c r="D19" s="197">
        <v>148759</v>
      </c>
      <c r="E19" s="198">
        <f t="shared" si="0"/>
        <v>2009495</v>
      </c>
      <c r="F19" s="229">
        <f t="shared" si="1"/>
        <v>4.4060295885477076E-3</v>
      </c>
      <c r="G19" s="107">
        <f t="shared" si="2"/>
        <v>0.44060295885477074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16</v>
      </c>
      <c r="B20" s="196" t="s">
        <v>67</v>
      </c>
      <c r="C20" s="197">
        <v>1417862</v>
      </c>
      <c r="D20" s="197">
        <v>113429</v>
      </c>
      <c r="E20" s="198">
        <f t="shared" si="0"/>
        <v>1531291</v>
      </c>
      <c r="F20" s="229">
        <f t="shared" si="1"/>
        <v>3.3575169157807352E-3</v>
      </c>
      <c r="G20" s="107">
        <f t="shared" si="2"/>
        <v>0.3357516915780735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17</v>
      </c>
      <c r="B21" s="196" t="s">
        <v>46</v>
      </c>
      <c r="C21" s="197">
        <v>3111565</v>
      </c>
      <c r="D21" s="197">
        <v>248927</v>
      </c>
      <c r="E21" s="198">
        <f t="shared" si="0"/>
        <v>3360492</v>
      </c>
      <c r="F21" s="229">
        <f t="shared" si="1"/>
        <v>7.3682329063161963E-3</v>
      </c>
      <c r="G21" s="107">
        <f t="shared" si="2"/>
        <v>0.73682329063161967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22">
        <v>18</v>
      </c>
      <c r="B22" s="196" t="s">
        <v>166</v>
      </c>
      <c r="C22" s="197">
        <v>3407265</v>
      </c>
      <c r="D22" s="197">
        <v>340726</v>
      </c>
      <c r="E22" s="198">
        <f t="shared" si="0"/>
        <v>3747991</v>
      </c>
      <c r="F22" s="229">
        <f t="shared" si="1"/>
        <v>8.2178653062637691E-3</v>
      </c>
      <c r="G22" s="107">
        <f t="shared" si="2"/>
        <v>0.82178653062637697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>
      <c r="A23" s="222">
        <v>19</v>
      </c>
      <c r="B23" s="196" t="s">
        <v>70</v>
      </c>
      <c r="C23" s="197">
        <v>1871536</v>
      </c>
      <c r="D23" s="197">
        <v>149722</v>
      </c>
      <c r="E23" s="198">
        <f t="shared" si="0"/>
        <v>2021258</v>
      </c>
      <c r="F23" s="229">
        <f t="shared" si="1"/>
        <v>4.4318212058695157E-3</v>
      </c>
      <c r="G23" s="107">
        <f t="shared" si="2"/>
        <v>0.44318212058695156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 customHeight="1">
      <c r="A24" s="222">
        <v>20</v>
      </c>
      <c r="B24" s="196" t="s">
        <v>217</v>
      </c>
      <c r="C24" s="197">
        <v>1325234</v>
      </c>
      <c r="D24" s="197">
        <v>86140</v>
      </c>
      <c r="E24" s="198"/>
      <c r="F24" s="229">
        <f t="shared" si="1"/>
        <v>0</v>
      </c>
      <c r="G24" s="107">
        <f t="shared" si="2"/>
        <v>0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customHeight="1">
      <c r="A25" s="222">
        <v>21</v>
      </c>
      <c r="B25" s="196" t="s">
        <v>61</v>
      </c>
      <c r="C25" s="197">
        <v>871951</v>
      </c>
      <c r="D25" s="197">
        <v>61037</v>
      </c>
      <c r="E25" s="198">
        <f t="shared" si="0"/>
        <v>932988</v>
      </c>
      <c r="F25" s="229">
        <f t="shared" si="1"/>
        <v>2.0456745270627441E-3</v>
      </c>
      <c r="G25" s="107">
        <f t="shared" si="2"/>
        <v>0.20456745270627441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>
      <c r="A26" s="222">
        <v>22</v>
      </c>
      <c r="B26" s="196" t="s">
        <v>214</v>
      </c>
      <c r="C26" s="197"/>
      <c r="D26" s="197"/>
      <c r="E26" s="198"/>
      <c r="F26" s="229">
        <f t="shared" si="1"/>
        <v>0</v>
      </c>
      <c r="G26" s="107">
        <f t="shared" si="2"/>
        <v>0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222">
        <v>23</v>
      </c>
      <c r="B27" s="196" t="s">
        <v>154</v>
      </c>
      <c r="C27" s="197">
        <v>5557914</v>
      </c>
      <c r="D27" s="197">
        <v>389054</v>
      </c>
      <c r="E27" s="198">
        <f t="shared" si="0"/>
        <v>5946968</v>
      </c>
      <c r="F27" s="229">
        <f t="shared" si="1"/>
        <v>1.303935415124018E-2</v>
      </c>
      <c r="G27" s="107">
        <f t="shared" si="2"/>
        <v>1.3039354151240179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222">
        <v>24</v>
      </c>
      <c r="B28" s="196" t="s">
        <v>50</v>
      </c>
      <c r="C28" s="197">
        <v>1145328</v>
      </c>
      <c r="D28" s="197">
        <v>103062</v>
      </c>
      <c r="E28" s="198">
        <f t="shared" si="0"/>
        <v>1248390</v>
      </c>
      <c r="F28" s="229">
        <f t="shared" si="1"/>
        <v>2.737226655476661E-3</v>
      </c>
      <c r="G28" s="107">
        <f t="shared" si="2"/>
        <v>0.27372266554766611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22">
        <v>25</v>
      </c>
      <c r="B29" s="196" t="s">
        <v>78</v>
      </c>
      <c r="C29" s="197">
        <v>3752531</v>
      </c>
      <c r="D29" s="197">
        <v>267783</v>
      </c>
      <c r="E29" s="198">
        <f t="shared" si="0"/>
        <v>4020314</v>
      </c>
      <c r="F29" s="229">
        <f t="shared" si="1"/>
        <v>8.8149621866451967E-3</v>
      </c>
      <c r="G29" s="107">
        <f t="shared" si="2"/>
        <v>0.88149621866451966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222">
        <v>26</v>
      </c>
      <c r="B30" s="196" t="s">
        <v>51</v>
      </c>
      <c r="C30" s="197">
        <v>953262</v>
      </c>
      <c r="D30" s="197">
        <v>85794</v>
      </c>
      <c r="E30" s="198">
        <f t="shared" si="0"/>
        <v>1039056</v>
      </c>
      <c r="F30" s="229">
        <f t="shared" si="1"/>
        <v>2.278239796644444E-3</v>
      </c>
      <c r="G30" s="107">
        <f t="shared" si="2"/>
        <v>0.2278239796644444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222">
        <v>27</v>
      </c>
      <c r="B31" s="196" t="s">
        <v>206</v>
      </c>
      <c r="C31" s="197">
        <v>942416</v>
      </c>
      <c r="D31" s="197">
        <v>84818</v>
      </c>
      <c r="E31" s="198">
        <f t="shared" si="0"/>
        <v>1027234</v>
      </c>
      <c r="F31" s="229">
        <f t="shared" si="1"/>
        <v>2.252318815604028E-3</v>
      </c>
      <c r="G31" s="107">
        <f t="shared" si="2"/>
        <v>0.2252318815604028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22">
        <v>28</v>
      </c>
      <c r="B32" s="196" t="s">
        <v>48</v>
      </c>
      <c r="C32" s="197">
        <v>1950200</v>
      </c>
      <c r="D32" s="197">
        <v>165768</v>
      </c>
      <c r="E32" s="198">
        <f t="shared" si="0"/>
        <v>2115968</v>
      </c>
      <c r="F32" s="229">
        <f t="shared" si="1"/>
        <v>4.6394828633164638E-3</v>
      </c>
      <c r="G32" s="107">
        <f t="shared" si="2"/>
        <v>0.46394828633164636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29</v>
      </c>
      <c r="B33" s="196" t="s">
        <v>59</v>
      </c>
      <c r="C33" s="197">
        <v>17826432</v>
      </c>
      <c r="D33" s="197">
        <v>1158718</v>
      </c>
      <c r="E33" s="198">
        <f t="shared" si="0"/>
        <v>18985150</v>
      </c>
      <c r="F33" s="229">
        <f t="shared" si="1"/>
        <v>4.1626942412405367E-2</v>
      </c>
      <c r="G33" s="107">
        <f t="shared" si="2"/>
        <v>4.162694241240537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22">
        <v>30</v>
      </c>
      <c r="B34" s="196" t="s">
        <v>155</v>
      </c>
      <c r="C34" s="197">
        <v>2827823</v>
      </c>
      <c r="D34" s="197">
        <v>226226</v>
      </c>
      <c r="E34" s="198">
        <f t="shared" si="0"/>
        <v>3054049</v>
      </c>
      <c r="F34" s="229">
        <f t="shared" si="1"/>
        <v>6.6963243296821037E-3</v>
      </c>
      <c r="G34" s="107">
        <f t="shared" si="2"/>
        <v>0.6696324329682104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31</v>
      </c>
      <c r="B35" s="196" t="s">
        <v>204</v>
      </c>
      <c r="C35" s="197">
        <v>2647653</v>
      </c>
      <c r="D35" s="197">
        <v>198574</v>
      </c>
      <c r="E35" s="198">
        <f t="shared" si="0"/>
        <v>2846227</v>
      </c>
      <c r="F35" s="229">
        <f t="shared" si="1"/>
        <v>6.2406526902148932E-3</v>
      </c>
      <c r="G35" s="107">
        <f t="shared" si="2"/>
        <v>0.62406526902148929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32</v>
      </c>
      <c r="B36" s="196" t="s">
        <v>205</v>
      </c>
      <c r="C36" s="197">
        <v>38674573</v>
      </c>
      <c r="D36" s="197">
        <v>15639821</v>
      </c>
      <c r="E36" s="198">
        <v>23507305</v>
      </c>
      <c r="F36" s="229">
        <f t="shared" si="1"/>
        <v>5.1542243885660567E-2</v>
      </c>
      <c r="G36" s="107">
        <f t="shared" si="2"/>
        <v>5.1542243885660568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33</v>
      </c>
      <c r="B37" s="196" t="s">
        <v>218</v>
      </c>
      <c r="C37" s="197">
        <v>2213050</v>
      </c>
      <c r="D37" s="197">
        <v>143848</v>
      </c>
      <c r="E37" s="198">
        <f>SUM(C37:D37)</f>
        <v>2356898</v>
      </c>
      <c r="F37" s="229">
        <f t="shared" si="1"/>
        <v>5.1677472823714E-3</v>
      </c>
      <c r="G37" s="107">
        <f t="shared" si="2"/>
        <v>0.51677472823713999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34</v>
      </c>
      <c r="B38" s="196" t="s">
        <v>112</v>
      </c>
      <c r="C38" s="197">
        <v>172088</v>
      </c>
      <c r="D38" s="197">
        <v>5791</v>
      </c>
      <c r="E38" s="198">
        <f t="shared" ref="E38:E42" si="3">C38+D38</f>
        <v>177879</v>
      </c>
      <c r="F38" s="229">
        <f t="shared" si="1"/>
        <v>3.9001845597091695E-4</v>
      </c>
      <c r="G38" s="107">
        <f t="shared" si="2"/>
        <v>3.9001845597091696E-2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35</v>
      </c>
      <c r="B39" s="196" t="s">
        <v>68</v>
      </c>
      <c r="C39" s="197">
        <v>17620789</v>
      </c>
      <c r="D39" s="197">
        <v>1409664</v>
      </c>
      <c r="E39" s="198">
        <f t="shared" si="3"/>
        <v>19030453</v>
      </c>
      <c r="F39" s="229">
        <f t="shared" si="1"/>
        <v>4.1726274014847756E-2</v>
      </c>
      <c r="G39" s="107">
        <f t="shared" si="2"/>
        <v>4.1726274014847755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36</v>
      </c>
      <c r="B40" s="196" t="s">
        <v>45</v>
      </c>
      <c r="C40" s="197">
        <v>176726345</v>
      </c>
      <c r="D40" s="197">
        <v>4813396</v>
      </c>
      <c r="E40" s="198">
        <f t="shared" si="3"/>
        <v>181539741</v>
      </c>
      <c r="F40" s="229">
        <f t="shared" si="1"/>
        <v>0.39804501645601881</v>
      </c>
      <c r="G40" s="107">
        <f t="shared" si="2"/>
        <v>39.804501645601881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>
        <v>37</v>
      </c>
      <c r="B41" s="196" t="s">
        <v>63</v>
      </c>
      <c r="C41" s="197"/>
      <c r="D41" s="197"/>
      <c r="E41" s="198">
        <f t="shared" si="3"/>
        <v>0</v>
      </c>
      <c r="F41" s="229">
        <f t="shared" si="1"/>
        <v>0</v>
      </c>
      <c r="G41" s="107">
        <f t="shared" si="2"/>
        <v>0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38</v>
      </c>
      <c r="B42" s="196" t="s">
        <v>64</v>
      </c>
      <c r="C42" s="197">
        <v>10870408</v>
      </c>
      <c r="D42" s="197">
        <v>760929</v>
      </c>
      <c r="E42" s="198">
        <f t="shared" si="3"/>
        <v>11631337</v>
      </c>
      <c r="F42" s="229">
        <f t="shared" si="1"/>
        <v>2.5502932317009862E-2</v>
      </c>
      <c r="G42" s="107">
        <f t="shared" si="2"/>
        <v>2.5502932317009863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39</v>
      </c>
      <c r="B43" s="196" t="s">
        <v>80</v>
      </c>
      <c r="C43" s="197"/>
      <c r="D43" s="197"/>
      <c r="E43" s="198"/>
      <c r="F43" s="229">
        <f t="shared" si="1"/>
        <v>0</v>
      </c>
      <c r="G43" s="107">
        <f t="shared" si="2"/>
        <v>0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9" thickBot="1">
      <c r="A44" s="223">
        <v>40</v>
      </c>
      <c r="B44" s="196" t="s">
        <v>111</v>
      </c>
      <c r="C44" s="197">
        <v>6706045</v>
      </c>
      <c r="D44" s="197">
        <v>469423</v>
      </c>
      <c r="E44" s="198">
        <f>C44+D44</f>
        <v>7175468</v>
      </c>
      <c r="F44" s="229">
        <f t="shared" si="1"/>
        <v>1.5732969885308121E-2</v>
      </c>
      <c r="G44" s="107">
        <f t="shared" si="2"/>
        <v>1.5732969885308121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9" thickBot="1">
      <c r="B45" s="201" t="s">
        <v>171</v>
      </c>
      <c r="C45" s="202"/>
      <c r="D45" s="203">
        <f>SUM(D5:D44)</f>
        <v>38687296</v>
      </c>
      <c r="E45" s="204">
        <f>SUM(E5:E44)</f>
        <v>456078417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8" customHeight="1">
      <c r="C46" s="107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9" thickBot="1">
      <c r="C47" s="10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20">
      <c r="B48" s="253" t="s">
        <v>216</v>
      </c>
      <c r="C48" s="254"/>
      <c r="D48" s="254"/>
      <c r="E48" s="255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21" thickBot="1">
      <c r="B49" s="256" t="s">
        <v>178</v>
      </c>
      <c r="C49" s="257"/>
      <c r="D49" s="257"/>
      <c r="E49" s="258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9" thickBot="1">
      <c r="B50" s="192" t="s">
        <v>169</v>
      </c>
      <c r="C50" s="192" t="s">
        <v>134</v>
      </c>
      <c r="D50" s="192" t="s">
        <v>170</v>
      </c>
      <c r="E50" s="192" t="s">
        <v>171</v>
      </c>
      <c r="G50" s="112" t="s">
        <v>207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9" thickBot="1">
      <c r="A51" s="112"/>
      <c r="B51" s="193"/>
      <c r="C51" s="194"/>
      <c r="D51" s="194"/>
      <c r="E51" s="195"/>
      <c r="G51" s="162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222">
        <v>1</v>
      </c>
      <c r="B52" s="196" t="s">
        <v>54</v>
      </c>
      <c r="C52" s="227">
        <v>1359102</v>
      </c>
      <c r="D52" s="227">
        <v>101934</v>
      </c>
      <c r="E52" s="228">
        <f>SUM(C52:D52)</f>
        <v>1461036</v>
      </c>
      <c r="F52" s="230">
        <f>+E52/$E$66</f>
        <v>4.9068089629936782E-3</v>
      </c>
      <c r="G52" s="230">
        <f t="shared" ref="G52:G65" si="4">+F52*100</f>
        <v>0.49068089629936784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5" customHeight="1">
      <c r="A53" s="222">
        <v>2</v>
      </c>
      <c r="B53" s="196" t="s">
        <v>41</v>
      </c>
      <c r="C53" s="197">
        <v>1145328</v>
      </c>
      <c r="D53" s="197">
        <v>80172</v>
      </c>
      <c r="E53" s="198">
        <f t="shared" ref="E53:E65" si="5">C53+D53</f>
        <v>1225500</v>
      </c>
      <c r="F53" s="230">
        <f t="shared" ref="F53:F65" si="6">+E53/$E$66</f>
        <v>4.1157742753421224E-3</v>
      </c>
      <c r="G53" s="230">
        <f t="shared" si="4"/>
        <v>0.41157742753421223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5" customHeight="1">
      <c r="A54" s="222">
        <v>3</v>
      </c>
      <c r="B54" s="196" t="s">
        <v>44</v>
      </c>
      <c r="C54" s="197">
        <v>4444444</v>
      </c>
      <c r="D54" s="197">
        <v>311111</v>
      </c>
      <c r="E54" s="198">
        <f t="shared" si="5"/>
        <v>4755555</v>
      </c>
      <c r="F54" s="230">
        <f t="shared" si="6"/>
        <v>1.5971269631966222E-2</v>
      </c>
      <c r="G54" s="230">
        <f t="shared" si="4"/>
        <v>1.5971269631966223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5" customHeight="1">
      <c r="A55" s="222">
        <v>4</v>
      </c>
      <c r="B55" s="196" t="s">
        <v>38</v>
      </c>
      <c r="C55" s="197">
        <v>3137135</v>
      </c>
      <c r="D55" s="197">
        <v>219599</v>
      </c>
      <c r="E55" s="198">
        <f t="shared" si="5"/>
        <v>3356734</v>
      </c>
      <c r="F55" s="230">
        <f t="shared" si="6"/>
        <v>1.1273406320984301E-2</v>
      </c>
      <c r="G55" s="230">
        <f t="shared" si="4"/>
        <v>1.1273406320984301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5" customHeight="1">
      <c r="A56" s="222">
        <v>5</v>
      </c>
      <c r="B56" s="196" t="s">
        <v>175</v>
      </c>
      <c r="C56" s="197">
        <v>15275289</v>
      </c>
      <c r="D56" s="197">
        <v>960488</v>
      </c>
      <c r="E56" s="198">
        <f t="shared" si="5"/>
        <v>16235777</v>
      </c>
      <c r="F56" s="230">
        <f t="shared" si="6"/>
        <v>5.4526963130796649E-2</v>
      </c>
      <c r="G56" s="230">
        <f t="shared" si="4"/>
        <v>5.4526963130796648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" customHeight="1">
      <c r="A57" s="222">
        <v>6</v>
      </c>
      <c r="B57" s="196" t="s">
        <v>46</v>
      </c>
      <c r="C57" s="197">
        <v>25547184</v>
      </c>
      <c r="D57" s="197">
        <v>2043775</v>
      </c>
      <c r="E57" s="198">
        <f t="shared" si="5"/>
        <v>27590959</v>
      </c>
      <c r="F57" s="230">
        <f t="shared" si="6"/>
        <v>9.2662716674189474E-2</v>
      </c>
      <c r="G57" s="230">
        <f t="shared" si="4"/>
        <v>9.2662716674189483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222">
        <v>7</v>
      </c>
      <c r="B58" s="196" t="s">
        <v>195</v>
      </c>
      <c r="C58" s="197">
        <v>82471091</v>
      </c>
      <c r="D58" s="197">
        <v>900000</v>
      </c>
      <c r="E58" s="198">
        <f t="shared" si="5"/>
        <v>83371091</v>
      </c>
      <c r="F58" s="230">
        <f t="shared" si="6"/>
        <v>0.27999721880457534</v>
      </c>
      <c r="G58" s="230">
        <f t="shared" si="4"/>
        <v>27.999721880457535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9" customHeight="1">
      <c r="A59" s="222">
        <v>8</v>
      </c>
      <c r="B59" s="196" t="s">
        <v>196</v>
      </c>
      <c r="C59" s="197">
        <v>10335745</v>
      </c>
      <c r="D59" s="197">
        <v>878539</v>
      </c>
      <c r="E59" s="198">
        <f t="shared" si="5"/>
        <v>11214284</v>
      </c>
      <c r="F59" s="230">
        <f t="shared" si="6"/>
        <v>3.766255536807895E-2</v>
      </c>
      <c r="G59" s="230">
        <f t="shared" si="4"/>
        <v>3.7662555368078952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222">
        <v>9</v>
      </c>
      <c r="B60" s="196" t="s">
        <v>53</v>
      </c>
      <c r="C60" s="197">
        <v>953264</v>
      </c>
      <c r="D60" s="197">
        <v>86794</v>
      </c>
      <c r="E60" s="198">
        <f t="shared" si="5"/>
        <v>1040058</v>
      </c>
      <c r="F60" s="230">
        <f t="shared" si="6"/>
        <v>3.4929775285710133E-3</v>
      </c>
      <c r="G60" s="230">
        <f t="shared" si="4"/>
        <v>0.34929775285710135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222">
        <v>10</v>
      </c>
      <c r="B61" s="196" t="s">
        <v>45</v>
      </c>
      <c r="C61" s="197">
        <v>134261031</v>
      </c>
      <c r="D61" s="197">
        <v>3870137</v>
      </c>
      <c r="E61" s="198">
        <f t="shared" si="5"/>
        <v>138131168</v>
      </c>
      <c r="F61" s="230">
        <f t="shared" si="6"/>
        <v>0.46390592238054745</v>
      </c>
      <c r="G61" s="230">
        <f t="shared" si="4"/>
        <v>46.390592238054744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222">
        <v>11</v>
      </c>
      <c r="B62" s="196" t="s">
        <v>188</v>
      </c>
      <c r="C62" s="197">
        <v>989443</v>
      </c>
      <c r="D62" s="197">
        <v>64314</v>
      </c>
      <c r="E62" s="198">
        <f t="shared" si="5"/>
        <v>1053757</v>
      </c>
      <c r="F62" s="230">
        <f t="shared" si="6"/>
        <v>3.5389848658194112E-3</v>
      </c>
      <c r="G62" s="230">
        <f t="shared" si="4"/>
        <v>0.35389848658194112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222">
        <v>12</v>
      </c>
      <c r="B63" s="196" t="s">
        <v>219</v>
      </c>
      <c r="C63" s="197">
        <v>953261</v>
      </c>
      <c r="D63" s="197">
        <v>85794</v>
      </c>
      <c r="E63" s="198">
        <f>SUM(C63:D63)</f>
        <v>1039055</v>
      </c>
      <c r="F63" s="230">
        <f t="shared" si="6"/>
        <v>3.4896090082950702E-3</v>
      </c>
      <c r="G63" s="230">
        <f t="shared" si="4"/>
        <v>0.34896090082950704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222">
        <v>13</v>
      </c>
      <c r="B64" s="196" t="s">
        <v>220</v>
      </c>
      <c r="C64" s="197">
        <v>8248034</v>
      </c>
      <c r="D64" s="197">
        <v>494882</v>
      </c>
      <c r="E64" s="198">
        <f>SUM(C64:D64)</f>
        <v>8742916</v>
      </c>
      <c r="F64" s="230">
        <f t="shared" si="6"/>
        <v>2.9362602010833981E-2</v>
      </c>
      <c r="G64" s="230">
        <f t="shared" si="4"/>
        <v>2.9362602010833982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7" ht="19" thickBot="1">
      <c r="A65" s="129"/>
      <c r="B65" s="200"/>
      <c r="C65" s="197"/>
      <c r="D65" s="197"/>
      <c r="E65" s="198">
        <f t="shared" si="5"/>
        <v>0</v>
      </c>
      <c r="F65" s="230">
        <f t="shared" si="6"/>
        <v>0</v>
      </c>
      <c r="G65" s="230">
        <f t="shared" si="4"/>
        <v>0</v>
      </c>
    </row>
    <row r="66" spans="1:7" ht="19" thickBot="1">
      <c r="B66" s="201" t="s">
        <v>171</v>
      </c>
      <c r="C66" s="202"/>
      <c r="D66" s="203">
        <f>SUM(D52:D65)</f>
        <v>10097539</v>
      </c>
      <c r="E66" s="204">
        <f>SUM(E53:E65)</f>
        <v>297756854</v>
      </c>
    </row>
    <row r="67" spans="1:7" ht="19" thickBot="1">
      <c r="C67" s="192" t="s">
        <v>221</v>
      </c>
      <c r="D67" s="203">
        <v>3654332</v>
      </c>
    </row>
    <row r="68" spans="1:7" ht="19" thickBot="1"/>
    <row r="69" spans="1:7" ht="19" thickBot="1">
      <c r="C69" s="205" t="s">
        <v>198</v>
      </c>
      <c r="D69" s="203">
        <f>SUM(D66:D68)</f>
        <v>13751871</v>
      </c>
    </row>
    <row r="70" spans="1:7" ht="19" thickBot="1"/>
    <row r="71" spans="1:7">
      <c r="B71" s="212"/>
      <c r="C71" s="213"/>
      <c r="D71" s="214"/>
    </row>
    <row r="72" spans="1:7" ht="20">
      <c r="B72" s="215" t="s">
        <v>208</v>
      </c>
      <c r="C72" s="216"/>
      <c r="D72" s="217">
        <f>D66+D67+D45</f>
        <v>52439167</v>
      </c>
    </row>
    <row r="73" spans="1:7" ht="19" thickBot="1">
      <c r="B73" s="218"/>
      <c r="C73" s="219"/>
      <c r="D73" s="220"/>
    </row>
  </sheetData>
  <mergeCells count="4">
    <mergeCell ref="B1:E1"/>
    <mergeCell ref="B2:E2"/>
    <mergeCell ref="B48:E48"/>
    <mergeCell ref="B49:E49"/>
  </mergeCells>
  <phoneticPr fontId="23" type="noConversion"/>
  <pageMargins left="0.75" right="0.75" top="1" bottom="1" header="0.5" footer="0.5"/>
  <rowBreaks count="1" manualBreakCount="1">
    <brk id="45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L79"/>
  <sheetViews>
    <sheetView topLeftCell="A76" workbookViewId="0">
      <selection activeCell="H51" sqref="H51"/>
    </sheetView>
  </sheetViews>
  <sheetFormatPr baseColWidth="10" defaultColWidth="11.5" defaultRowHeight="18" x14ac:dyDescent="0"/>
  <cols>
    <col min="1" max="1" width="3.83203125" style="107" customWidth="1"/>
    <col min="2" max="2" width="16.1640625" style="107" bestFit="1" customWidth="1"/>
    <col min="3" max="3" width="30.8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227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193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21">
        <v>1</v>
      </c>
      <c r="B5" s="196" t="s">
        <v>54</v>
      </c>
      <c r="C5" s="197">
        <v>631029</v>
      </c>
      <c r="D5" s="197">
        <v>47327</v>
      </c>
      <c r="E5" s="198">
        <f t="shared" ref="E5:E36" si="0">C5+D5</f>
        <v>678356</v>
      </c>
      <c r="F5" s="229">
        <f>+E5/$E$47</f>
        <v>1.463871713188214E-3</v>
      </c>
      <c r="G5" s="107">
        <f>+F5*100</f>
        <v>0.1463871713188214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22">
        <v>2</v>
      </c>
      <c r="B6" s="196" t="s">
        <v>41</v>
      </c>
      <c r="C6" s="197">
        <v>5052732</v>
      </c>
      <c r="D6" s="197">
        <v>353691</v>
      </c>
      <c r="E6" s="198">
        <f t="shared" si="0"/>
        <v>5406423</v>
      </c>
      <c r="F6" s="229">
        <f t="shared" ref="F6:F46" si="1">+E6/$E$47</f>
        <v>1.166689717379984E-2</v>
      </c>
      <c r="G6" s="107">
        <f t="shared" ref="G6:G46" si="2">+F6*100</f>
        <v>1.1666897173799839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196" t="s">
        <v>39</v>
      </c>
      <c r="C7" s="197">
        <v>6918142</v>
      </c>
      <c r="D7" s="197">
        <v>553451</v>
      </c>
      <c r="E7" s="198">
        <f t="shared" si="0"/>
        <v>7471593</v>
      </c>
      <c r="F7" s="229">
        <f t="shared" si="1"/>
        <v>1.6123471518133647E-2</v>
      </c>
      <c r="G7" s="107">
        <f t="shared" si="2"/>
        <v>1.6123471518133647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4</v>
      </c>
      <c r="B8" s="199" t="s">
        <v>172</v>
      </c>
      <c r="C8" s="197">
        <v>1064839</v>
      </c>
      <c r="D8" s="197">
        <v>95836</v>
      </c>
      <c r="E8" s="198">
        <f t="shared" si="0"/>
        <v>1160675</v>
      </c>
      <c r="F8" s="229">
        <f t="shared" si="1"/>
        <v>2.504701514698374E-3</v>
      </c>
      <c r="G8" s="107">
        <f t="shared" si="2"/>
        <v>0.25047015146983742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5</v>
      </c>
      <c r="B9" s="196" t="s">
        <v>40</v>
      </c>
      <c r="C9" s="197">
        <v>2006524</v>
      </c>
      <c r="D9" s="197">
        <v>160522</v>
      </c>
      <c r="E9" s="198">
        <f t="shared" si="0"/>
        <v>2167046</v>
      </c>
      <c r="F9" s="229">
        <f t="shared" si="1"/>
        <v>4.6764196684007612E-3</v>
      </c>
      <c r="G9" s="107">
        <f t="shared" si="2"/>
        <v>0.46764196684007614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196" t="s">
        <v>202</v>
      </c>
      <c r="C10" s="197">
        <v>8432902</v>
      </c>
      <c r="D10" s="197">
        <v>843290</v>
      </c>
      <c r="E10" s="198">
        <f t="shared" si="0"/>
        <v>9276192</v>
      </c>
      <c r="F10" s="229">
        <f t="shared" si="1"/>
        <v>2.0017741532326397E-2</v>
      </c>
      <c r="G10" s="107">
        <f t="shared" si="2"/>
        <v>2.0017741532326396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7</v>
      </c>
      <c r="B11" s="196" t="s">
        <v>43</v>
      </c>
      <c r="C11" s="197">
        <v>11490306</v>
      </c>
      <c r="D11" s="197">
        <v>919225</v>
      </c>
      <c r="E11" s="198">
        <f t="shared" si="0"/>
        <v>12409531</v>
      </c>
      <c r="F11" s="229">
        <f t="shared" si="1"/>
        <v>2.6779392243648246E-2</v>
      </c>
      <c r="G11" s="107">
        <f t="shared" si="2"/>
        <v>2.6779392243648248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8</v>
      </c>
      <c r="B12" s="196" t="s">
        <v>191</v>
      </c>
      <c r="C12" s="197">
        <v>1823984</v>
      </c>
      <c r="D12" s="197">
        <v>127679</v>
      </c>
      <c r="E12" s="198">
        <f t="shared" si="0"/>
        <v>1951663</v>
      </c>
      <c r="F12" s="229">
        <f t="shared" si="1"/>
        <v>4.2116296743539517E-3</v>
      </c>
      <c r="G12" s="107">
        <f t="shared" si="2"/>
        <v>0.42116296743539516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9</v>
      </c>
      <c r="B13" s="196" t="s">
        <v>60</v>
      </c>
      <c r="C13" s="197"/>
      <c r="D13" s="197"/>
      <c r="E13" s="198">
        <f t="shared" si="0"/>
        <v>0</v>
      </c>
      <c r="F13" s="229">
        <f t="shared" si="1"/>
        <v>0</v>
      </c>
      <c r="G13" s="107">
        <f t="shared" si="2"/>
        <v>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10</v>
      </c>
      <c r="B14" s="196" t="s">
        <v>113</v>
      </c>
      <c r="C14" s="197">
        <v>33638141</v>
      </c>
      <c r="D14" s="197">
        <v>2186480</v>
      </c>
      <c r="E14" s="198">
        <f t="shared" si="0"/>
        <v>35824621</v>
      </c>
      <c r="F14" s="229">
        <f t="shared" si="1"/>
        <v>7.7308447655196483E-2</v>
      </c>
      <c r="G14" s="107">
        <f t="shared" si="2"/>
        <v>7.7308447655196479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11</v>
      </c>
      <c r="B15" s="196" t="s">
        <v>44</v>
      </c>
      <c r="C15" s="197">
        <v>12089244</v>
      </c>
      <c r="D15" s="197">
        <v>846247</v>
      </c>
      <c r="E15" s="198">
        <f t="shared" si="0"/>
        <v>12935491</v>
      </c>
      <c r="F15" s="229">
        <f t="shared" si="1"/>
        <v>2.791439800208257E-2</v>
      </c>
      <c r="G15" s="107">
        <f t="shared" si="2"/>
        <v>2.791439800208257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12</v>
      </c>
      <c r="B16" s="196" t="s">
        <v>213</v>
      </c>
      <c r="C16" s="197"/>
      <c r="D16" s="197"/>
      <c r="E16" s="198"/>
      <c r="F16" s="229">
        <f t="shared" si="1"/>
        <v>0</v>
      </c>
      <c r="G16" s="107">
        <f t="shared" si="2"/>
        <v>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13</v>
      </c>
      <c r="B17" s="196" t="s">
        <v>212</v>
      </c>
      <c r="C17" s="197">
        <v>37580401</v>
      </c>
      <c r="D17" s="197">
        <v>2630629</v>
      </c>
      <c r="E17" s="198">
        <f t="shared" si="0"/>
        <v>40211030</v>
      </c>
      <c r="F17" s="229">
        <f t="shared" si="1"/>
        <v>8.677418549428717E-2</v>
      </c>
      <c r="G17" s="107">
        <f t="shared" si="2"/>
        <v>8.677418549428717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14</v>
      </c>
      <c r="B18" s="196" t="s">
        <v>38</v>
      </c>
      <c r="C18" s="197">
        <v>14689860</v>
      </c>
      <c r="D18" s="197">
        <v>1028290</v>
      </c>
      <c r="E18" s="198">
        <f t="shared" si="0"/>
        <v>15718150</v>
      </c>
      <c r="F18" s="229">
        <f t="shared" si="1"/>
        <v>3.3919291888992398E-2</v>
      </c>
      <c r="G18" s="107">
        <f t="shared" si="2"/>
        <v>3.3919291888992396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15</v>
      </c>
      <c r="B19" s="196" t="s">
        <v>65</v>
      </c>
      <c r="C19" s="197">
        <v>1622819</v>
      </c>
      <c r="D19" s="197">
        <v>129825</v>
      </c>
      <c r="E19" s="198">
        <f t="shared" si="0"/>
        <v>1752644</v>
      </c>
      <c r="F19" s="229">
        <f t="shared" si="1"/>
        <v>3.782152696945327E-3</v>
      </c>
      <c r="G19" s="107">
        <f t="shared" si="2"/>
        <v>0.37821526969453267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16</v>
      </c>
      <c r="B20" s="196" t="s">
        <v>67</v>
      </c>
      <c r="C20" s="197">
        <v>785208</v>
      </c>
      <c r="D20" s="197">
        <v>62817</v>
      </c>
      <c r="E20" s="198">
        <f t="shared" si="0"/>
        <v>848025</v>
      </c>
      <c r="F20" s="229">
        <f t="shared" si="1"/>
        <v>1.8300122790635524E-3</v>
      </c>
      <c r="G20" s="107">
        <f t="shared" si="2"/>
        <v>0.18300122790635526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17</v>
      </c>
      <c r="B21" s="196" t="s">
        <v>46</v>
      </c>
      <c r="C21" s="197">
        <v>4003386</v>
      </c>
      <c r="D21" s="197">
        <v>320272</v>
      </c>
      <c r="E21" s="198">
        <f t="shared" si="0"/>
        <v>4323658</v>
      </c>
      <c r="F21" s="229">
        <f t="shared" si="1"/>
        <v>9.3303230806537091E-3</v>
      </c>
      <c r="G21" s="107">
        <f t="shared" si="2"/>
        <v>0.93303230806537096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22">
        <v>18</v>
      </c>
      <c r="B22" s="196" t="s">
        <v>166</v>
      </c>
      <c r="C22" s="197">
        <v>2168210</v>
      </c>
      <c r="D22" s="197">
        <v>216822</v>
      </c>
      <c r="E22" s="198">
        <f t="shared" si="0"/>
        <v>2385032</v>
      </c>
      <c r="F22" s="229">
        <f t="shared" si="1"/>
        <v>5.1468268576510155E-3</v>
      </c>
      <c r="G22" s="107">
        <f t="shared" si="2"/>
        <v>0.51468268576510157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222"/>
      <c r="B23" s="196" t="s">
        <v>224</v>
      </c>
      <c r="C23" s="197">
        <v>1445038</v>
      </c>
      <c r="D23" s="197">
        <v>115603</v>
      </c>
      <c r="E23" s="198">
        <f t="shared" si="0"/>
        <v>1560641</v>
      </c>
      <c r="F23" s="229">
        <f t="shared" si="1"/>
        <v>3.3678160351522908E-3</v>
      </c>
      <c r="G23" s="107">
        <f t="shared" si="2"/>
        <v>0.33678160351522907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 customHeight="1">
      <c r="A24" s="222">
        <v>19</v>
      </c>
      <c r="B24" s="196" t="s">
        <v>70</v>
      </c>
      <c r="C24" s="197">
        <v>942416</v>
      </c>
      <c r="D24" s="197">
        <v>75393</v>
      </c>
      <c r="E24" s="198">
        <f t="shared" si="0"/>
        <v>1017809</v>
      </c>
      <c r="F24" s="229">
        <f t="shared" si="1"/>
        <v>2.1964010114576757E-3</v>
      </c>
      <c r="G24" s="107">
        <f t="shared" si="2"/>
        <v>0.21964010114576757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customHeight="1">
      <c r="A25" s="222">
        <v>20</v>
      </c>
      <c r="B25" s="196" t="s">
        <v>217</v>
      </c>
      <c r="C25" s="197">
        <v>3939971</v>
      </c>
      <c r="D25" s="197">
        <v>256099</v>
      </c>
      <c r="E25" s="198">
        <f t="shared" si="0"/>
        <v>4196070</v>
      </c>
      <c r="F25" s="229">
        <f t="shared" si="1"/>
        <v>9.0549920389259766E-3</v>
      </c>
      <c r="G25" s="107">
        <f t="shared" si="2"/>
        <v>0.90549920389259764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>
      <c r="A26" s="222">
        <v>21</v>
      </c>
      <c r="B26" s="196" t="s">
        <v>61</v>
      </c>
      <c r="C26" s="197">
        <v>460636</v>
      </c>
      <c r="D26" s="197">
        <v>32244</v>
      </c>
      <c r="E26" s="198">
        <f t="shared" si="0"/>
        <v>492880</v>
      </c>
      <c r="F26" s="229">
        <f t="shared" si="1"/>
        <v>1.0636201198135004E-3</v>
      </c>
      <c r="G26" s="107">
        <f t="shared" si="2"/>
        <v>0.10636201198135004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>
      <c r="A27" s="222">
        <v>22</v>
      </c>
      <c r="B27" s="196" t="s">
        <v>214</v>
      </c>
      <c r="C27" s="197"/>
      <c r="D27" s="197"/>
      <c r="E27" s="198"/>
      <c r="F27" s="229">
        <f t="shared" si="1"/>
        <v>0</v>
      </c>
      <c r="G27" s="107">
        <f t="shared" si="2"/>
        <v>0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222">
        <v>23</v>
      </c>
      <c r="B28" s="196" t="s">
        <v>154</v>
      </c>
      <c r="C28" s="197">
        <v>3463853</v>
      </c>
      <c r="D28" s="197">
        <v>242469</v>
      </c>
      <c r="E28" s="198">
        <f t="shared" si="0"/>
        <v>3706322</v>
      </c>
      <c r="F28" s="229">
        <f t="shared" si="1"/>
        <v>7.998130680302331E-3</v>
      </c>
      <c r="G28" s="107">
        <f t="shared" si="2"/>
        <v>0.79981306803023311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22">
        <v>24</v>
      </c>
      <c r="B29" s="196" t="s">
        <v>50</v>
      </c>
      <c r="C29" s="197">
        <v>755546</v>
      </c>
      <c r="D29" s="197">
        <v>68001</v>
      </c>
      <c r="E29" s="198">
        <f t="shared" si="0"/>
        <v>823547</v>
      </c>
      <c r="F29" s="229">
        <f t="shared" si="1"/>
        <v>1.7771894960478187E-3</v>
      </c>
      <c r="G29" s="107">
        <f t="shared" si="2"/>
        <v>0.17771894960478188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222">
        <v>25</v>
      </c>
      <c r="B30" s="196" t="s">
        <v>78</v>
      </c>
      <c r="C30" s="197">
        <v>3978838</v>
      </c>
      <c r="D30" s="197">
        <v>256803</v>
      </c>
      <c r="E30" s="198">
        <f t="shared" si="0"/>
        <v>4235641</v>
      </c>
      <c r="F30" s="229">
        <f t="shared" si="1"/>
        <v>9.1403850590548921E-3</v>
      </c>
      <c r="G30" s="107">
        <f t="shared" si="2"/>
        <v>0.91403850590548918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222">
        <v>26</v>
      </c>
      <c r="B31" s="196" t="s">
        <v>51</v>
      </c>
      <c r="C31" s="197">
        <v>953362</v>
      </c>
      <c r="D31" s="197">
        <v>85794</v>
      </c>
      <c r="E31" s="198">
        <f t="shared" si="0"/>
        <v>1039156</v>
      </c>
      <c r="F31" s="229">
        <f t="shared" si="1"/>
        <v>2.2424671912532825E-3</v>
      </c>
      <c r="G31" s="107">
        <f t="shared" si="2"/>
        <v>0.22424671912532826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22">
        <v>27</v>
      </c>
      <c r="B32" s="196" t="s">
        <v>206</v>
      </c>
      <c r="C32" s="197">
        <v>942416</v>
      </c>
      <c r="D32" s="197">
        <v>84818</v>
      </c>
      <c r="E32" s="198">
        <f t="shared" si="0"/>
        <v>1027234</v>
      </c>
      <c r="F32" s="229">
        <f t="shared" si="1"/>
        <v>2.2167398761493698E-3</v>
      </c>
      <c r="G32" s="107">
        <f t="shared" si="2"/>
        <v>0.22167398761493698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28</v>
      </c>
      <c r="B33" s="196" t="s">
        <v>48</v>
      </c>
      <c r="C33" s="197">
        <v>1950200</v>
      </c>
      <c r="D33" s="197">
        <v>166764</v>
      </c>
      <c r="E33" s="198">
        <f t="shared" si="0"/>
        <v>2116964</v>
      </c>
      <c r="F33" s="229">
        <f t="shared" si="1"/>
        <v>4.5683442284549331E-3</v>
      </c>
      <c r="G33" s="107">
        <f t="shared" si="2"/>
        <v>0.4568344228454933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22">
        <v>29</v>
      </c>
      <c r="B34" s="196" t="s">
        <v>59</v>
      </c>
      <c r="C34" s="197">
        <v>16038157</v>
      </c>
      <c r="D34" s="197">
        <v>1042480</v>
      </c>
      <c r="E34" s="198">
        <f t="shared" si="0"/>
        <v>17080637</v>
      </c>
      <c r="F34" s="229">
        <f t="shared" si="1"/>
        <v>3.6859497590551273E-2</v>
      </c>
      <c r="G34" s="107">
        <f t="shared" si="2"/>
        <v>3.6859497590551271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30</v>
      </c>
      <c r="B35" s="196" t="s">
        <v>155</v>
      </c>
      <c r="C35" s="197"/>
      <c r="D35" s="197"/>
      <c r="E35" s="198">
        <f t="shared" si="0"/>
        <v>0</v>
      </c>
      <c r="F35" s="229">
        <f t="shared" si="1"/>
        <v>0</v>
      </c>
      <c r="G35" s="107">
        <f t="shared" si="2"/>
        <v>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31</v>
      </c>
      <c r="B36" s="196" t="s">
        <v>204</v>
      </c>
      <c r="C36" s="197">
        <v>3492133</v>
      </c>
      <c r="D36" s="197">
        <v>261910</v>
      </c>
      <c r="E36" s="198">
        <f t="shared" si="0"/>
        <v>3754043</v>
      </c>
      <c r="F36" s="229">
        <f t="shared" si="1"/>
        <v>8.1011111537190247E-3</v>
      </c>
      <c r="G36" s="107">
        <f t="shared" si="2"/>
        <v>0.8101111153719025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32</v>
      </c>
      <c r="B37" s="196" t="s">
        <v>205</v>
      </c>
      <c r="C37" s="197"/>
      <c r="D37" s="197">
        <v>9240275</v>
      </c>
      <c r="E37" s="198">
        <v>25737968</v>
      </c>
      <c r="F37" s="229">
        <f t="shared" si="1"/>
        <v>5.5541755818690232E-2</v>
      </c>
      <c r="G37" s="107">
        <f t="shared" si="2"/>
        <v>5.554175581869023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33</v>
      </c>
      <c r="B38" s="196" t="s">
        <v>218</v>
      </c>
      <c r="C38" s="197">
        <v>22672708</v>
      </c>
      <c r="D38" s="197">
        <v>1473626</v>
      </c>
      <c r="E38" s="198">
        <f>SUM(C38:D38)</f>
        <v>24146334</v>
      </c>
      <c r="F38" s="229">
        <f t="shared" si="1"/>
        <v>5.2107057827740624E-2</v>
      </c>
      <c r="G38" s="107">
        <f t="shared" si="2"/>
        <v>5.2107057827740624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34</v>
      </c>
      <c r="B39" s="196" t="s">
        <v>112</v>
      </c>
      <c r="C39" s="197">
        <v>46285</v>
      </c>
      <c r="D39" s="197">
        <v>3009</v>
      </c>
      <c r="E39" s="198">
        <f t="shared" ref="E39:E45" si="3">C39+D39</f>
        <v>49294</v>
      </c>
      <c r="F39" s="229">
        <f t="shared" si="1"/>
        <v>1.0637495979972143E-4</v>
      </c>
      <c r="G39" s="107">
        <f t="shared" si="2"/>
        <v>1.0637495979972142E-2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35</v>
      </c>
      <c r="B40" s="196" t="s">
        <v>68</v>
      </c>
      <c r="C40" s="197">
        <v>19168659</v>
      </c>
      <c r="D40" s="197">
        <v>1533492</v>
      </c>
      <c r="E40" s="198">
        <f t="shared" si="3"/>
        <v>20702151</v>
      </c>
      <c r="F40" s="229">
        <f t="shared" si="1"/>
        <v>4.4674615174113738E-2</v>
      </c>
      <c r="G40" s="107">
        <f t="shared" si="2"/>
        <v>4.4674615174113734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>
        <v>36</v>
      </c>
      <c r="B41" s="196" t="s">
        <v>45</v>
      </c>
      <c r="C41" s="197">
        <v>166370546</v>
      </c>
      <c r="D41" s="197">
        <v>4867176</v>
      </c>
      <c r="E41" s="198">
        <f t="shared" si="3"/>
        <v>171237722</v>
      </c>
      <c r="F41" s="229">
        <f t="shared" si="1"/>
        <v>0.36952582046386723</v>
      </c>
      <c r="G41" s="107">
        <f t="shared" si="2"/>
        <v>36.952582046386723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37</v>
      </c>
      <c r="B42" s="196" t="s">
        <v>63</v>
      </c>
      <c r="C42" s="197"/>
      <c r="D42" s="197"/>
      <c r="E42" s="198">
        <f t="shared" si="3"/>
        <v>0</v>
      </c>
      <c r="F42" s="229">
        <f t="shared" si="1"/>
        <v>0</v>
      </c>
      <c r="G42" s="107">
        <f t="shared" si="2"/>
        <v>0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38</v>
      </c>
      <c r="B43" s="196" t="s">
        <v>64</v>
      </c>
      <c r="C43" s="197">
        <v>18523021</v>
      </c>
      <c r="D43" s="197">
        <v>1296612</v>
      </c>
      <c r="E43" s="198">
        <f t="shared" si="3"/>
        <v>19819633</v>
      </c>
      <c r="F43" s="229">
        <f t="shared" si="1"/>
        <v>4.2770168045202908E-2</v>
      </c>
      <c r="G43" s="107">
        <f t="shared" si="2"/>
        <v>4.277016804520291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22"/>
      <c r="B44" s="196" t="s">
        <v>223</v>
      </c>
      <c r="C44" s="197">
        <v>322853</v>
      </c>
      <c r="D44" s="197">
        <v>20985</v>
      </c>
      <c r="E44" s="198">
        <f t="shared" si="3"/>
        <v>343838</v>
      </c>
      <c r="F44" s="229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22">
        <v>39</v>
      </c>
      <c r="B45" s="196" t="s">
        <v>80</v>
      </c>
      <c r="C45" s="197"/>
      <c r="D45" s="197"/>
      <c r="E45" s="198">
        <f t="shared" si="3"/>
        <v>0</v>
      </c>
      <c r="F45" s="229">
        <f t="shared" si="1"/>
        <v>0</v>
      </c>
      <c r="G45" s="107">
        <f t="shared" si="2"/>
        <v>0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9" thickBot="1">
      <c r="A46" s="223">
        <v>40</v>
      </c>
      <c r="B46" s="196" t="s">
        <v>111</v>
      </c>
      <c r="C46" s="197">
        <v>5411697</v>
      </c>
      <c r="D46" s="197">
        <v>378819</v>
      </c>
      <c r="E46" s="198">
        <f>C46+D46</f>
        <v>5790516</v>
      </c>
      <c r="F46" s="229">
        <f t="shared" si="1"/>
        <v>1.2495758240752296E-2</v>
      </c>
      <c r="G46" s="107">
        <f t="shared" si="2"/>
        <v>1.2495758240752295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9" thickBot="1">
      <c r="B47" s="201" t="s">
        <v>171</v>
      </c>
      <c r="C47" s="202"/>
      <c r="D47" s="203">
        <f>SUM(D5:D46)</f>
        <v>32024775</v>
      </c>
      <c r="E47" s="204">
        <f>SUM(E5:E46)</f>
        <v>463398530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B48" s="231" t="s">
        <v>228</v>
      </c>
      <c r="C48" s="232"/>
      <c r="D48" s="233">
        <v>9505113</v>
      </c>
      <c r="E48" s="233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B49" s="231"/>
      <c r="C49" s="232"/>
      <c r="D49" s="233">
        <f>D47+D48</f>
        <v>41529888</v>
      </c>
      <c r="E49" s="233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8" customHeight="1">
      <c r="C50" s="107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9" thickBot="1">
      <c r="C51" s="107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20">
      <c r="B52" s="253" t="s">
        <v>227</v>
      </c>
      <c r="C52" s="254"/>
      <c r="D52" s="254"/>
      <c r="E52" s="255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21" thickBot="1">
      <c r="B53" s="256" t="s">
        <v>178</v>
      </c>
      <c r="C53" s="257"/>
      <c r="D53" s="257"/>
      <c r="E53" s="258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9" thickBot="1">
      <c r="B54" s="192" t="s">
        <v>169</v>
      </c>
      <c r="C54" s="192" t="s">
        <v>134</v>
      </c>
      <c r="D54" s="192" t="s">
        <v>170</v>
      </c>
      <c r="E54" s="192" t="s">
        <v>171</v>
      </c>
      <c r="G54" s="112" t="s">
        <v>207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9" thickBot="1">
      <c r="A55" s="112"/>
      <c r="B55" s="193"/>
      <c r="C55" s="194"/>
      <c r="D55" s="194"/>
      <c r="E55" s="195"/>
      <c r="G55" s="162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222">
        <v>1</v>
      </c>
      <c r="B56" s="196" t="s">
        <v>54</v>
      </c>
      <c r="C56" s="227">
        <v>1359102</v>
      </c>
      <c r="D56" s="227">
        <v>101934</v>
      </c>
      <c r="E56" s="228">
        <f>SUM(C56:D56)</f>
        <v>1461036</v>
      </c>
      <c r="F56" s="230">
        <f>+E56/$E$72</f>
        <v>5.7536909382179518E-3</v>
      </c>
      <c r="G56" s="230">
        <f t="shared" ref="G56:G71" si="4">+F56*100</f>
        <v>0.57536909382179513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5" customHeight="1">
      <c r="A57" s="222">
        <v>2</v>
      </c>
      <c r="B57" s="196" t="s">
        <v>41</v>
      </c>
      <c r="C57" s="197">
        <v>1145328</v>
      </c>
      <c r="D57" s="197">
        <v>80172</v>
      </c>
      <c r="E57" s="198">
        <f t="shared" ref="E57:E71" si="5">C57+D57</f>
        <v>1225500</v>
      </c>
      <c r="F57" s="230">
        <f t="shared" ref="F57:F71" si="6">+E57/$E$72</f>
        <v>4.826129024052864E-3</v>
      </c>
      <c r="G57" s="230">
        <f t="shared" si="4"/>
        <v>0.48261290240528643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5" customHeight="1">
      <c r="A58" s="222">
        <v>3</v>
      </c>
      <c r="B58" s="196" t="s">
        <v>44</v>
      </c>
      <c r="C58" s="197">
        <v>5708230</v>
      </c>
      <c r="D58" s="197">
        <v>399576</v>
      </c>
      <c r="E58" s="198">
        <f t="shared" si="5"/>
        <v>6107806</v>
      </c>
      <c r="F58" s="230">
        <f t="shared" si="6"/>
        <v>2.4053088380158488E-2</v>
      </c>
      <c r="G58" s="230">
        <f t="shared" si="4"/>
        <v>2.4053088380158489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5" customHeight="1">
      <c r="A59" s="222">
        <v>4</v>
      </c>
      <c r="B59" s="196" t="s">
        <v>38</v>
      </c>
      <c r="C59" s="197">
        <v>4567558</v>
      </c>
      <c r="D59" s="197">
        <v>319729</v>
      </c>
      <c r="E59" s="198">
        <f t="shared" si="5"/>
        <v>4887287</v>
      </c>
      <c r="F59" s="230">
        <f t="shared" si="6"/>
        <v>1.9246574981294368E-2</v>
      </c>
      <c r="G59" s="230">
        <f t="shared" si="4"/>
        <v>1.9246574981294367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" customHeight="1">
      <c r="A60" s="222">
        <v>5</v>
      </c>
      <c r="B60" s="196" t="s">
        <v>175</v>
      </c>
      <c r="C60" s="197">
        <v>22655295</v>
      </c>
      <c r="D60" s="197">
        <v>1407196</v>
      </c>
      <c r="E60" s="198">
        <f t="shared" si="5"/>
        <v>24062491</v>
      </c>
      <c r="F60" s="230">
        <f t="shared" si="6"/>
        <v>9.4760249862187534E-2</v>
      </c>
      <c r="G60" s="230">
        <f t="shared" si="4"/>
        <v>9.4760249862187536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" customHeight="1">
      <c r="A61" s="222">
        <v>6</v>
      </c>
      <c r="B61" s="196" t="s">
        <v>46</v>
      </c>
      <c r="C61" s="197">
        <v>25963648</v>
      </c>
      <c r="D61" s="197">
        <v>2077093</v>
      </c>
      <c r="E61" s="198">
        <f t="shared" si="5"/>
        <v>28040741</v>
      </c>
      <c r="F61" s="230">
        <f t="shared" si="6"/>
        <v>0.11042695552513189</v>
      </c>
      <c r="G61" s="230">
        <f t="shared" si="4"/>
        <v>11.042695552513189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222">
        <v>7</v>
      </c>
      <c r="B62" s="196" t="s">
        <v>195</v>
      </c>
      <c r="C62" s="197">
        <v>22401664</v>
      </c>
      <c r="D62" s="197">
        <v>780000</v>
      </c>
      <c r="E62" s="198">
        <f t="shared" si="5"/>
        <v>23181664</v>
      </c>
      <c r="F62" s="230">
        <f t="shared" si="6"/>
        <v>9.1291474056500538E-2</v>
      </c>
      <c r="G62" s="230">
        <f t="shared" si="4"/>
        <v>9.1291474056500537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9" customHeight="1">
      <c r="A63" s="222">
        <v>8</v>
      </c>
      <c r="B63" s="196" t="s">
        <v>196</v>
      </c>
      <c r="C63" s="197"/>
      <c r="D63" s="197"/>
      <c r="E63" s="198">
        <f t="shared" si="5"/>
        <v>0</v>
      </c>
      <c r="F63" s="230">
        <f t="shared" si="6"/>
        <v>0</v>
      </c>
      <c r="G63" s="230">
        <f t="shared" si="4"/>
        <v>0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222">
        <v>9</v>
      </c>
      <c r="B64" s="196" t="s">
        <v>53</v>
      </c>
      <c r="C64" s="197">
        <v>953264</v>
      </c>
      <c r="D64" s="197">
        <v>85794</v>
      </c>
      <c r="E64" s="198">
        <f t="shared" si="5"/>
        <v>1039058</v>
      </c>
      <c r="F64" s="230">
        <f t="shared" si="6"/>
        <v>4.09190368949353E-3</v>
      </c>
      <c r="G64" s="230">
        <f t="shared" si="4"/>
        <v>0.40919036894935301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222">
        <v>10</v>
      </c>
      <c r="B65" s="196" t="s">
        <v>45</v>
      </c>
      <c r="C65" s="197">
        <v>125886761</v>
      </c>
      <c r="D65" s="197">
        <v>4032335</v>
      </c>
      <c r="E65" s="198">
        <f t="shared" si="5"/>
        <v>129919096</v>
      </c>
      <c r="F65" s="230">
        <f t="shared" si="6"/>
        <v>0.51163306404268494</v>
      </c>
      <c r="G65" s="230">
        <f t="shared" si="4"/>
        <v>51.163306404268496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222">
        <v>11</v>
      </c>
      <c r="B66" s="196" t="s">
        <v>188</v>
      </c>
      <c r="C66" s="197"/>
      <c r="D66" s="197"/>
      <c r="E66" s="198">
        <f t="shared" si="5"/>
        <v>0</v>
      </c>
      <c r="F66" s="230">
        <f t="shared" si="6"/>
        <v>0</v>
      </c>
      <c r="G66" s="230">
        <f t="shared" si="4"/>
        <v>0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222">
        <v>12</v>
      </c>
      <c r="B67" s="196" t="s">
        <v>219</v>
      </c>
      <c r="C67" s="197">
        <v>953261</v>
      </c>
      <c r="D67" s="197">
        <v>85794</v>
      </c>
      <c r="E67" s="198">
        <f>SUM(C67:D67)</f>
        <v>1039055</v>
      </c>
      <c r="F67" s="230">
        <f t="shared" si="6"/>
        <v>4.0918918752241929E-3</v>
      </c>
      <c r="G67" s="230">
        <f t="shared" si="4"/>
        <v>0.40918918752241928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222"/>
      <c r="B68" s="196" t="s">
        <v>225</v>
      </c>
      <c r="C68" s="197">
        <v>3336417</v>
      </c>
      <c r="D68" s="197">
        <v>300278</v>
      </c>
      <c r="E68" s="198">
        <f t="shared" ref="E68:E69" si="7">SUM(C68:D68)</f>
        <v>3636695</v>
      </c>
      <c r="F68" s="230"/>
      <c r="G68" s="230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222"/>
      <c r="B69" s="196" t="s">
        <v>226</v>
      </c>
      <c r="C69" s="197">
        <v>1970075</v>
      </c>
      <c r="D69" s="197">
        <v>167456</v>
      </c>
      <c r="E69" s="198">
        <f t="shared" si="7"/>
        <v>2137531</v>
      </c>
      <c r="F69" s="230"/>
      <c r="G69" s="230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222">
        <v>13</v>
      </c>
      <c r="B70" s="196" t="s">
        <v>220</v>
      </c>
      <c r="C70" s="197">
        <v>25653074</v>
      </c>
      <c r="D70" s="197">
        <v>1539185</v>
      </c>
      <c r="E70" s="198">
        <f>SUM(C70:D70)</f>
        <v>27192259</v>
      </c>
      <c r="F70" s="230">
        <f t="shared" si="6"/>
        <v>0.1070855572333437</v>
      </c>
      <c r="G70" s="230">
        <f t="shared" si="4"/>
        <v>10.708555723334371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9" thickBot="1">
      <c r="A71" s="129"/>
      <c r="B71" s="200"/>
      <c r="C71" s="197"/>
      <c r="D71" s="197"/>
      <c r="E71" s="198">
        <f t="shared" si="5"/>
        <v>0</v>
      </c>
      <c r="F71" s="230">
        <f t="shared" si="6"/>
        <v>0</v>
      </c>
      <c r="G71" s="230">
        <f t="shared" si="4"/>
        <v>0</v>
      </c>
    </row>
    <row r="72" spans="1:38" ht="19" thickBot="1">
      <c r="B72" s="201" t="s">
        <v>171</v>
      </c>
      <c r="C72" s="202"/>
      <c r="D72" s="203">
        <f>SUM(D56:D71)</f>
        <v>11376542</v>
      </c>
      <c r="E72" s="204">
        <f>SUM(E56:E71)</f>
        <v>253930219</v>
      </c>
    </row>
    <row r="73" spans="1:38" ht="19" thickBot="1">
      <c r="C73" s="192" t="s">
        <v>221</v>
      </c>
      <c r="D73" s="203">
        <v>3244177</v>
      </c>
    </row>
    <row r="74" spans="1:38" ht="19" thickBot="1"/>
    <row r="75" spans="1:38" ht="19" thickBot="1">
      <c r="C75" s="205" t="s">
        <v>198</v>
      </c>
      <c r="D75" s="203">
        <f>SUM(D72:D74)</f>
        <v>14620719</v>
      </c>
    </row>
    <row r="76" spans="1:38" ht="19" thickBot="1"/>
    <row r="77" spans="1:38">
      <c r="B77" s="212"/>
      <c r="C77" s="213"/>
      <c r="D77" s="214"/>
    </row>
    <row r="78" spans="1:38" ht="20">
      <c r="B78" s="215" t="s">
        <v>229</v>
      </c>
      <c r="C78" s="216"/>
      <c r="D78" s="217">
        <f>D72+D73+D47+D48</f>
        <v>56150607</v>
      </c>
    </row>
    <row r="79" spans="1:38" ht="21" thickBot="1">
      <c r="B79" s="234" t="s">
        <v>228</v>
      </c>
      <c r="C79" s="219"/>
      <c r="D79" s="220"/>
    </row>
  </sheetData>
  <mergeCells count="4">
    <mergeCell ref="B1:E1"/>
    <mergeCell ref="B2:E2"/>
    <mergeCell ref="B52:E52"/>
    <mergeCell ref="B53:E53"/>
  </mergeCells>
  <phoneticPr fontId="2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A94" workbookViewId="0">
      <selection activeCell="J19" sqref="J19"/>
    </sheetView>
  </sheetViews>
  <sheetFormatPr baseColWidth="10" defaultColWidth="11.5" defaultRowHeight="18" x14ac:dyDescent="0"/>
  <cols>
    <col min="1" max="1" width="3.83203125" style="107" customWidth="1"/>
    <col min="2" max="2" width="22.6640625" style="107" customWidth="1"/>
    <col min="3" max="3" width="34.3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232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A3" s="137"/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235"/>
      <c r="C4" s="194"/>
      <c r="D4" s="194"/>
      <c r="E4" s="195"/>
      <c r="I4" s="162">
        <v>639000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22">
        <v>1</v>
      </c>
      <c r="B5" s="236" t="s">
        <v>54</v>
      </c>
      <c r="C5" s="197">
        <v>1013838</v>
      </c>
      <c r="D5" s="197">
        <v>76038</v>
      </c>
      <c r="E5" s="198">
        <f t="shared" ref="E5:E36" si="0">C5+D5</f>
        <v>1089876</v>
      </c>
      <c r="F5" s="229">
        <f t="shared" ref="F5:F44" si="1">+E5/$E$50</f>
        <v>2.157036511654224E-3</v>
      </c>
      <c r="G5" s="107">
        <f>+F5*100</f>
        <v>0.21570365116542239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22">
        <v>2</v>
      </c>
      <c r="B6" s="236" t="s">
        <v>41</v>
      </c>
      <c r="C6" s="197">
        <v>6198060</v>
      </c>
      <c r="D6" s="197">
        <v>433864</v>
      </c>
      <c r="E6" s="198">
        <f t="shared" si="0"/>
        <v>6631924</v>
      </c>
      <c r="F6" s="229">
        <f t="shared" si="1"/>
        <v>1.3125623658577605E-2</v>
      </c>
      <c r="G6" s="107">
        <f t="shared" ref="G6:G49" si="2">+F6*100</f>
        <v>1.3125623658577605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236" t="s">
        <v>39</v>
      </c>
      <c r="C7" s="197">
        <v>6556344</v>
      </c>
      <c r="D7" s="197">
        <v>524508</v>
      </c>
      <c r="E7" s="198">
        <f t="shared" si="0"/>
        <v>7080852</v>
      </c>
      <c r="F7" s="229">
        <f t="shared" si="1"/>
        <v>1.4014122980614156E-2</v>
      </c>
      <c r="G7" s="107">
        <f t="shared" si="2"/>
        <v>1.4014122980614157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4</v>
      </c>
      <c r="B8" s="237" t="s">
        <v>172</v>
      </c>
      <c r="C8" s="197">
        <v>1437968</v>
      </c>
      <c r="D8" s="197">
        <v>129417</v>
      </c>
      <c r="E8" s="198">
        <f t="shared" si="0"/>
        <v>1567385</v>
      </c>
      <c r="F8" s="229">
        <f t="shared" si="1"/>
        <v>3.1021021408115745E-3</v>
      </c>
      <c r="G8" s="107">
        <f t="shared" si="2"/>
        <v>0.31021021408115745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5</v>
      </c>
      <c r="B9" s="236" t="s">
        <v>40</v>
      </c>
      <c r="C9" s="197">
        <v>2006524</v>
      </c>
      <c r="D9" s="197">
        <v>160522</v>
      </c>
      <c r="E9" s="198">
        <f t="shared" si="0"/>
        <v>2167046</v>
      </c>
      <c r="F9" s="229">
        <f t="shared" si="1"/>
        <v>4.288925845173432E-3</v>
      </c>
      <c r="G9" s="107">
        <f t="shared" si="2"/>
        <v>0.42889258451734319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236" t="s">
        <v>202</v>
      </c>
      <c r="C10" s="197">
        <v>5830263</v>
      </c>
      <c r="D10" s="197">
        <v>583027</v>
      </c>
      <c r="E10" s="198">
        <f t="shared" si="0"/>
        <v>6413290</v>
      </c>
      <c r="F10" s="229">
        <f t="shared" si="1"/>
        <v>1.2692912487133322E-2</v>
      </c>
      <c r="G10" s="107">
        <f t="shared" si="2"/>
        <v>1.2692912487133323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7</v>
      </c>
      <c r="B11" s="236" t="s">
        <v>43</v>
      </c>
      <c r="C11" s="197">
        <v>13017870</v>
      </c>
      <c r="D11" s="197">
        <v>1041430</v>
      </c>
      <c r="E11" s="198">
        <f t="shared" si="0"/>
        <v>14059300</v>
      </c>
      <c r="F11" s="229">
        <f t="shared" si="1"/>
        <v>2.7825572292903257E-2</v>
      </c>
      <c r="G11" s="107">
        <f t="shared" si="2"/>
        <v>2.7825572292903256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8</v>
      </c>
      <c r="B12" s="236" t="s">
        <v>191</v>
      </c>
      <c r="C12" s="197">
        <v>1800199</v>
      </c>
      <c r="D12" s="197">
        <v>126014</v>
      </c>
      <c r="E12" s="198">
        <f t="shared" si="0"/>
        <v>1926213</v>
      </c>
      <c r="F12" s="229">
        <f t="shared" si="1"/>
        <v>3.8122793512500664E-3</v>
      </c>
      <c r="G12" s="107">
        <f t="shared" si="2"/>
        <v>0.38122793512500663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9</v>
      </c>
      <c r="B13" s="236" t="s">
        <v>60</v>
      </c>
      <c r="C13" s="197"/>
      <c r="D13" s="197"/>
      <c r="E13" s="198">
        <f t="shared" si="0"/>
        <v>0</v>
      </c>
      <c r="F13" s="229">
        <f t="shared" si="1"/>
        <v>0</v>
      </c>
      <c r="G13" s="107">
        <f t="shared" si="2"/>
        <v>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10</v>
      </c>
      <c r="B14" s="236" t="s">
        <v>113</v>
      </c>
      <c r="C14" s="197">
        <v>29937409</v>
      </c>
      <c r="D14" s="197">
        <v>1945931</v>
      </c>
      <c r="E14" s="198">
        <f t="shared" si="0"/>
        <v>31883340</v>
      </c>
      <c r="F14" s="229">
        <f t="shared" si="1"/>
        <v>6.310215886347216E-2</v>
      </c>
      <c r="G14" s="107">
        <f t="shared" si="2"/>
        <v>6.3102158863472164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11</v>
      </c>
      <c r="B15" s="236" t="s">
        <v>44</v>
      </c>
      <c r="C15" s="197">
        <v>12840529</v>
      </c>
      <c r="D15" s="197">
        <v>898837</v>
      </c>
      <c r="E15" s="198">
        <f t="shared" si="0"/>
        <v>13739366</v>
      </c>
      <c r="F15" s="229">
        <f t="shared" si="1"/>
        <v>2.7192372443269369E-2</v>
      </c>
      <c r="G15" s="107">
        <f t="shared" si="2"/>
        <v>2.719237244326937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12</v>
      </c>
      <c r="B16" s="236" t="s">
        <v>213</v>
      </c>
      <c r="C16" s="197"/>
      <c r="D16" s="197"/>
      <c r="E16" s="198"/>
      <c r="F16" s="229">
        <f t="shared" si="1"/>
        <v>0</v>
      </c>
      <c r="G16" s="107">
        <f t="shared" si="2"/>
        <v>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13</v>
      </c>
      <c r="B17" s="236" t="s">
        <v>212</v>
      </c>
      <c r="C17" s="197">
        <v>37831892</v>
      </c>
      <c r="D17" s="197">
        <v>2648232</v>
      </c>
      <c r="E17" s="198">
        <f t="shared" si="0"/>
        <v>40480124</v>
      </c>
      <c r="F17" s="229">
        <f t="shared" si="1"/>
        <v>8.0116550382144783E-2</v>
      </c>
      <c r="G17" s="107">
        <f t="shared" si="2"/>
        <v>8.011655038214478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14</v>
      </c>
      <c r="B18" s="236" t="s">
        <v>38</v>
      </c>
      <c r="C18" s="197">
        <v>17423182</v>
      </c>
      <c r="D18" s="197">
        <v>1219623</v>
      </c>
      <c r="E18" s="198">
        <f t="shared" si="0"/>
        <v>18642805</v>
      </c>
      <c r="F18" s="229">
        <f t="shared" si="1"/>
        <v>3.6897051650508793E-2</v>
      </c>
      <c r="G18" s="107">
        <f t="shared" si="2"/>
        <v>3.6897051650508792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15</v>
      </c>
      <c r="B19" s="236" t="s">
        <v>65</v>
      </c>
      <c r="C19" s="197">
        <v>1738781</v>
      </c>
      <c r="D19" s="197">
        <v>139103</v>
      </c>
      <c r="E19" s="198">
        <f t="shared" si="0"/>
        <v>1877884</v>
      </c>
      <c r="F19" s="229">
        <f t="shared" si="1"/>
        <v>3.7166286372498159E-3</v>
      </c>
      <c r="G19" s="107">
        <f t="shared" si="2"/>
        <v>0.37166286372498158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16</v>
      </c>
      <c r="B20" s="236" t="s">
        <v>67</v>
      </c>
      <c r="C20" s="197">
        <v>3808655</v>
      </c>
      <c r="D20" s="197">
        <v>304692</v>
      </c>
      <c r="E20" s="198">
        <f t="shared" si="0"/>
        <v>4113347</v>
      </c>
      <c r="F20" s="229">
        <f t="shared" si="1"/>
        <v>8.1409625169316206E-3</v>
      </c>
      <c r="G20" s="107">
        <f t="shared" si="2"/>
        <v>0.81409625169316202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17</v>
      </c>
      <c r="B21" s="236" t="s">
        <v>46</v>
      </c>
      <c r="C21" s="197">
        <v>5291234</v>
      </c>
      <c r="D21" s="197">
        <v>423220</v>
      </c>
      <c r="E21" s="198">
        <f t="shared" si="0"/>
        <v>5714454</v>
      </c>
      <c r="F21" s="229">
        <f t="shared" si="1"/>
        <v>1.130980581476106E-2</v>
      </c>
      <c r="G21" s="107">
        <f t="shared" si="2"/>
        <v>1.130980581476106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22">
        <v>18</v>
      </c>
      <c r="B22" s="236" t="s">
        <v>166</v>
      </c>
      <c r="C22" s="197">
        <v>2288413</v>
      </c>
      <c r="D22" s="197">
        <v>228842</v>
      </c>
      <c r="E22" s="198">
        <f t="shared" si="0"/>
        <v>2517255</v>
      </c>
      <c r="F22" s="229">
        <f t="shared" si="1"/>
        <v>4.9820446951250909E-3</v>
      </c>
      <c r="G22" s="107">
        <f t="shared" si="2"/>
        <v>0.49820446951250907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222">
        <v>19</v>
      </c>
      <c r="B23" s="236" t="s">
        <v>224</v>
      </c>
      <c r="C23" s="197">
        <v>1884832</v>
      </c>
      <c r="D23" s="197">
        <v>150786</v>
      </c>
      <c r="E23" s="198">
        <f t="shared" si="0"/>
        <v>2035618</v>
      </c>
      <c r="F23" s="229">
        <f t="shared" si="1"/>
        <v>4.0288091028525697E-3</v>
      </c>
      <c r="G23" s="107">
        <f t="shared" si="2"/>
        <v>0.40288091028525697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 customHeight="1">
      <c r="A24" s="222">
        <v>20</v>
      </c>
      <c r="B24" s="236" t="s">
        <v>70</v>
      </c>
      <c r="C24" s="197">
        <v>942416</v>
      </c>
      <c r="D24" s="197">
        <v>75394</v>
      </c>
      <c r="E24" s="198">
        <f t="shared" si="0"/>
        <v>1017810</v>
      </c>
      <c r="F24" s="229">
        <f t="shared" si="1"/>
        <v>2.0144065305840167E-3</v>
      </c>
      <c r="G24" s="107">
        <f t="shared" si="2"/>
        <v>0.20144065305840167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customHeight="1">
      <c r="A25" s="222">
        <v>21</v>
      </c>
      <c r="B25" s="236" t="s">
        <v>217</v>
      </c>
      <c r="C25" s="197">
        <v>2802076</v>
      </c>
      <c r="D25" s="197">
        <v>182135</v>
      </c>
      <c r="E25" s="198">
        <f t="shared" si="0"/>
        <v>2984211</v>
      </c>
      <c r="F25" s="229">
        <f t="shared" si="1"/>
        <v>5.906224272743104E-3</v>
      </c>
      <c r="G25" s="107">
        <f t="shared" si="2"/>
        <v>0.59062242727431036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>
      <c r="A26" s="222">
        <v>22</v>
      </c>
      <c r="B26" s="236" t="s">
        <v>61</v>
      </c>
      <c r="C26" s="197"/>
      <c r="D26" s="197"/>
      <c r="E26" s="198">
        <f t="shared" si="0"/>
        <v>0</v>
      </c>
      <c r="F26" s="229">
        <f t="shared" si="1"/>
        <v>0</v>
      </c>
      <c r="G26" s="107">
        <f t="shared" si="2"/>
        <v>0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>
      <c r="A27" s="222">
        <v>23</v>
      </c>
      <c r="B27" s="236" t="s">
        <v>214</v>
      </c>
      <c r="C27" s="197"/>
      <c r="D27" s="197"/>
      <c r="E27" s="198"/>
      <c r="F27" s="229">
        <f t="shared" si="1"/>
        <v>0</v>
      </c>
      <c r="G27" s="107">
        <f t="shared" si="2"/>
        <v>0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222">
        <v>24</v>
      </c>
      <c r="B28" s="236" t="s">
        <v>154</v>
      </c>
      <c r="C28" s="197"/>
      <c r="D28" s="197"/>
      <c r="E28" s="198">
        <f t="shared" si="0"/>
        <v>0</v>
      </c>
      <c r="F28" s="229">
        <f t="shared" si="1"/>
        <v>0</v>
      </c>
      <c r="G28" s="107">
        <f t="shared" si="2"/>
        <v>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22">
        <v>25</v>
      </c>
      <c r="B29" s="236" t="s">
        <v>50</v>
      </c>
      <c r="C29" s="197">
        <v>985494</v>
      </c>
      <c r="D29" s="197">
        <v>88696</v>
      </c>
      <c r="E29" s="198">
        <f t="shared" si="0"/>
        <v>1074190</v>
      </c>
      <c r="F29" s="229">
        <f t="shared" si="1"/>
        <v>2.1259914434796716E-3</v>
      </c>
      <c r="G29" s="107">
        <f t="shared" si="2"/>
        <v>0.21259914434796717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222">
        <v>26</v>
      </c>
      <c r="B30" s="236" t="s">
        <v>78</v>
      </c>
      <c r="C30" s="197">
        <v>3536807</v>
      </c>
      <c r="D30" s="197">
        <v>234309</v>
      </c>
      <c r="E30" s="198">
        <f t="shared" si="0"/>
        <v>3771116</v>
      </c>
      <c r="F30" s="229">
        <f t="shared" si="1"/>
        <v>7.4636333873609748E-3</v>
      </c>
      <c r="G30" s="107">
        <f t="shared" si="2"/>
        <v>0.7463633387360975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222">
        <v>27</v>
      </c>
      <c r="B31" s="236" t="s">
        <v>51</v>
      </c>
      <c r="C31" s="197">
        <v>953362</v>
      </c>
      <c r="D31" s="197">
        <v>85794</v>
      </c>
      <c r="E31" s="198">
        <f t="shared" si="0"/>
        <v>1039156</v>
      </c>
      <c r="F31" s="229">
        <f t="shared" si="1"/>
        <v>2.0566536315182247E-3</v>
      </c>
      <c r="G31" s="107">
        <f t="shared" si="2"/>
        <v>0.20566536315182246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22">
        <v>28</v>
      </c>
      <c r="B32" s="236" t="s">
        <v>206</v>
      </c>
      <c r="C32" s="197"/>
      <c r="D32" s="197"/>
      <c r="E32" s="198">
        <f t="shared" si="0"/>
        <v>0</v>
      </c>
      <c r="F32" s="229">
        <f t="shared" si="1"/>
        <v>0</v>
      </c>
      <c r="G32" s="107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29</v>
      </c>
      <c r="B33" s="236" t="s">
        <v>48</v>
      </c>
      <c r="C33" s="197">
        <v>1950200</v>
      </c>
      <c r="D33" s="197">
        <v>165768</v>
      </c>
      <c r="E33" s="198">
        <f t="shared" si="0"/>
        <v>2115968</v>
      </c>
      <c r="F33" s="229">
        <f t="shared" si="1"/>
        <v>4.1878344265695953E-3</v>
      </c>
      <c r="G33" s="107">
        <f t="shared" si="2"/>
        <v>0.41878344265695955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22">
        <v>30</v>
      </c>
      <c r="B34" s="236" t="s">
        <v>59</v>
      </c>
      <c r="C34" s="197">
        <v>15688029</v>
      </c>
      <c r="D34" s="197">
        <v>1019722</v>
      </c>
      <c r="E34" s="198">
        <f t="shared" si="0"/>
        <v>16707751</v>
      </c>
      <c r="F34" s="229">
        <f t="shared" si="1"/>
        <v>3.3067274565755526E-2</v>
      </c>
      <c r="G34" s="107">
        <f t="shared" si="2"/>
        <v>3.3067274565755524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31</v>
      </c>
      <c r="B35" s="236" t="s">
        <v>155</v>
      </c>
      <c r="C35" s="197">
        <v>4627540</v>
      </c>
      <c r="D35" s="197">
        <v>370506</v>
      </c>
      <c r="E35" s="198">
        <f t="shared" si="0"/>
        <v>4998046</v>
      </c>
      <c r="F35" s="229">
        <f t="shared" si="1"/>
        <v>9.8919213827328486E-3</v>
      </c>
      <c r="G35" s="107">
        <f t="shared" si="2"/>
        <v>0.98919213827328489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32</v>
      </c>
      <c r="B36" s="236" t="s">
        <v>204</v>
      </c>
      <c r="C36" s="197">
        <v>9920325</v>
      </c>
      <c r="D36" s="197">
        <v>744024</v>
      </c>
      <c r="E36" s="198">
        <f t="shared" si="0"/>
        <v>10664349</v>
      </c>
      <c r="F36" s="229">
        <f t="shared" si="1"/>
        <v>2.1106428773569847E-2</v>
      </c>
      <c r="G36" s="107">
        <f t="shared" si="2"/>
        <v>2.1106428773569847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33</v>
      </c>
      <c r="B37" s="236" t="s">
        <v>205</v>
      </c>
      <c r="C37" s="197"/>
      <c r="D37" s="197">
        <v>14111879</v>
      </c>
      <c r="E37" s="198">
        <v>25737968</v>
      </c>
      <c r="F37" s="229">
        <f t="shared" si="1"/>
        <v>5.0939498357416846E-2</v>
      </c>
      <c r="G37" s="107">
        <f t="shared" si="2"/>
        <v>5.0939498357416841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34</v>
      </c>
      <c r="B38" s="236" t="s">
        <v>218</v>
      </c>
      <c r="C38" s="197">
        <v>32190899</v>
      </c>
      <c r="D38" s="197">
        <v>2092409</v>
      </c>
      <c r="E38" s="198">
        <f>SUM(C38:D38)</f>
        <v>34283308</v>
      </c>
      <c r="F38" s="229">
        <f t="shared" si="1"/>
        <v>6.7852074085755942E-2</v>
      </c>
      <c r="G38" s="107">
        <f t="shared" si="2"/>
        <v>6.7852074085755945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35</v>
      </c>
      <c r="B39" s="236" t="s">
        <v>112</v>
      </c>
      <c r="C39" s="197"/>
      <c r="D39" s="197"/>
      <c r="E39" s="198">
        <f t="shared" ref="E39:E48" si="3">C39+D39</f>
        <v>0</v>
      </c>
      <c r="F39" s="229">
        <f t="shared" si="1"/>
        <v>0</v>
      </c>
      <c r="G39" s="107">
        <f t="shared" si="2"/>
        <v>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36</v>
      </c>
      <c r="B40" s="236" t="s">
        <v>68</v>
      </c>
      <c r="C40" s="197">
        <v>17874269</v>
      </c>
      <c r="D40" s="197">
        <v>1429942</v>
      </c>
      <c r="E40" s="198">
        <f t="shared" si="3"/>
        <v>19304211</v>
      </c>
      <c r="F40" s="229">
        <f t="shared" si="1"/>
        <v>3.82060784489952E-2</v>
      </c>
      <c r="G40" s="107">
        <f t="shared" si="2"/>
        <v>3.82060784489952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>
        <v>37</v>
      </c>
      <c r="B41" s="236" t="s">
        <v>45</v>
      </c>
      <c r="C41" s="197">
        <v>158268421</v>
      </c>
      <c r="D41" s="197">
        <v>4515870</v>
      </c>
      <c r="E41" s="198">
        <f t="shared" si="3"/>
        <v>162784291</v>
      </c>
      <c r="F41" s="229">
        <f t="shared" si="1"/>
        <v>0.32217578808116343</v>
      </c>
      <c r="G41" s="107">
        <f t="shared" si="2"/>
        <v>32.217578808116343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38</v>
      </c>
      <c r="B42" s="236" t="s">
        <v>63</v>
      </c>
      <c r="C42" s="197">
        <v>689059</v>
      </c>
      <c r="D42" s="197">
        <v>48234</v>
      </c>
      <c r="E42" s="198">
        <f t="shared" si="3"/>
        <v>737293</v>
      </c>
      <c r="F42" s="229">
        <f t="shared" si="1"/>
        <v>1.45921914124825E-3</v>
      </c>
      <c r="G42" s="107">
        <f t="shared" si="2"/>
        <v>0.145921914124825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39</v>
      </c>
      <c r="B43" s="236" t="s">
        <v>64</v>
      </c>
      <c r="C43" s="197">
        <v>18407509</v>
      </c>
      <c r="D43" s="197">
        <v>1288525</v>
      </c>
      <c r="E43" s="198">
        <f t="shared" si="3"/>
        <v>19696034</v>
      </c>
      <c r="F43" s="229">
        <f t="shared" si="1"/>
        <v>3.898155796878084E-2</v>
      </c>
      <c r="G43" s="107">
        <f t="shared" si="2"/>
        <v>3.898155796878084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22"/>
      <c r="B44" s="236" t="s">
        <v>235</v>
      </c>
      <c r="C44" s="197">
        <v>11969324</v>
      </c>
      <c r="D44" s="197">
        <v>957546</v>
      </c>
      <c r="E44" s="198">
        <f t="shared" si="3"/>
        <v>12926870</v>
      </c>
      <c r="F44" s="229">
        <f t="shared" si="1"/>
        <v>2.5584314703147547E-2</v>
      </c>
      <c r="G44" s="107">
        <f t="shared" si="2"/>
        <v>2.5584314703147548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22">
        <v>40</v>
      </c>
      <c r="B45" s="236" t="s">
        <v>223</v>
      </c>
      <c r="C45" s="197">
        <v>5065368</v>
      </c>
      <c r="D45" s="197">
        <v>214552</v>
      </c>
      <c r="E45" s="198">
        <f t="shared" si="3"/>
        <v>5279920</v>
      </c>
      <c r="F45" s="229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222"/>
      <c r="B46" s="236" t="s">
        <v>233</v>
      </c>
      <c r="C46" s="197">
        <v>1507865</v>
      </c>
      <c r="D46" s="197">
        <v>135708</v>
      </c>
      <c r="E46" s="198">
        <f t="shared" si="3"/>
        <v>1643573</v>
      </c>
      <c r="F46" s="22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222"/>
      <c r="B47" s="236" t="s">
        <v>234</v>
      </c>
      <c r="C47" s="197">
        <v>10126944</v>
      </c>
      <c r="D47" s="197">
        <v>810156</v>
      </c>
      <c r="E47" s="198">
        <f t="shared" si="3"/>
        <v>10937100</v>
      </c>
      <c r="F47" s="22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222">
        <v>41</v>
      </c>
      <c r="B48" s="236" t="s">
        <v>80</v>
      </c>
      <c r="C48" s="197"/>
      <c r="D48" s="197"/>
      <c r="E48" s="198">
        <f t="shared" si="3"/>
        <v>0</v>
      </c>
      <c r="F48" s="229">
        <f>+E48/$E$50</f>
        <v>0</v>
      </c>
      <c r="G48" s="107">
        <f t="shared" si="2"/>
        <v>0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9" thickBot="1">
      <c r="A49" s="223">
        <v>42</v>
      </c>
      <c r="B49" s="236" t="s">
        <v>111</v>
      </c>
      <c r="C49" s="197">
        <v>5254388</v>
      </c>
      <c r="D49" s="197">
        <v>367807</v>
      </c>
      <c r="E49" s="198">
        <f>C49+D49</f>
        <v>5622195</v>
      </c>
      <c r="F49" s="229">
        <f>+E49/$E$50</f>
        <v>1.1127210701620935E-2</v>
      </c>
      <c r="G49" s="107">
        <f t="shared" si="2"/>
        <v>1.1127210701620935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9" thickBot="1">
      <c r="B50" s="201" t="s">
        <v>171</v>
      </c>
      <c r="C50" s="202"/>
      <c r="D50" s="203">
        <f>SUM(D5:D49)</f>
        <v>39973062</v>
      </c>
      <c r="E50" s="204">
        <f>SUM(E5:E49)</f>
        <v>505265439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B51" s="231" t="s">
        <v>228</v>
      </c>
      <c r="C51" s="232"/>
      <c r="D51" s="233">
        <v>13071801</v>
      </c>
      <c r="E51" s="233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B52" s="231"/>
      <c r="C52" s="232"/>
      <c r="D52" s="233">
        <f>D50+D51</f>
        <v>53044863</v>
      </c>
      <c r="E52" s="233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8" customHeight="1">
      <c r="C53" s="107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9" thickBot="1">
      <c r="C54" s="107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20">
      <c r="B55" s="253" t="s">
        <v>232</v>
      </c>
      <c r="C55" s="254"/>
      <c r="D55" s="254"/>
      <c r="E55" s="2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21" thickBot="1">
      <c r="B56" s="256" t="s">
        <v>178</v>
      </c>
      <c r="C56" s="257"/>
      <c r="D56" s="257"/>
      <c r="E56" s="258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9" thickBot="1">
      <c r="B57" s="192" t="s">
        <v>169</v>
      </c>
      <c r="C57" s="192" t="s">
        <v>134</v>
      </c>
      <c r="D57" s="192" t="s">
        <v>170</v>
      </c>
      <c r="E57" s="192" t="s">
        <v>171</v>
      </c>
      <c r="G57" s="221" t="s">
        <v>207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9" thickBot="1">
      <c r="A58" s="112"/>
      <c r="B58" s="193"/>
      <c r="C58" s="194"/>
      <c r="D58" s="194"/>
      <c r="E58" s="195"/>
      <c r="G58" s="162">
        <v>739000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222">
        <v>1</v>
      </c>
      <c r="B59" s="196" t="s">
        <v>54</v>
      </c>
      <c r="C59" s="227">
        <v>1359102</v>
      </c>
      <c r="D59" s="227">
        <v>101934</v>
      </c>
      <c r="E59" s="228">
        <f>SUM(C59:D59)</f>
        <v>1461036</v>
      </c>
      <c r="F59" s="230">
        <f>+E59/$E$76</f>
        <v>5.4319101062071384E-3</v>
      </c>
      <c r="G59" s="230">
        <f t="shared" ref="G59:G75" si="4">+F59*100</f>
        <v>0.54319101062071384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5" customHeight="1">
      <c r="A60" s="222">
        <v>2</v>
      </c>
      <c r="B60" s="196" t="s">
        <v>41</v>
      </c>
      <c r="C60" s="197">
        <v>1893262</v>
      </c>
      <c r="D60" s="197">
        <v>132529</v>
      </c>
      <c r="E60" s="198">
        <f t="shared" ref="E60:E75" si="5">C60+D60</f>
        <v>2025791</v>
      </c>
      <c r="F60" s="230">
        <f t="shared" ref="F60:F75" si="6">+E60/$E$76</f>
        <v>7.5315834832019642E-3</v>
      </c>
      <c r="G60" s="230">
        <f t="shared" si="4"/>
        <v>0.75315834832019646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" customHeight="1">
      <c r="A61" s="222">
        <v>3</v>
      </c>
      <c r="B61" s="196" t="s">
        <v>44</v>
      </c>
      <c r="C61" s="197">
        <v>5532669</v>
      </c>
      <c r="D61" s="197">
        <v>383287</v>
      </c>
      <c r="E61" s="198">
        <f t="shared" si="5"/>
        <v>5915956</v>
      </c>
      <c r="F61" s="230">
        <f t="shared" si="6"/>
        <v>2.1994626541903661E-2</v>
      </c>
      <c r="G61" s="230">
        <f t="shared" si="4"/>
        <v>2.1994626541903659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" customHeight="1">
      <c r="A62" s="222">
        <v>4</v>
      </c>
      <c r="B62" s="196" t="s">
        <v>38</v>
      </c>
      <c r="C62" s="197">
        <v>4233647</v>
      </c>
      <c r="D62" s="197">
        <v>296355</v>
      </c>
      <c r="E62" s="198">
        <f t="shared" si="5"/>
        <v>4530002</v>
      </c>
      <c r="F62" s="230">
        <f t="shared" si="6"/>
        <v>1.6841859916482925E-2</v>
      </c>
      <c r="G62" s="230">
        <f t="shared" si="4"/>
        <v>1.6841859916482924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" customHeight="1">
      <c r="A63" s="222">
        <v>5</v>
      </c>
      <c r="B63" s="196" t="s">
        <v>175</v>
      </c>
      <c r="C63" s="197">
        <v>23427049</v>
      </c>
      <c r="D63" s="197">
        <v>1458165</v>
      </c>
      <c r="E63" s="198">
        <f t="shared" si="5"/>
        <v>24885214</v>
      </c>
      <c r="F63" s="230">
        <f t="shared" si="6"/>
        <v>9.2519448816954106E-2</v>
      </c>
      <c r="G63" s="230">
        <f t="shared" si="4"/>
        <v>9.25194488169541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" customHeight="1">
      <c r="A64" s="222">
        <v>6</v>
      </c>
      <c r="B64" s="196" t="s">
        <v>46</v>
      </c>
      <c r="C64" s="197">
        <v>28322553</v>
      </c>
      <c r="D64" s="197">
        <v>2265804</v>
      </c>
      <c r="E64" s="198">
        <f t="shared" si="5"/>
        <v>30588357</v>
      </c>
      <c r="F64" s="230">
        <f t="shared" si="6"/>
        <v>0.1137228689235391</v>
      </c>
      <c r="G64" s="230">
        <f t="shared" si="4"/>
        <v>11.372286892353909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" customHeight="1">
      <c r="A65" s="222"/>
      <c r="B65" s="196" t="s">
        <v>237</v>
      </c>
      <c r="C65" s="197">
        <v>540182</v>
      </c>
      <c r="D65" s="197">
        <v>43214</v>
      </c>
      <c r="E65" s="198">
        <f t="shared" si="5"/>
        <v>583396</v>
      </c>
      <c r="F65" s="230">
        <f t="shared" si="6"/>
        <v>2.1689777858456736E-3</v>
      </c>
      <c r="G65" s="230">
        <f t="shared" si="4"/>
        <v>0.21689777858456735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222">
        <v>7</v>
      </c>
      <c r="B66" s="196" t="s">
        <v>195</v>
      </c>
      <c r="C66" s="197">
        <v>24053494</v>
      </c>
      <c r="D66" s="197">
        <v>900000</v>
      </c>
      <c r="E66" s="198">
        <f t="shared" si="5"/>
        <v>24953494</v>
      </c>
      <c r="F66" s="230">
        <f t="shared" si="6"/>
        <v>9.2773303494081721E-2</v>
      </c>
      <c r="G66" s="230">
        <f t="shared" si="4"/>
        <v>9.2773303494081727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9" customHeight="1">
      <c r="A67" s="222">
        <v>8</v>
      </c>
      <c r="B67" s="196" t="s">
        <v>196</v>
      </c>
      <c r="C67" s="197"/>
      <c r="D67" s="197"/>
      <c r="E67" s="198">
        <f t="shared" si="5"/>
        <v>0</v>
      </c>
      <c r="F67" s="230">
        <f t="shared" si="6"/>
        <v>0</v>
      </c>
      <c r="G67" s="230">
        <f t="shared" si="4"/>
        <v>0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222">
        <v>9</v>
      </c>
      <c r="B68" s="196" t="s">
        <v>53</v>
      </c>
      <c r="C68" s="197">
        <v>476632</v>
      </c>
      <c r="D68" s="197">
        <v>42897</v>
      </c>
      <c r="E68" s="198">
        <f t="shared" si="5"/>
        <v>519529</v>
      </c>
      <c r="F68" s="230">
        <f t="shared" si="6"/>
        <v>1.9315299729559629E-3</v>
      </c>
      <c r="G68" s="230">
        <f t="shared" si="4"/>
        <v>0.19315299729559629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222">
        <v>10</v>
      </c>
      <c r="B69" s="196" t="s">
        <v>45</v>
      </c>
      <c r="C69" s="197">
        <v>138295501</v>
      </c>
      <c r="D69" s="197">
        <v>4363226</v>
      </c>
      <c r="E69" s="198">
        <f t="shared" si="5"/>
        <v>142658727</v>
      </c>
      <c r="F69" s="230">
        <f t="shared" si="6"/>
        <v>0.53038349563593579</v>
      </c>
      <c r="G69" s="230">
        <f t="shared" si="4"/>
        <v>53.038349563593577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222">
        <v>11</v>
      </c>
      <c r="B70" s="196" t="s">
        <v>188</v>
      </c>
      <c r="C70" s="197"/>
      <c r="D70" s="197"/>
      <c r="E70" s="198">
        <f t="shared" si="5"/>
        <v>0</v>
      </c>
      <c r="F70" s="230">
        <f t="shared" si="6"/>
        <v>0</v>
      </c>
      <c r="G70" s="230">
        <f t="shared" si="4"/>
        <v>0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222">
        <v>12</v>
      </c>
      <c r="B71" s="196" t="s">
        <v>219</v>
      </c>
      <c r="C71" s="197">
        <v>953261</v>
      </c>
      <c r="D71" s="197">
        <v>85794</v>
      </c>
      <c r="E71" s="198">
        <f>SUM(C71:D71)</f>
        <v>1039055</v>
      </c>
      <c r="F71" s="230">
        <f t="shared" si="6"/>
        <v>3.8630487923672369E-3</v>
      </c>
      <c r="G71" s="230">
        <f t="shared" si="4"/>
        <v>0.38630487923672369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222"/>
      <c r="B72" s="196" t="s">
        <v>225</v>
      </c>
      <c r="C72" s="197">
        <v>5528921</v>
      </c>
      <c r="D72" s="197">
        <v>497603</v>
      </c>
      <c r="E72" s="198">
        <f t="shared" ref="E72:E73" si="7">SUM(C72:D72)</f>
        <v>6026524</v>
      </c>
      <c r="F72" s="230"/>
      <c r="G72" s="230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222"/>
      <c r="B73" s="196" t="s">
        <v>226</v>
      </c>
      <c r="C73" s="197">
        <v>2138192</v>
      </c>
      <c r="D73" s="197">
        <v>181746</v>
      </c>
      <c r="E73" s="198">
        <f t="shared" si="7"/>
        <v>2319938</v>
      </c>
      <c r="F73" s="230"/>
      <c r="G73" s="230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222">
        <v>13</v>
      </c>
      <c r="B74" s="196" t="s">
        <v>220</v>
      </c>
      <c r="C74" s="197">
        <v>20250726</v>
      </c>
      <c r="D74" s="197">
        <v>1215042</v>
      </c>
      <c r="E74" s="198">
        <f>SUM(C74:D74)</f>
        <v>21465768</v>
      </c>
      <c r="F74" s="230">
        <f t="shared" si="6"/>
        <v>7.980646755911408E-2</v>
      </c>
      <c r="G74" s="230">
        <f t="shared" si="4"/>
        <v>7.9806467559114083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9" thickBot="1">
      <c r="A75" s="129"/>
      <c r="B75" s="200"/>
      <c r="C75" s="197"/>
      <c r="D75" s="197"/>
      <c r="E75" s="198">
        <f t="shared" si="5"/>
        <v>0</v>
      </c>
      <c r="F75" s="230">
        <f t="shared" si="6"/>
        <v>0</v>
      </c>
      <c r="G75" s="230">
        <f t="shared" si="4"/>
        <v>0</v>
      </c>
    </row>
    <row r="76" spans="1:38" ht="19" thickBot="1">
      <c r="B76" s="201" t="s">
        <v>171</v>
      </c>
      <c r="C76" s="202"/>
      <c r="D76" s="203">
        <f>SUM(D59:D75)</f>
        <v>11967596</v>
      </c>
      <c r="E76" s="204">
        <f>SUM(E59:E75)</f>
        <v>268972787</v>
      </c>
    </row>
    <row r="77" spans="1:38" ht="19" thickBot="1">
      <c r="C77" s="192" t="s">
        <v>236</v>
      </c>
      <c r="D77" s="203">
        <v>3536718</v>
      </c>
    </row>
    <row r="78" spans="1:38" ht="19" thickBot="1"/>
    <row r="79" spans="1:38" ht="19" thickBot="1">
      <c r="C79" s="205" t="s">
        <v>198</v>
      </c>
      <c r="D79" s="203">
        <f>SUM(D76:D78)</f>
        <v>15504314</v>
      </c>
    </row>
    <row r="80" spans="1:38" ht="19" thickBot="1"/>
    <row r="81" spans="2:4">
      <c r="B81" s="212"/>
      <c r="C81" s="213"/>
      <c r="D81" s="214"/>
    </row>
    <row r="82" spans="2:4" ht="20">
      <c r="B82" s="215" t="s">
        <v>229</v>
      </c>
      <c r="C82" s="216"/>
      <c r="D82" s="217">
        <f>D76+D77+D50+D51</f>
        <v>68549177</v>
      </c>
    </row>
    <row r="83" spans="2:4" ht="21" thickBot="1">
      <c r="B83" s="234" t="s">
        <v>228</v>
      </c>
      <c r="C83" s="219"/>
      <c r="D83" s="220"/>
    </row>
    <row r="85" spans="2:4" ht="19" thickBot="1"/>
    <row r="86" spans="2:4" ht="20">
      <c r="B86" s="238" t="s">
        <v>238</v>
      </c>
      <c r="C86" s="239"/>
    </row>
    <row r="87" spans="2:4" ht="21" thickBot="1">
      <c r="B87" s="234" t="s">
        <v>239</v>
      </c>
      <c r="C87" s="241">
        <v>647000</v>
      </c>
    </row>
    <row r="89" spans="2:4" ht="19" thickBot="1"/>
    <row r="90" spans="2:4" ht="21" thickBot="1">
      <c r="B90" s="240" t="s">
        <v>240</v>
      </c>
      <c r="C90" s="245">
        <v>1190000</v>
      </c>
    </row>
    <row r="91" spans="2:4" ht="19" thickBot="1"/>
    <row r="92" spans="2:4" ht="20">
      <c r="B92" s="238" t="s">
        <v>242</v>
      </c>
      <c r="C92" s="242"/>
      <c r="D92" s="243">
        <v>5805580</v>
      </c>
    </row>
    <row r="93" spans="2:4" ht="21" thickBot="1">
      <c r="B93" s="234" t="s">
        <v>241</v>
      </c>
      <c r="C93" s="244"/>
      <c r="D93" s="241"/>
    </row>
    <row r="95" spans="2:4" ht="19" thickBot="1"/>
    <row r="96" spans="2:4" ht="21" thickBot="1">
      <c r="B96" s="246" t="s">
        <v>243</v>
      </c>
      <c r="C96" s="247">
        <f>D92+C90+C87+D82</f>
        <v>76191757</v>
      </c>
    </row>
  </sheetData>
  <mergeCells count="4">
    <mergeCell ref="B1:E1"/>
    <mergeCell ref="B2:E2"/>
    <mergeCell ref="B55:E55"/>
    <mergeCell ref="B56:E56"/>
  </mergeCells>
  <phoneticPr fontId="2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"/>
  <sheetViews>
    <sheetView topLeftCell="A94" workbookViewId="0">
      <selection activeCell="D31" sqref="D31"/>
    </sheetView>
  </sheetViews>
  <sheetFormatPr baseColWidth="10" defaultColWidth="11.5" defaultRowHeight="18" x14ac:dyDescent="0"/>
  <cols>
    <col min="1" max="1" width="3.83203125" style="107" customWidth="1"/>
    <col min="2" max="2" width="22.6640625" style="107" customWidth="1"/>
    <col min="3" max="3" width="34.3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244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A3" s="137"/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235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22">
        <v>1</v>
      </c>
      <c r="B5" s="236" t="s">
        <v>54</v>
      </c>
      <c r="C5" s="197">
        <v>1013838</v>
      </c>
      <c r="D5" s="197">
        <v>76038</v>
      </c>
      <c r="E5" s="198">
        <f t="shared" ref="E5:E37" si="0">C5+D5</f>
        <v>1089876</v>
      </c>
      <c r="F5" s="229">
        <f t="shared" ref="F5:F45" si="1">+E5/$E$51</f>
        <v>2.3429472947398187E-3</v>
      </c>
      <c r="G5" s="107">
        <f>+F5*100</f>
        <v>0.23429472947398186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22">
        <v>2</v>
      </c>
      <c r="B6" s="236" t="s">
        <v>41</v>
      </c>
      <c r="C6" s="197">
        <v>6198060</v>
      </c>
      <c r="D6" s="197">
        <v>433864</v>
      </c>
      <c r="E6" s="198">
        <f t="shared" si="0"/>
        <v>6631924</v>
      </c>
      <c r="F6" s="229">
        <f t="shared" si="1"/>
        <v>1.4256895641999711E-2</v>
      </c>
      <c r="G6" s="107">
        <f t="shared" ref="G6:G50" si="2">+F6*100</f>
        <v>1.4256895641999712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236" t="s">
        <v>39</v>
      </c>
      <c r="C7" s="197">
        <v>5001756</v>
      </c>
      <c r="D7" s="197">
        <v>400141</v>
      </c>
      <c r="E7" s="198">
        <f t="shared" si="0"/>
        <v>5401897</v>
      </c>
      <c r="F7" s="229">
        <f t="shared" si="1"/>
        <v>1.1612660488544698E-2</v>
      </c>
      <c r="G7" s="107">
        <f t="shared" si="2"/>
        <v>1.1612660488544697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4</v>
      </c>
      <c r="B8" s="237" t="s">
        <v>172</v>
      </c>
      <c r="C8" s="197">
        <v>2415772</v>
      </c>
      <c r="D8" s="197">
        <v>217419</v>
      </c>
      <c r="E8" s="198">
        <f t="shared" si="0"/>
        <v>2633191</v>
      </c>
      <c r="F8" s="229">
        <f t="shared" si="1"/>
        <v>5.6606694064125071E-3</v>
      </c>
      <c r="G8" s="107">
        <f t="shared" si="2"/>
        <v>0.56606694064125074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5</v>
      </c>
      <c r="B9" s="237" t="s">
        <v>251</v>
      </c>
      <c r="C9" s="197"/>
      <c r="D9" s="197">
        <v>28035</v>
      </c>
      <c r="E9" s="198">
        <v>60000</v>
      </c>
      <c r="F9" s="22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236" t="s">
        <v>40</v>
      </c>
      <c r="C10" s="197">
        <v>1720545</v>
      </c>
      <c r="D10" s="197">
        <v>137644</v>
      </c>
      <c r="E10" s="198">
        <f t="shared" si="0"/>
        <v>1858189</v>
      </c>
      <c r="F10" s="229">
        <f t="shared" si="1"/>
        <v>3.9946185535467233E-3</v>
      </c>
      <c r="G10" s="107">
        <f t="shared" si="2"/>
        <v>0.39946185535467232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7</v>
      </c>
      <c r="B11" s="236" t="s">
        <v>202</v>
      </c>
      <c r="C11" s="197">
        <v>5710545</v>
      </c>
      <c r="D11" s="197">
        <v>571055</v>
      </c>
      <c r="E11" s="198">
        <f t="shared" si="0"/>
        <v>6281600</v>
      </c>
      <c r="F11" s="229">
        <f t="shared" si="1"/>
        <v>1.3503791006167347E-2</v>
      </c>
      <c r="G11" s="107">
        <f t="shared" si="2"/>
        <v>1.3503791006167347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8</v>
      </c>
      <c r="B12" s="236" t="s">
        <v>43</v>
      </c>
      <c r="C12" s="197">
        <v>12212964</v>
      </c>
      <c r="D12" s="197">
        <v>977037</v>
      </c>
      <c r="E12" s="198">
        <f t="shared" si="0"/>
        <v>13190001</v>
      </c>
      <c r="F12" s="229">
        <f t="shared" si="1"/>
        <v>2.8355039619704904E-2</v>
      </c>
      <c r="G12" s="107">
        <f t="shared" si="2"/>
        <v>2.8355039619704905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9</v>
      </c>
      <c r="B13" s="236" t="s">
        <v>191</v>
      </c>
      <c r="C13" s="197">
        <v>1760559</v>
      </c>
      <c r="D13" s="197">
        <v>123239</v>
      </c>
      <c r="E13" s="198">
        <f t="shared" si="0"/>
        <v>1883798</v>
      </c>
      <c r="F13" s="229">
        <f t="shared" si="1"/>
        <v>4.0496711808832202E-3</v>
      </c>
      <c r="G13" s="107">
        <f t="shared" si="2"/>
        <v>0.40496711808832203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10</v>
      </c>
      <c r="B14" s="236" t="s">
        <v>60</v>
      </c>
      <c r="C14" s="197">
        <v>230613</v>
      </c>
      <c r="D14" s="197">
        <v>16143</v>
      </c>
      <c r="E14" s="198">
        <f t="shared" si="0"/>
        <v>246756</v>
      </c>
      <c r="F14" s="229">
        <f t="shared" si="1"/>
        <v>5.3046062364968003E-4</v>
      </c>
      <c r="G14" s="107">
        <f t="shared" si="2"/>
        <v>5.3046062364968005E-2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11</v>
      </c>
      <c r="B15" s="236" t="s">
        <v>113</v>
      </c>
      <c r="C15" s="197">
        <v>28094109</v>
      </c>
      <c r="D15" s="197">
        <v>1826117</v>
      </c>
      <c r="E15" s="198">
        <f t="shared" si="0"/>
        <v>29920226</v>
      </c>
      <c r="F15" s="229">
        <f t="shared" si="1"/>
        <v>6.4320631488998734E-2</v>
      </c>
      <c r="G15" s="107">
        <f t="shared" si="2"/>
        <v>6.4320631488998732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12</v>
      </c>
      <c r="B16" s="236" t="s">
        <v>44</v>
      </c>
      <c r="C16" s="197">
        <v>14253962</v>
      </c>
      <c r="D16" s="197">
        <v>997777</v>
      </c>
      <c r="E16" s="198">
        <f t="shared" si="0"/>
        <v>15251739</v>
      </c>
      <c r="F16" s="229">
        <f t="shared" si="1"/>
        <v>3.278723508924665E-2</v>
      </c>
      <c r="G16" s="107">
        <f t="shared" si="2"/>
        <v>3.2787235089246649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13</v>
      </c>
      <c r="B17" s="236" t="s">
        <v>213</v>
      </c>
      <c r="C17" s="197"/>
      <c r="D17" s="197"/>
      <c r="E17" s="198"/>
      <c r="F17" s="229">
        <f t="shared" si="1"/>
        <v>0</v>
      </c>
      <c r="G17" s="107">
        <f t="shared" si="2"/>
        <v>0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14</v>
      </c>
      <c r="B18" s="236" t="s">
        <v>212</v>
      </c>
      <c r="C18" s="197">
        <v>36745852</v>
      </c>
      <c r="D18" s="197">
        <v>2572209</v>
      </c>
      <c r="E18" s="198">
        <f t="shared" si="0"/>
        <v>39318061</v>
      </c>
      <c r="F18" s="229">
        <f t="shared" si="1"/>
        <v>8.452350969685099E-2</v>
      </c>
      <c r="G18" s="107">
        <f t="shared" si="2"/>
        <v>8.4523509696850994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15</v>
      </c>
      <c r="B19" s="236" t="s">
        <v>38</v>
      </c>
      <c r="C19" s="197">
        <v>17006570</v>
      </c>
      <c r="D19" s="197">
        <v>1190460</v>
      </c>
      <c r="E19" s="198">
        <f t="shared" si="0"/>
        <v>18197030</v>
      </c>
      <c r="F19" s="229">
        <f t="shared" si="1"/>
        <v>3.9118837565740798E-2</v>
      </c>
      <c r="G19" s="107">
        <f t="shared" si="2"/>
        <v>3.9118837565740798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16</v>
      </c>
      <c r="B20" s="236" t="s">
        <v>65</v>
      </c>
      <c r="C20" s="197">
        <v>1230746</v>
      </c>
      <c r="D20" s="197">
        <v>98460</v>
      </c>
      <c r="E20" s="198">
        <f t="shared" si="0"/>
        <v>1329206</v>
      </c>
      <c r="F20" s="229">
        <f t="shared" si="1"/>
        <v>2.8574439678017822E-3</v>
      </c>
      <c r="G20" s="107">
        <f t="shared" si="2"/>
        <v>0.28574439678017821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17</v>
      </c>
      <c r="B21" s="236" t="s">
        <v>67</v>
      </c>
      <c r="C21" s="197">
        <v>3638114</v>
      </c>
      <c r="D21" s="197">
        <v>291049</v>
      </c>
      <c r="E21" s="198">
        <f t="shared" si="0"/>
        <v>3929163</v>
      </c>
      <c r="F21" s="229">
        <f t="shared" si="1"/>
        <v>8.4466689985299142E-3</v>
      </c>
      <c r="G21" s="107">
        <f t="shared" si="2"/>
        <v>0.84466689985299137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22">
        <v>18</v>
      </c>
      <c r="B22" s="236" t="s">
        <v>46</v>
      </c>
      <c r="C22" s="197">
        <v>4396642</v>
      </c>
      <c r="D22" s="197">
        <v>351733</v>
      </c>
      <c r="E22" s="198">
        <f t="shared" si="0"/>
        <v>4748375</v>
      </c>
      <c r="F22" s="229">
        <f t="shared" si="1"/>
        <v>1.0207759745751064E-2</v>
      </c>
      <c r="G22" s="107">
        <f t="shared" si="2"/>
        <v>1.0207759745751064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222">
        <v>19</v>
      </c>
      <c r="B23" s="236" t="s">
        <v>166</v>
      </c>
      <c r="C23" s="197"/>
      <c r="D23" s="197"/>
      <c r="E23" s="198">
        <f t="shared" si="0"/>
        <v>0</v>
      </c>
      <c r="F23" s="229">
        <f t="shared" si="1"/>
        <v>0</v>
      </c>
      <c r="G23" s="107">
        <f t="shared" si="2"/>
        <v>0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22">
        <v>20</v>
      </c>
      <c r="B24" s="236" t="s">
        <v>224</v>
      </c>
      <c r="C24" s="197">
        <v>1664935</v>
      </c>
      <c r="D24" s="197">
        <v>133194</v>
      </c>
      <c r="E24" s="198">
        <f t="shared" si="0"/>
        <v>1798129</v>
      </c>
      <c r="F24" s="229">
        <f t="shared" si="1"/>
        <v>3.8655053200026563E-3</v>
      </c>
      <c r="G24" s="107">
        <f t="shared" si="2"/>
        <v>0.38655053200026562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customHeight="1">
      <c r="A25" s="222">
        <v>21</v>
      </c>
      <c r="B25" s="236" t="s">
        <v>70</v>
      </c>
      <c r="C25" s="197">
        <v>565450</v>
      </c>
      <c r="D25" s="197">
        <v>45236</v>
      </c>
      <c r="E25" s="198">
        <f t="shared" si="0"/>
        <v>610686</v>
      </c>
      <c r="F25" s="229">
        <f t="shared" si="1"/>
        <v>1.3128145877471205E-3</v>
      </c>
      <c r="G25" s="107">
        <f t="shared" si="2"/>
        <v>0.13128145877471206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>
      <c r="A26" s="222">
        <v>22</v>
      </c>
      <c r="B26" s="236" t="s">
        <v>217</v>
      </c>
      <c r="C26" s="197">
        <v>2743040</v>
      </c>
      <c r="D26" s="197">
        <v>178298</v>
      </c>
      <c r="E26" s="198">
        <f t="shared" si="0"/>
        <v>2921338</v>
      </c>
      <c r="F26" s="229">
        <f t="shared" si="1"/>
        <v>6.2801098144381852E-3</v>
      </c>
      <c r="G26" s="107">
        <f t="shared" si="2"/>
        <v>0.62801098144381851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>
      <c r="A27" s="222">
        <v>23</v>
      </c>
      <c r="B27" s="236" t="s">
        <v>249</v>
      </c>
      <c r="C27" s="197"/>
      <c r="D27" s="197">
        <v>2451549</v>
      </c>
      <c r="E27" s="198">
        <v>4670000</v>
      </c>
      <c r="F27" s="229">
        <f t="shared" si="1"/>
        <v>1.0039274070109768E-2</v>
      </c>
      <c r="G27" s="107">
        <f t="shared" si="2"/>
        <v>1.0039274070109767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>
      <c r="A28" s="222">
        <v>24</v>
      </c>
      <c r="B28" s="236" t="s">
        <v>214</v>
      </c>
      <c r="C28" s="197"/>
      <c r="D28" s="197"/>
      <c r="E28" s="198"/>
      <c r="F28" s="229">
        <f t="shared" si="1"/>
        <v>0</v>
      </c>
      <c r="G28" s="107">
        <f t="shared" si="2"/>
        <v>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22">
        <v>25</v>
      </c>
      <c r="B29" s="236" t="s">
        <v>154</v>
      </c>
      <c r="C29" s="197">
        <v>962232</v>
      </c>
      <c r="D29" s="197">
        <v>67356</v>
      </c>
      <c r="E29" s="198">
        <f t="shared" si="0"/>
        <v>1029588</v>
      </c>
      <c r="F29" s="229">
        <f t="shared" si="1"/>
        <v>2.2133439210484315E-3</v>
      </c>
      <c r="G29" s="107">
        <f t="shared" si="2"/>
        <v>0.22133439210484315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222">
        <v>26</v>
      </c>
      <c r="B30" s="236" t="s">
        <v>50</v>
      </c>
      <c r="C30" s="197">
        <v>985494</v>
      </c>
      <c r="D30" s="197">
        <v>88695</v>
      </c>
      <c r="E30" s="198">
        <f t="shared" si="0"/>
        <v>1074189</v>
      </c>
      <c r="F30" s="229">
        <f t="shared" si="1"/>
        <v>2.3092243627617004E-3</v>
      </c>
      <c r="G30" s="107">
        <f t="shared" si="2"/>
        <v>0.23092243627617004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222">
        <v>27</v>
      </c>
      <c r="B31" s="236" t="s">
        <v>78</v>
      </c>
      <c r="C31" s="197">
        <v>2674384</v>
      </c>
      <c r="D31" s="197">
        <v>173657</v>
      </c>
      <c r="E31" s="198">
        <f t="shared" si="0"/>
        <v>2848041</v>
      </c>
      <c r="F31" s="229">
        <f t="shared" si="1"/>
        <v>6.1225405057622039E-3</v>
      </c>
      <c r="G31" s="107">
        <f t="shared" si="2"/>
        <v>0.6122540505762204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22">
        <v>28</v>
      </c>
      <c r="B32" s="236" t="s">
        <v>51</v>
      </c>
      <c r="C32" s="197">
        <v>953262</v>
      </c>
      <c r="D32" s="197">
        <v>85764</v>
      </c>
      <c r="E32" s="198">
        <f t="shared" si="0"/>
        <v>1039026</v>
      </c>
      <c r="F32" s="229">
        <f t="shared" si="1"/>
        <v>2.2336331434624993E-3</v>
      </c>
      <c r="G32" s="107">
        <f t="shared" si="2"/>
        <v>0.22336331434624992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29</v>
      </c>
      <c r="B33" s="236" t="s">
        <v>206</v>
      </c>
      <c r="C33" s="197">
        <v>785346</v>
      </c>
      <c r="D33" s="197">
        <v>70681</v>
      </c>
      <c r="E33" s="198">
        <f t="shared" si="0"/>
        <v>856027</v>
      </c>
      <c r="F33" s="229">
        <f t="shared" si="1"/>
        <v>1.8402333328509323E-3</v>
      </c>
      <c r="G33" s="107">
        <f t="shared" si="2"/>
        <v>0.18402333328509324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22">
        <v>30</v>
      </c>
      <c r="B34" s="236" t="s">
        <v>48</v>
      </c>
      <c r="C34" s="197">
        <v>1950200</v>
      </c>
      <c r="D34" s="197">
        <v>165768</v>
      </c>
      <c r="E34" s="198">
        <f t="shared" si="0"/>
        <v>2115968</v>
      </c>
      <c r="F34" s="229">
        <f t="shared" si="1"/>
        <v>4.5487757335293411E-3</v>
      </c>
      <c r="G34" s="107">
        <f t="shared" si="2"/>
        <v>0.45487757335293411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31</v>
      </c>
      <c r="B35" s="236" t="s">
        <v>59</v>
      </c>
      <c r="C35" s="197">
        <v>13768766</v>
      </c>
      <c r="D35" s="197">
        <v>894970</v>
      </c>
      <c r="E35" s="198">
        <f t="shared" si="0"/>
        <v>14663736</v>
      </c>
      <c r="F35" s="229">
        <f t="shared" si="1"/>
        <v>3.1523182996945419E-2</v>
      </c>
      <c r="G35" s="107">
        <f t="shared" si="2"/>
        <v>3.1523182996945418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32</v>
      </c>
      <c r="B36" s="236" t="s">
        <v>155</v>
      </c>
      <c r="C36" s="197">
        <v>792638</v>
      </c>
      <c r="D36" s="197">
        <v>63411</v>
      </c>
      <c r="E36" s="198">
        <f t="shared" si="0"/>
        <v>856049</v>
      </c>
      <c r="F36" s="229">
        <f t="shared" si="1"/>
        <v>1.8402806270756736E-3</v>
      </c>
      <c r="G36" s="107">
        <f t="shared" si="2"/>
        <v>0.18402806270756736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33</v>
      </c>
      <c r="B37" s="236" t="s">
        <v>250</v>
      </c>
      <c r="C37" s="197">
        <v>10136501</v>
      </c>
      <c r="D37" s="197">
        <v>760237</v>
      </c>
      <c r="E37" s="198">
        <f t="shared" si="0"/>
        <v>10896738</v>
      </c>
      <c r="F37" s="229">
        <f t="shared" si="1"/>
        <v>2.3425126178196951E-2</v>
      </c>
      <c r="G37" s="107">
        <f t="shared" si="2"/>
        <v>2.3425126178196951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34</v>
      </c>
      <c r="B38" s="236" t="s">
        <v>205</v>
      </c>
      <c r="C38" s="197"/>
      <c r="D38" s="197">
        <v>2753195</v>
      </c>
      <c r="E38" s="198">
        <v>9690561</v>
      </c>
      <c r="F38" s="229">
        <f t="shared" si="1"/>
        <v>2.083216226383661E-2</v>
      </c>
      <c r="G38" s="107">
        <f t="shared" si="2"/>
        <v>2.0832162263836609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35</v>
      </c>
      <c r="B39" s="236" t="s">
        <v>218</v>
      </c>
      <c r="C39" s="197">
        <v>14452046</v>
      </c>
      <c r="D39" s="197">
        <v>938915</v>
      </c>
      <c r="E39" s="198">
        <f>SUM(C39:D39)</f>
        <v>15390961</v>
      </c>
      <c r="F39" s="229">
        <f t="shared" si="1"/>
        <v>3.3086525841835267E-2</v>
      </c>
      <c r="G39" s="107">
        <f t="shared" si="2"/>
        <v>3.3086525841835268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36</v>
      </c>
      <c r="B40" s="236" t="s">
        <v>112</v>
      </c>
      <c r="C40" s="197"/>
      <c r="D40" s="197"/>
      <c r="E40" s="198">
        <f t="shared" ref="E40:E48" si="3">C40+D40</f>
        <v>0</v>
      </c>
      <c r="F40" s="229">
        <f t="shared" si="1"/>
        <v>0</v>
      </c>
      <c r="G40" s="107">
        <f t="shared" si="2"/>
        <v>0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>
        <v>37</v>
      </c>
      <c r="B41" s="236" t="s">
        <v>68</v>
      </c>
      <c r="C41" s="197"/>
      <c r="D41" s="197"/>
      <c r="E41" s="198">
        <f t="shared" si="3"/>
        <v>0</v>
      </c>
      <c r="F41" s="229">
        <f t="shared" si="1"/>
        <v>0</v>
      </c>
      <c r="G41" s="107">
        <f t="shared" si="2"/>
        <v>0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38</v>
      </c>
      <c r="B42" s="236" t="s">
        <v>45</v>
      </c>
      <c r="C42" s="197">
        <v>153928635</v>
      </c>
      <c r="D42" s="197">
        <v>4088074</v>
      </c>
      <c r="E42" s="198">
        <f t="shared" si="3"/>
        <v>158016709</v>
      </c>
      <c r="F42" s="229">
        <f t="shared" si="1"/>
        <v>0.33969444310659114</v>
      </c>
      <c r="G42" s="107">
        <f t="shared" si="2"/>
        <v>33.969444310659114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39</v>
      </c>
      <c r="B43" s="236" t="s">
        <v>248</v>
      </c>
      <c r="C43" s="197"/>
      <c r="D43" s="197">
        <v>8642720</v>
      </c>
      <c r="E43" s="198">
        <v>20603750</v>
      </c>
      <c r="F43" s="229">
        <f t="shared" si="1"/>
        <v>4.4292653773452699E-2</v>
      </c>
      <c r="G43" s="107">
        <f t="shared" si="2"/>
        <v>4.4292653773452697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22">
        <v>40</v>
      </c>
      <c r="B44" s="236" t="s">
        <v>247</v>
      </c>
      <c r="C44" s="197">
        <v>18748375</v>
      </c>
      <c r="D44" s="197">
        <v>1312386</v>
      </c>
      <c r="E44" s="198">
        <f t="shared" si="3"/>
        <v>20060761</v>
      </c>
      <c r="F44" s="229">
        <f t="shared" si="1"/>
        <v>4.3125369964447387E-2</v>
      </c>
      <c r="G44" s="107">
        <f t="shared" si="2"/>
        <v>4.3125369964447389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22">
        <v>41</v>
      </c>
      <c r="B45" s="236" t="s">
        <v>235</v>
      </c>
      <c r="C45" s="197">
        <v>11831820</v>
      </c>
      <c r="D45" s="197">
        <v>946546</v>
      </c>
      <c r="E45" s="198">
        <f t="shared" si="3"/>
        <v>12778366</v>
      </c>
      <c r="F45" s="229">
        <f t="shared" si="1"/>
        <v>2.7470132428730677E-2</v>
      </c>
      <c r="G45" s="107">
        <f t="shared" si="2"/>
        <v>2.7470132428730678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222">
        <v>42</v>
      </c>
      <c r="B46" s="236" t="s">
        <v>223</v>
      </c>
      <c r="C46" s="197">
        <v>3119600</v>
      </c>
      <c r="D46" s="197">
        <v>202774</v>
      </c>
      <c r="E46" s="198">
        <f t="shared" si="3"/>
        <v>3322374</v>
      </c>
      <c r="F46" s="22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222">
        <v>43</v>
      </c>
      <c r="B47" s="236" t="s">
        <v>233</v>
      </c>
      <c r="C47" s="197">
        <v>2827246</v>
      </c>
      <c r="D47" s="197">
        <v>254452</v>
      </c>
      <c r="E47" s="198">
        <f t="shared" si="3"/>
        <v>3081698</v>
      </c>
      <c r="F47" s="22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222">
        <v>44</v>
      </c>
      <c r="B48" s="236" t="s">
        <v>234</v>
      </c>
      <c r="C48" s="197">
        <v>8350702</v>
      </c>
      <c r="D48" s="197">
        <v>668056</v>
      </c>
      <c r="E48" s="198">
        <f t="shared" si="3"/>
        <v>9018758</v>
      </c>
      <c r="F48" s="229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222">
        <v>45</v>
      </c>
      <c r="B49" s="236" t="s">
        <v>80</v>
      </c>
      <c r="C49" s="197"/>
      <c r="D49" s="197">
        <v>6063008</v>
      </c>
      <c r="E49" s="198">
        <v>14872500</v>
      </c>
      <c r="F49" s="229">
        <f>+E49/$E$51</f>
        <v>3.1971970793941651E-2</v>
      </c>
      <c r="G49" s="107">
        <f t="shared" si="2"/>
        <v>3.1971970793941651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9" thickBot="1">
      <c r="A50" s="222">
        <v>46</v>
      </c>
      <c r="B50" s="236" t="s">
        <v>111</v>
      </c>
      <c r="C50" s="197">
        <v>921580</v>
      </c>
      <c r="D50" s="197">
        <v>64511</v>
      </c>
      <c r="E50" s="198">
        <f>C50+D50</f>
        <v>986091</v>
      </c>
      <c r="F50" s="229">
        <f>+E50/$E$51</f>
        <v>2.1198367895221863E-3</v>
      </c>
      <c r="G50" s="107">
        <f t="shared" si="2"/>
        <v>0.21198367895221862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9" thickBot="1">
      <c r="B51" s="201" t="s">
        <v>171</v>
      </c>
      <c r="C51" s="202"/>
      <c r="D51" s="203">
        <f>SUM(D5:D50)</f>
        <v>41421873</v>
      </c>
      <c r="E51" s="204">
        <f>SUM(E5:E50)</f>
        <v>465173076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B52" s="231" t="s">
        <v>228</v>
      </c>
      <c r="C52" s="232"/>
      <c r="D52" s="233">
        <v>4053063</v>
      </c>
      <c r="E52" s="233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B53" s="231"/>
      <c r="C53" s="232"/>
      <c r="D53" s="233">
        <f>D51+D52</f>
        <v>45474936</v>
      </c>
      <c r="E53" s="23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8" customHeight="1">
      <c r="C54" s="107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9" thickBot="1">
      <c r="C55" s="107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20">
      <c r="B56" s="253" t="s">
        <v>244</v>
      </c>
      <c r="C56" s="254"/>
      <c r="D56" s="254"/>
      <c r="E56" s="255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21" thickBot="1">
      <c r="B57" s="256" t="s">
        <v>178</v>
      </c>
      <c r="C57" s="257"/>
      <c r="D57" s="257"/>
      <c r="E57" s="258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9" thickBot="1">
      <c r="B58" s="192" t="s">
        <v>169</v>
      </c>
      <c r="C58" s="192" t="s">
        <v>134</v>
      </c>
      <c r="D58" s="192" t="s">
        <v>170</v>
      </c>
      <c r="E58" s="192" t="s">
        <v>171</v>
      </c>
      <c r="G58" s="221" t="s">
        <v>207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9" thickBot="1">
      <c r="A59" s="112"/>
      <c r="B59" s="193"/>
      <c r="C59" s="194"/>
      <c r="D59" s="194"/>
      <c r="E59" s="195"/>
      <c r="G59" s="162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222">
        <v>1</v>
      </c>
      <c r="B60" s="196" t="s">
        <v>54</v>
      </c>
      <c r="C60" s="227">
        <v>1359102</v>
      </c>
      <c r="D60" s="227">
        <v>101934</v>
      </c>
      <c r="E60" s="228">
        <f>SUM(C60:D60)</f>
        <v>1461036</v>
      </c>
      <c r="F60" s="230">
        <f>+E60/$E$75</f>
        <v>4.6909334716036186E-3</v>
      </c>
      <c r="G60" s="230">
        <f t="shared" ref="G60:G74" si="4">+F60*100</f>
        <v>0.46909334716036188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5" customHeight="1">
      <c r="A61" s="222">
        <v>2</v>
      </c>
      <c r="B61" s="196" t="s">
        <v>41</v>
      </c>
      <c r="C61" s="197">
        <v>1799020</v>
      </c>
      <c r="D61" s="197">
        <v>125932</v>
      </c>
      <c r="E61" s="198">
        <f t="shared" ref="E61:E74" si="5">C61+D61</f>
        <v>1924952</v>
      </c>
      <c r="F61" s="230">
        <f>+E61/$E$75</f>
        <v>6.1804238691109108E-3</v>
      </c>
      <c r="G61" s="230">
        <f t="shared" si="4"/>
        <v>0.61804238691109104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" customHeight="1">
      <c r="A62" s="222">
        <v>3</v>
      </c>
      <c r="B62" s="196" t="s">
        <v>44</v>
      </c>
      <c r="C62" s="197">
        <v>5931856</v>
      </c>
      <c r="D62" s="197">
        <v>415230</v>
      </c>
      <c r="E62" s="198">
        <f t="shared" si="5"/>
        <v>6347086</v>
      </c>
      <c r="F62" s="230">
        <f>+E62/$E$75</f>
        <v>2.0378524666433081E-2</v>
      </c>
      <c r="G62" s="230">
        <f t="shared" si="4"/>
        <v>2.037852466643308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" customHeight="1">
      <c r="A63" s="222"/>
      <c r="B63" s="196" t="s">
        <v>245</v>
      </c>
      <c r="C63" s="197">
        <v>5186402</v>
      </c>
      <c r="D63" s="197">
        <v>440844</v>
      </c>
      <c r="E63" s="198"/>
      <c r="F63" s="230"/>
      <c r="G63" s="230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" customHeight="1">
      <c r="A64" s="222">
        <v>4</v>
      </c>
      <c r="B64" s="196" t="s">
        <v>38</v>
      </c>
      <c r="C64" s="197">
        <v>4222294</v>
      </c>
      <c r="D64" s="197">
        <v>295560</v>
      </c>
      <c r="E64" s="198">
        <f t="shared" si="5"/>
        <v>4517854</v>
      </c>
      <c r="F64" s="230">
        <f t="shared" ref="F64:F70" si="6">+E64/$E$75</f>
        <v>1.4505428030807109E-2</v>
      </c>
      <c r="G64" s="230">
        <f t="shared" si="4"/>
        <v>1.450542803080711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" customHeight="1">
      <c r="A65" s="222">
        <v>5</v>
      </c>
      <c r="B65" s="196" t="s">
        <v>175</v>
      </c>
      <c r="C65" s="197">
        <v>25561743</v>
      </c>
      <c r="D65" s="197">
        <v>1526818</v>
      </c>
      <c r="E65" s="198">
        <f t="shared" si="5"/>
        <v>27088561</v>
      </c>
      <c r="F65" s="230">
        <f t="shared" si="6"/>
        <v>8.6972968148954846E-2</v>
      </c>
      <c r="G65" s="230">
        <f t="shared" si="4"/>
        <v>8.6972968148954841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" customHeight="1">
      <c r="A66" s="222">
        <v>6</v>
      </c>
      <c r="B66" s="196" t="s">
        <v>46</v>
      </c>
      <c r="C66" s="197">
        <v>26088797</v>
      </c>
      <c r="D66" s="197">
        <v>2087103</v>
      </c>
      <c r="E66" s="198">
        <f t="shared" si="5"/>
        <v>28175900</v>
      </c>
      <c r="F66" s="230">
        <f t="shared" si="6"/>
        <v>9.0464076451611322E-2</v>
      </c>
      <c r="G66" s="230">
        <f t="shared" si="4"/>
        <v>9.0464076451611319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" customHeight="1">
      <c r="A67" s="222"/>
      <c r="B67" s="196" t="s">
        <v>237</v>
      </c>
      <c r="C67" s="197">
        <v>3115506</v>
      </c>
      <c r="D67" s="197">
        <v>249241</v>
      </c>
      <c r="E67" s="198">
        <f t="shared" si="5"/>
        <v>3364747</v>
      </c>
      <c r="F67" s="230">
        <f t="shared" si="6"/>
        <v>1.0803159077379243E-2</v>
      </c>
      <c r="G67" s="230">
        <f t="shared" si="4"/>
        <v>1.0803159077379243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222">
        <v>7</v>
      </c>
      <c r="B68" s="196" t="s">
        <v>195</v>
      </c>
      <c r="C68" s="197">
        <v>73208752</v>
      </c>
      <c r="D68" s="197">
        <v>900000</v>
      </c>
      <c r="E68" s="198">
        <f t="shared" si="5"/>
        <v>74108752</v>
      </c>
      <c r="F68" s="230">
        <f t="shared" si="6"/>
        <v>0.23794021865003437</v>
      </c>
      <c r="G68" s="230">
        <f t="shared" si="4"/>
        <v>23.794021865003437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222">
        <v>10</v>
      </c>
      <c r="B69" s="196" t="s">
        <v>45</v>
      </c>
      <c r="C69" s="197">
        <v>130416690</v>
      </c>
      <c r="D69" s="197">
        <v>3942758</v>
      </c>
      <c r="E69" s="198">
        <f t="shared" si="5"/>
        <v>134359448</v>
      </c>
      <c r="F69" s="230">
        <f t="shared" si="6"/>
        <v>0.43138651740914385</v>
      </c>
      <c r="G69" s="230">
        <f t="shared" si="4"/>
        <v>43.138651740914383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222">
        <v>12</v>
      </c>
      <c r="B70" s="196" t="s">
        <v>219</v>
      </c>
      <c r="C70" s="197">
        <v>953261</v>
      </c>
      <c r="D70" s="197">
        <v>86794</v>
      </c>
      <c r="E70" s="198">
        <f>SUM(C70:D70)</f>
        <v>1040055</v>
      </c>
      <c r="F70" s="230">
        <f t="shared" si="6"/>
        <v>3.3392940432738836E-3</v>
      </c>
      <c r="G70" s="230">
        <f t="shared" si="4"/>
        <v>0.33392940432738838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222"/>
      <c r="B71" s="196" t="s">
        <v>225</v>
      </c>
      <c r="C71" s="197">
        <v>5719572</v>
      </c>
      <c r="D71" s="197">
        <v>514762</v>
      </c>
      <c r="E71" s="198">
        <f t="shared" ref="E71:E72" si="7">SUM(C71:D71)</f>
        <v>6234334</v>
      </c>
      <c r="F71" s="230"/>
      <c r="G71" s="230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222"/>
      <c r="B72" s="196" t="s">
        <v>226</v>
      </c>
      <c r="C72" s="197">
        <v>4766312</v>
      </c>
      <c r="D72" s="197">
        <v>405136</v>
      </c>
      <c r="E72" s="198">
        <f t="shared" si="7"/>
        <v>5171448</v>
      </c>
      <c r="F72" s="230"/>
      <c r="G72" s="230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222">
        <v>13</v>
      </c>
      <c r="B73" s="196" t="s">
        <v>220</v>
      </c>
      <c r="C73" s="197">
        <v>16665444</v>
      </c>
      <c r="D73" s="197">
        <v>999927</v>
      </c>
      <c r="E73" s="198">
        <f>SUM(C73:D73)</f>
        <v>17665371</v>
      </c>
      <c r="F73" s="230">
        <f>+E73/$E$75</f>
        <v>5.6718027558661038E-2</v>
      </c>
      <c r="G73" s="230">
        <f t="shared" si="4"/>
        <v>5.6718027558661035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9" thickBot="1">
      <c r="A74" s="129"/>
      <c r="B74" s="200"/>
      <c r="C74" s="197"/>
      <c r="D74" s="197"/>
      <c r="E74" s="198">
        <f t="shared" si="5"/>
        <v>0</v>
      </c>
      <c r="F74" s="230">
        <f>+E74/$E$75</f>
        <v>0</v>
      </c>
      <c r="G74" s="230">
        <f t="shared" si="4"/>
        <v>0</v>
      </c>
    </row>
    <row r="75" spans="1:38" ht="19" thickBot="1">
      <c r="B75" s="201" t="s">
        <v>171</v>
      </c>
      <c r="C75" s="202"/>
      <c r="D75" s="203">
        <f>SUM(D60:D74)</f>
        <v>12092039</v>
      </c>
      <c r="E75" s="204">
        <f>SUM(E60:E74)</f>
        <v>311459544</v>
      </c>
    </row>
    <row r="76" spans="1:38" ht="19" thickBot="1">
      <c r="C76" s="192" t="s">
        <v>252</v>
      </c>
      <c r="D76" s="203">
        <v>3838667</v>
      </c>
    </row>
    <row r="77" spans="1:38" ht="19" thickBot="1"/>
    <row r="78" spans="1:38" ht="19" thickBot="1">
      <c r="C78" s="205" t="s">
        <v>198</v>
      </c>
      <c r="D78" s="203">
        <f>SUM(D75:D77)</f>
        <v>15930706</v>
      </c>
    </row>
    <row r="79" spans="1:38" ht="19" thickBot="1"/>
    <row r="80" spans="1:38">
      <c r="B80" s="212"/>
      <c r="C80" s="213"/>
      <c r="D80" s="214"/>
    </row>
    <row r="81" spans="2:4" ht="20">
      <c r="B81" s="215" t="s">
        <v>229</v>
      </c>
      <c r="C81" s="216"/>
      <c r="D81" s="217">
        <f>D75+D76+D51+D52</f>
        <v>61405642</v>
      </c>
    </row>
    <row r="82" spans="2:4" ht="21" thickBot="1">
      <c r="B82" s="234" t="s">
        <v>228</v>
      </c>
      <c r="C82" s="219"/>
      <c r="D82" s="220"/>
    </row>
    <row r="84" spans="2:4" ht="19" thickBot="1"/>
    <row r="85" spans="2:4" ht="20">
      <c r="B85" s="238" t="s">
        <v>238</v>
      </c>
      <c r="C85" s="239"/>
    </row>
    <row r="86" spans="2:4" ht="21" thickBot="1">
      <c r="B86" s="234" t="s">
        <v>239</v>
      </c>
      <c r="C86" s="241">
        <v>625000</v>
      </c>
    </row>
    <row r="88" spans="2:4" ht="19" thickBot="1"/>
    <row r="89" spans="2:4" ht="21" thickBot="1">
      <c r="B89" s="240" t="s">
        <v>240</v>
      </c>
      <c r="C89" s="245">
        <v>1040000</v>
      </c>
    </row>
    <row r="90" spans="2:4" ht="19" thickBot="1"/>
    <row r="91" spans="2:4" ht="20">
      <c r="B91" s="238" t="s">
        <v>242</v>
      </c>
      <c r="C91" s="242"/>
      <c r="D91" s="243">
        <v>8519629</v>
      </c>
    </row>
    <row r="92" spans="2:4" ht="21" thickBot="1">
      <c r="B92" s="234" t="s">
        <v>241</v>
      </c>
      <c r="C92" s="244"/>
      <c r="D92" s="241"/>
    </row>
    <row r="94" spans="2:4" ht="19" thickBot="1"/>
    <row r="95" spans="2:4" ht="21" thickBot="1">
      <c r="B95" s="246" t="s">
        <v>246</v>
      </c>
      <c r="C95" s="247">
        <f>D91+C89+C86+D81</f>
        <v>71590271</v>
      </c>
    </row>
  </sheetData>
  <mergeCells count="4">
    <mergeCell ref="B1:E1"/>
    <mergeCell ref="B2:E2"/>
    <mergeCell ref="B56:E56"/>
    <mergeCell ref="B57:E5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A95" workbookViewId="0">
      <selection activeCell="D66" sqref="D66"/>
    </sheetView>
  </sheetViews>
  <sheetFormatPr baseColWidth="10" defaultColWidth="11.5" defaultRowHeight="18" x14ac:dyDescent="0"/>
  <cols>
    <col min="1" max="1" width="3.83203125" style="107" customWidth="1"/>
    <col min="2" max="2" width="51.1640625" style="107" bestFit="1" customWidth="1"/>
    <col min="3" max="3" width="34.33203125" style="140" customWidth="1"/>
    <col min="4" max="4" width="18.83203125" style="107" bestFit="1" customWidth="1"/>
    <col min="5" max="5" width="14.5" style="107" bestFit="1" customWidth="1"/>
    <col min="6" max="6" width="15.83203125" style="107" bestFit="1" customWidth="1"/>
    <col min="7" max="7" width="19.6640625" style="107" bestFit="1" customWidth="1"/>
    <col min="8" max="8" width="15.6640625" style="107" bestFit="1" customWidth="1"/>
    <col min="9" max="9" width="19.6640625" style="107" bestFit="1" customWidth="1"/>
    <col min="10" max="11" width="14.83203125" style="107" customWidth="1"/>
    <col min="12" max="12" width="15.83203125" style="107" bestFit="1" customWidth="1"/>
    <col min="13" max="14" width="14.83203125" style="107" customWidth="1"/>
    <col min="15" max="15" width="15.83203125" style="107" bestFit="1" customWidth="1"/>
    <col min="16" max="17" width="14.83203125" style="107" customWidth="1"/>
    <col min="18" max="18" width="15.83203125" style="107" bestFit="1" customWidth="1"/>
    <col min="19" max="19" width="12.6640625" style="107" bestFit="1" customWidth="1"/>
    <col min="20" max="20" width="12.5" style="107" bestFit="1" customWidth="1"/>
    <col min="21" max="21" width="15.83203125" style="107" bestFit="1" customWidth="1"/>
    <col min="22" max="22" width="13.5" style="107" bestFit="1" customWidth="1"/>
    <col min="23" max="23" width="12.6640625" style="107" bestFit="1" customWidth="1"/>
    <col min="24" max="24" width="15.83203125" style="107" bestFit="1" customWidth="1"/>
    <col min="25" max="26" width="14.6640625" style="107" bestFit="1" customWidth="1"/>
    <col min="27" max="27" width="15.83203125" style="107" bestFit="1" customWidth="1"/>
    <col min="28" max="29" width="14.6640625" style="107" bestFit="1" customWidth="1"/>
    <col min="30" max="30" width="15.83203125" style="107" bestFit="1" customWidth="1"/>
    <col min="31" max="32" width="14.6640625" style="107" bestFit="1" customWidth="1"/>
    <col min="33" max="33" width="15.83203125" style="107" bestFit="1" customWidth="1"/>
    <col min="34" max="35" width="14.6640625" style="107" bestFit="1" customWidth="1"/>
    <col min="36" max="36" width="15.83203125" style="107" bestFit="1" customWidth="1"/>
    <col min="37" max="38" width="14.6640625" style="107" bestFit="1" customWidth="1"/>
    <col min="39" max="16384" width="11.5" style="107"/>
  </cols>
  <sheetData>
    <row r="1" spans="1:38" ht="16" customHeight="1">
      <c r="B1" s="253" t="s">
        <v>253</v>
      </c>
      <c r="C1" s="254"/>
      <c r="D1" s="254"/>
      <c r="E1" s="255"/>
    </row>
    <row r="2" spans="1:38" ht="21" thickBot="1">
      <c r="B2" s="256" t="s">
        <v>168</v>
      </c>
      <c r="C2" s="257"/>
      <c r="D2" s="257"/>
      <c r="E2" s="25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9" thickBot="1">
      <c r="A3" s="137"/>
      <c r="B3" s="192" t="s">
        <v>169</v>
      </c>
      <c r="C3" s="192" t="s">
        <v>134</v>
      </c>
      <c r="D3" s="192" t="s">
        <v>170</v>
      </c>
      <c r="E3" s="192" t="s">
        <v>171</v>
      </c>
      <c r="I3" s="221" t="s">
        <v>207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" customHeight="1" thickBot="1">
      <c r="A4" s="112"/>
      <c r="B4" s="235"/>
      <c r="C4" s="194"/>
      <c r="D4" s="194"/>
      <c r="E4" s="195"/>
      <c r="I4" s="16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22">
        <v>1</v>
      </c>
      <c r="B5" s="236" t="s">
        <v>54</v>
      </c>
      <c r="C5" s="197">
        <v>1013838</v>
      </c>
      <c r="D5" s="197">
        <v>76038</v>
      </c>
      <c r="E5" s="198">
        <f t="shared" ref="E5:E37" si="0">C5+D5</f>
        <v>1089876</v>
      </c>
      <c r="F5" s="229">
        <f t="shared" ref="F5:F14" si="1">+E5/$E$52</f>
        <v>2.4867674488083403E-3</v>
      </c>
      <c r="G5" s="107">
        <f>+F5*100</f>
        <v>0.24867674488083402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222">
        <v>2</v>
      </c>
      <c r="B6" s="236" t="s">
        <v>41</v>
      </c>
      <c r="C6" s="197">
        <v>3671694</v>
      </c>
      <c r="D6" s="197">
        <v>257018</v>
      </c>
      <c r="E6" s="198">
        <f t="shared" si="0"/>
        <v>3928712</v>
      </c>
      <c r="F6" s="229">
        <f t="shared" si="1"/>
        <v>8.9641327245876708E-3</v>
      </c>
      <c r="G6" s="107">
        <f t="shared" ref="G6:G51" si="2">+F6*100</f>
        <v>0.89641327245876712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222">
        <v>3</v>
      </c>
      <c r="B7" s="236" t="s">
        <v>39</v>
      </c>
      <c r="C7" s="197">
        <v>6121870</v>
      </c>
      <c r="D7" s="197">
        <v>489750</v>
      </c>
      <c r="E7" s="198">
        <f t="shared" si="0"/>
        <v>6611620</v>
      </c>
      <c r="F7" s="229">
        <f t="shared" si="1"/>
        <v>1.5085717457665092E-2</v>
      </c>
      <c r="G7" s="107">
        <f t="shared" si="2"/>
        <v>1.5085717457665091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222">
        <v>4</v>
      </c>
      <c r="B8" s="237" t="s">
        <v>172</v>
      </c>
      <c r="C8" s="197">
        <v>2584104</v>
      </c>
      <c r="D8" s="197">
        <v>232569</v>
      </c>
      <c r="E8" s="198">
        <f t="shared" si="0"/>
        <v>2816673</v>
      </c>
      <c r="F8" s="229">
        <f t="shared" si="1"/>
        <v>6.4267960119658886E-3</v>
      </c>
      <c r="G8" s="107">
        <f t="shared" si="2"/>
        <v>0.64267960119658885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222">
        <v>5</v>
      </c>
      <c r="B9" s="237" t="s">
        <v>251</v>
      </c>
      <c r="C9" s="197"/>
      <c r="D9" s="197">
        <v>1281893</v>
      </c>
      <c r="E9" s="198">
        <v>2692875</v>
      </c>
      <c r="F9" s="229">
        <f t="shared" si="1"/>
        <v>6.1443264130137372E-3</v>
      </c>
      <c r="G9" s="107">
        <f t="shared" si="2"/>
        <v>0.61443264130137376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222">
        <v>6</v>
      </c>
      <c r="B10" s="236" t="s">
        <v>40</v>
      </c>
      <c r="C10" s="197">
        <v>2006524</v>
      </c>
      <c r="D10" s="197">
        <v>160522</v>
      </c>
      <c r="E10" s="198">
        <f t="shared" si="0"/>
        <v>2167046</v>
      </c>
      <c r="F10" s="229">
        <f t="shared" si="1"/>
        <v>4.9445436479657488E-3</v>
      </c>
      <c r="G10" s="107">
        <f t="shared" si="2"/>
        <v>0.4944543647965749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222">
        <v>7</v>
      </c>
      <c r="B11" s="236" t="s">
        <v>202</v>
      </c>
      <c r="C11" s="197">
        <v>5559788</v>
      </c>
      <c r="D11" s="197">
        <v>555979</v>
      </c>
      <c r="E11" s="198">
        <f t="shared" si="0"/>
        <v>6115767</v>
      </c>
      <c r="F11" s="229">
        <f t="shared" si="1"/>
        <v>1.395433085974573E-2</v>
      </c>
      <c r="G11" s="107">
        <f t="shared" si="2"/>
        <v>1.3954330859745729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222">
        <v>8</v>
      </c>
      <c r="B12" s="236" t="s">
        <v>43</v>
      </c>
      <c r="C12" s="197">
        <v>5778352</v>
      </c>
      <c r="D12" s="197">
        <v>462268</v>
      </c>
      <c r="E12" s="198">
        <f t="shared" si="0"/>
        <v>6240620</v>
      </c>
      <c r="F12" s="229">
        <f t="shared" si="1"/>
        <v>1.4239207649661342E-2</v>
      </c>
      <c r="G12" s="107">
        <f t="shared" si="2"/>
        <v>1.4239207649661343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222">
        <v>9</v>
      </c>
      <c r="B13" s="236" t="s">
        <v>191</v>
      </c>
      <c r="C13" s="197">
        <v>1919122</v>
      </c>
      <c r="D13" s="197">
        <v>134339</v>
      </c>
      <c r="E13" s="198">
        <f t="shared" si="0"/>
        <v>2053461</v>
      </c>
      <c r="F13" s="229">
        <f t="shared" si="1"/>
        <v>4.6853770265584561E-3</v>
      </c>
      <c r="G13" s="107">
        <f t="shared" si="2"/>
        <v>0.4685377026558456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222">
        <v>10</v>
      </c>
      <c r="B14" s="236" t="s">
        <v>60</v>
      </c>
      <c r="C14" s="197">
        <v>1190220</v>
      </c>
      <c r="D14" s="197">
        <v>83316</v>
      </c>
      <c r="E14" s="198">
        <f t="shared" si="0"/>
        <v>1273536</v>
      </c>
      <c r="F14" s="229">
        <f t="shared" si="1"/>
        <v>2.9058240292341316E-3</v>
      </c>
      <c r="G14" s="107">
        <f t="shared" si="2"/>
        <v>0.29058240292341314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222">
        <v>11</v>
      </c>
      <c r="B15" s="236" t="s">
        <v>254</v>
      </c>
      <c r="C15" s="197"/>
      <c r="D15" s="197">
        <v>1110470</v>
      </c>
      <c r="E15" s="198">
        <v>2778750</v>
      </c>
      <c r="F15" s="229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222">
        <v>12</v>
      </c>
      <c r="B16" s="236" t="s">
        <v>113</v>
      </c>
      <c r="C16" s="197">
        <v>20974199</v>
      </c>
      <c r="D16" s="197">
        <v>1363323</v>
      </c>
      <c r="E16" s="198">
        <f t="shared" si="0"/>
        <v>22337522</v>
      </c>
      <c r="F16" s="229">
        <f t="shared" ref="F16:F42" si="3">+E16/$E$52</f>
        <v>5.0967470241238613E-2</v>
      </c>
      <c r="G16" s="107">
        <f t="shared" si="2"/>
        <v>5.0967470241238617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222">
        <v>13</v>
      </c>
      <c r="B17" s="236" t="s">
        <v>44</v>
      </c>
      <c r="C17" s="197">
        <v>13804586</v>
      </c>
      <c r="D17" s="197">
        <v>966321</v>
      </c>
      <c r="E17" s="198">
        <f t="shared" si="0"/>
        <v>14770907</v>
      </c>
      <c r="F17" s="229">
        <f t="shared" si="3"/>
        <v>3.3702742988170449E-2</v>
      </c>
      <c r="G17" s="107">
        <f t="shared" si="2"/>
        <v>3.3702742988170451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222">
        <v>14</v>
      </c>
      <c r="B18" s="236" t="s">
        <v>212</v>
      </c>
      <c r="C18" s="197">
        <v>37076295</v>
      </c>
      <c r="D18" s="197">
        <v>2595340</v>
      </c>
      <c r="E18" s="198">
        <f t="shared" si="0"/>
        <v>39671635</v>
      </c>
      <c r="F18" s="229">
        <f t="shared" si="3"/>
        <v>9.0518674196886306E-2</v>
      </c>
      <c r="G18" s="107">
        <f t="shared" si="2"/>
        <v>9.0518674196886302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222">
        <v>15</v>
      </c>
      <c r="B19" s="236" t="s">
        <v>38</v>
      </c>
      <c r="C19" s="197">
        <v>16019657</v>
      </c>
      <c r="D19" s="197">
        <v>1121376</v>
      </c>
      <c r="E19" s="198">
        <f t="shared" si="0"/>
        <v>17141033</v>
      </c>
      <c r="F19" s="229">
        <f t="shared" si="3"/>
        <v>3.9110653783870436E-2</v>
      </c>
      <c r="G19" s="107">
        <f t="shared" si="2"/>
        <v>3.9110653783870437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222">
        <v>16</v>
      </c>
      <c r="B20" s="236" t="s">
        <v>65</v>
      </c>
      <c r="C20" s="197">
        <v>1182114</v>
      </c>
      <c r="D20" s="197">
        <v>94569</v>
      </c>
      <c r="E20" s="198">
        <f t="shared" si="0"/>
        <v>1276683</v>
      </c>
      <c r="F20" s="229">
        <f t="shared" si="3"/>
        <v>2.9130045315677918E-3</v>
      </c>
      <c r="G20" s="107">
        <f t="shared" si="2"/>
        <v>0.29130045315677916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222">
        <v>17</v>
      </c>
      <c r="B21" s="236" t="s">
        <v>67</v>
      </c>
      <c r="C21" s="197">
        <v>4608793</v>
      </c>
      <c r="D21" s="197">
        <v>368704</v>
      </c>
      <c r="E21" s="198">
        <f t="shared" si="0"/>
        <v>4977497</v>
      </c>
      <c r="F21" s="229">
        <f t="shared" si="3"/>
        <v>1.1357142937491209E-2</v>
      </c>
      <c r="G21" s="107">
        <f t="shared" si="2"/>
        <v>1.1357142937491209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222">
        <v>18</v>
      </c>
      <c r="B22" s="236" t="s">
        <v>46</v>
      </c>
      <c r="C22" s="197">
        <v>4253940</v>
      </c>
      <c r="D22" s="197">
        <v>340318</v>
      </c>
      <c r="E22" s="198">
        <f t="shared" si="0"/>
        <v>4594258</v>
      </c>
      <c r="F22" s="229">
        <f t="shared" si="3"/>
        <v>1.0482707432613718E-2</v>
      </c>
      <c r="G22" s="107">
        <f t="shared" si="2"/>
        <v>1.0482707432613718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222">
        <v>19</v>
      </c>
      <c r="B23" s="236" t="s">
        <v>166</v>
      </c>
      <c r="C23" s="197"/>
      <c r="D23" s="197"/>
      <c r="E23" s="198">
        <f t="shared" si="0"/>
        <v>0</v>
      </c>
      <c r="F23" s="229">
        <f t="shared" si="3"/>
        <v>0</v>
      </c>
      <c r="G23" s="107">
        <f t="shared" si="2"/>
        <v>0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222">
        <v>20</v>
      </c>
      <c r="B24" s="236" t="s">
        <v>224</v>
      </c>
      <c r="C24" s="197">
        <v>1916246</v>
      </c>
      <c r="D24" s="197">
        <v>153300</v>
      </c>
      <c r="E24" s="198">
        <f t="shared" si="0"/>
        <v>2069546</v>
      </c>
      <c r="F24" s="229">
        <f t="shared" si="3"/>
        <v>4.7220781323852488E-3</v>
      </c>
      <c r="G24" s="107">
        <f t="shared" si="2"/>
        <v>0.4722078132385249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customHeight="1">
      <c r="A25" s="222">
        <v>21</v>
      </c>
      <c r="B25" s="236" t="s">
        <v>70</v>
      </c>
      <c r="C25" s="197"/>
      <c r="D25" s="197"/>
      <c r="E25" s="198">
        <f t="shared" si="0"/>
        <v>0</v>
      </c>
      <c r="F25" s="229">
        <f t="shared" si="3"/>
        <v>0</v>
      </c>
      <c r="G25" s="107">
        <f t="shared" si="2"/>
        <v>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>
      <c r="A26" s="222">
        <v>22</v>
      </c>
      <c r="B26" s="236" t="s">
        <v>217</v>
      </c>
      <c r="C26" s="197">
        <v>1272448</v>
      </c>
      <c r="D26" s="197">
        <v>82709</v>
      </c>
      <c r="E26" s="198">
        <f t="shared" si="0"/>
        <v>1355157</v>
      </c>
      <c r="F26" s="229">
        <f t="shared" si="3"/>
        <v>3.0920584686925522E-3</v>
      </c>
      <c r="G26" s="107">
        <f t="shared" si="2"/>
        <v>0.30920584686925523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>
      <c r="A27" s="222">
        <v>23</v>
      </c>
      <c r="B27" s="236" t="s">
        <v>249</v>
      </c>
      <c r="C27" s="197"/>
      <c r="D27" s="197">
        <v>3017414</v>
      </c>
      <c r="E27" s="198">
        <v>6284188</v>
      </c>
      <c r="F27" s="229">
        <f t="shared" si="3"/>
        <v>1.4338616650510689E-2</v>
      </c>
      <c r="G27" s="107">
        <f t="shared" si="2"/>
        <v>1.4338616650510689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>
      <c r="A28" s="222">
        <v>24</v>
      </c>
      <c r="B28" s="236" t="s">
        <v>214</v>
      </c>
      <c r="C28" s="197"/>
      <c r="D28" s="197"/>
      <c r="E28" s="198"/>
      <c r="F28" s="229">
        <f t="shared" si="3"/>
        <v>0</v>
      </c>
      <c r="G28" s="107">
        <f t="shared" si="2"/>
        <v>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222">
        <v>25</v>
      </c>
      <c r="B29" s="236" t="s">
        <v>154</v>
      </c>
      <c r="C29" s="197"/>
      <c r="D29" s="197"/>
      <c r="E29" s="198">
        <f t="shared" si="0"/>
        <v>0</v>
      </c>
      <c r="F29" s="229">
        <f t="shared" si="3"/>
        <v>0</v>
      </c>
      <c r="G29" s="107">
        <f t="shared" si="2"/>
        <v>0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222">
        <v>26</v>
      </c>
      <c r="B30" s="236" t="s">
        <v>50</v>
      </c>
      <c r="C30" s="197">
        <v>985494</v>
      </c>
      <c r="D30" s="197">
        <v>88695</v>
      </c>
      <c r="E30" s="198">
        <f t="shared" si="0"/>
        <v>1074189</v>
      </c>
      <c r="F30" s="229">
        <f t="shared" si="3"/>
        <v>2.4509744586246347E-3</v>
      </c>
      <c r="G30" s="107">
        <f t="shared" si="2"/>
        <v>0.24509744586246346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222">
        <v>27</v>
      </c>
      <c r="B31" s="236" t="s">
        <v>78</v>
      </c>
      <c r="C31" s="197">
        <v>3082020</v>
      </c>
      <c r="D31" s="197">
        <v>189447</v>
      </c>
      <c r="E31" s="198">
        <f t="shared" si="0"/>
        <v>3271467</v>
      </c>
      <c r="F31" s="229">
        <f t="shared" si="3"/>
        <v>7.4644983883035091E-3</v>
      </c>
      <c r="G31" s="107">
        <f t="shared" si="2"/>
        <v>0.74644983883035088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222">
        <v>28</v>
      </c>
      <c r="B32" s="236" t="s">
        <v>51</v>
      </c>
      <c r="C32" s="197"/>
      <c r="D32" s="197"/>
      <c r="E32" s="198">
        <f t="shared" si="0"/>
        <v>0</v>
      </c>
      <c r="F32" s="229">
        <f t="shared" si="3"/>
        <v>0</v>
      </c>
      <c r="G32" s="107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222">
        <v>29</v>
      </c>
      <c r="B33" s="236" t="s">
        <v>206</v>
      </c>
      <c r="C33" s="197"/>
      <c r="D33" s="197"/>
      <c r="E33" s="198">
        <f t="shared" si="0"/>
        <v>0</v>
      </c>
      <c r="F33" s="229">
        <f t="shared" si="3"/>
        <v>0</v>
      </c>
      <c r="G33" s="107">
        <f t="shared" si="2"/>
        <v>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222">
        <v>30</v>
      </c>
      <c r="B34" s="236" t="s">
        <v>48</v>
      </c>
      <c r="C34" s="197">
        <v>1950200</v>
      </c>
      <c r="D34" s="197">
        <v>165767</v>
      </c>
      <c r="E34" s="198">
        <f t="shared" si="0"/>
        <v>2115967</v>
      </c>
      <c r="F34" s="229">
        <f t="shared" si="3"/>
        <v>4.8279968164751195E-3</v>
      </c>
      <c r="G34" s="107">
        <f t="shared" si="2"/>
        <v>0.48279968164751197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222">
        <v>31</v>
      </c>
      <c r="B35" s="236" t="s">
        <v>59</v>
      </c>
      <c r="C35" s="197">
        <v>14173312</v>
      </c>
      <c r="D35" s="197">
        <v>921265</v>
      </c>
      <c r="E35" s="198">
        <f t="shared" si="0"/>
        <v>15094577</v>
      </c>
      <c r="F35" s="229">
        <f t="shared" si="3"/>
        <v>3.4441260048969836E-2</v>
      </c>
      <c r="G35" s="107">
        <f t="shared" si="2"/>
        <v>3.4441260048969835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222">
        <v>32</v>
      </c>
      <c r="B36" s="236" t="s">
        <v>155</v>
      </c>
      <c r="C36" s="197"/>
      <c r="D36" s="197"/>
      <c r="E36" s="198">
        <f t="shared" si="0"/>
        <v>0</v>
      </c>
      <c r="F36" s="229">
        <f t="shared" si="3"/>
        <v>0</v>
      </c>
      <c r="G36" s="107">
        <f t="shared" si="2"/>
        <v>0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222">
        <v>33</v>
      </c>
      <c r="B37" s="236" t="s">
        <v>250</v>
      </c>
      <c r="C37" s="197">
        <v>6588852</v>
      </c>
      <c r="D37" s="197">
        <v>494164</v>
      </c>
      <c r="E37" s="198">
        <f t="shared" si="0"/>
        <v>7083016</v>
      </c>
      <c r="F37" s="229">
        <f t="shared" si="3"/>
        <v>1.6161300577486482E-2</v>
      </c>
      <c r="G37" s="107">
        <f t="shared" si="2"/>
        <v>1.6161300577486482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222">
        <v>34</v>
      </c>
      <c r="B38" s="236" t="s">
        <v>205</v>
      </c>
      <c r="C38" s="197"/>
      <c r="D38" s="197">
        <v>2011619</v>
      </c>
      <c r="E38" s="198">
        <v>7169795</v>
      </c>
      <c r="F38" s="229">
        <f t="shared" si="3"/>
        <v>1.6359304013143509E-2</v>
      </c>
      <c r="G38" s="107">
        <f t="shared" si="2"/>
        <v>1.635930401314351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222">
        <v>35</v>
      </c>
      <c r="B39" s="236" t="s">
        <v>218</v>
      </c>
      <c r="C39" s="197"/>
      <c r="D39" s="197"/>
      <c r="E39" s="198">
        <f>SUM(C39:D39)</f>
        <v>0</v>
      </c>
      <c r="F39" s="229">
        <f t="shared" si="3"/>
        <v>0</v>
      </c>
      <c r="G39" s="107">
        <f t="shared" si="2"/>
        <v>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222">
        <v>36</v>
      </c>
      <c r="B40" s="236" t="s">
        <v>112</v>
      </c>
      <c r="C40" s="197"/>
      <c r="D40" s="197"/>
      <c r="E40" s="198">
        <f t="shared" ref="E40:E49" si="4">C40+D40</f>
        <v>0</v>
      </c>
      <c r="F40" s="229">
        <f t="shared" si="3"/>
        <v>0</v>
      </c>
      <c r="G40" s="107">
        <f t="shared" si="2"/>
        <v>0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222">
        <v>37</v>
      </c>
      <c r="B41" s="236" t="s">
        <v>68</v>
      </c>
      <c r="C41" s="197">
        <v>2525180</v>
      </c>
      <c r="D41" s="197">
        <v>202014</v>
      </c>
      <c r="E41" s="198">
        <f t="shared" si="4"/>
        <v>2727194</v>
      </c>
      <c r="F41" s="229">
        <f t="shared" si="3"/>
        <v>6.2226319928004774E-3</v>
      </c>
      <c r="G41" s="107">
        <f t="shared" si="2"/>
        <v>0.6222631992800477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222">
        <v>38</v>
      </c>
      <c r="B42" s="236" t="s">
        <v>45</v>
      </c>
      <c r="C42" s="197">
        <v>153087105</v>
      </c>
      <c r="D42" s="197">
        <v>4330956</v>
      </c>
      <c r="E42" s="198">
        <f t="shared" si="4"/>
        <v>157418061</v>
      </c>
      <c r="F42" s="229">
        <f t="shared" si="3"/>
        <v>0.35918041130305256</v>
      </c>
      <c r="G42" s="107">
        <f t="shared" si="2"/>
        <v>35.918041130305255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222">
        <v>39</v>
      </c>
      <c r="B43" s="236" t="s">
        <v>255</v>
      </c>
      <c r="C43" s="197"/>
      <c r="D43" s="197">
        <v>2098008</v>
      </c>
      <c r="E43" s="198">
        <f>528750+3850125</f>
        <v>4378875</v>
      </c>
      <c r="F43" s="229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222">
        <v>40</v>
      </c>
      <c r="B44" s="236" t="s">
        <v>248</v>
      </c>
      <c r="C44" s="197"/>
      <c r="D44" s="197">
        <f>478532+3074524</f>
        <v>3553056</v>
      </c>
      <c r="E44" s="198">
        <f>1035000+6276563</f>
        <v>7311563</v>
      </c>
      <c r="F44" s="229">
        <f>+E44/$E$52</f>
        <v>1.6682775717890345E-2</v>
      </c>
      <c r="G44" s="107">
        <f t="shared" si="2"/>
        <v>1.6682775717890346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222">
        <v>41</v>
      </c>
      <c r="B45" s="236" t="s">
        <v>247</v>
      </c>
      <c r="C45" s="197">
        <v>17914135</v>
      </c>
      <c r="D45" s="197">
        <v>1253989</v>
      </c>
      <c r="E45" s="198">
        <f t="shared" si="4"/>
        <v>19168124</v>
      </c>
      <c r="F45" s="229">
        <f>+E45/$E$52</f>
        <v>4.3735862444830347E-2</v>
      </c>
      <c r="G45" s="107">
        <f t="shared" si="2"/>
        <v>4.3735862444830342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222">
        <v>42</v>
      </c>
      <c r="B46" s="236" t="s">
        <v>235</v>
      </c>
      <c r="C46" s="197">
        <v>5465164</v>
      </c>
      <c r="D46" s="197">
        <v>437213</v>
      </c>
      <c r="E46" s="198">
        <f t="shared" si="4"/>
        <v>5902377</v>
      </c>
      <c r="F46" s="229">
        <f>+E46/$E$52</f>
        <v>1.3467439409799855E-2</v>
      </c>
      <c r="G46" s="107">
        <f t="shared" si="2"/>
        <v>1.3467439409799855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222">
        <v>43</v>
      </c>
      <c r="B47" s="236" t="s">
        <v>223</v>
      </c>
      <c r="C47" s="197">
        <v>14629346</v>
      </c>
      <c r="D47" s="197">
        <v>950908</v>
      </c>
      <c r="E47" s="198">
        <f t="shared" si="4"/>
        <v>15580254</v>
      </c>
      <c r="F47" s="22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222">
        <v>44</v>
      </c>
      <c r="B48" s="236" t="s">
        <v>233</v>
      </c>
      <c r="C48" s="197">
        <v>2827246</v>
      </c>
      <c r="D48" s="197">
        <v>254452</v>
      </c>
      <c r="E48" s="198">
        <f t="shared" si="4"/>
        <v>3081698</v>
      </c>
      <c r="F48" s="229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222">
        <v>45</v>
      </c>
      <c r="B49" s="236" t="s">
        <v>234</v>
      </c>
      <c r="C49" s="197">
        <v>6922885</v>
      </c>
      <c r="D49" s="197">
        <v>553831</v>
      </c>
      <c r="E49" s="198">
        <f t="shared" si="4"/>
        <v>7476716</v>
      </c>
      <c r="F49" s="22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222">
        <v>46</v>
      </c>
      <c r="B50" s="236" t="s">
        <v>80</v>
      </c>
      <c r="C50" s="197"/>
      <c r="D50" s="197">
        <v>14103355</v>
      </c>
      <c r="E50" s="198">
        <f>12165188+15003750</f>
        <v>27168938</v>
      </c>
      <c r="F50" s="229">
        <f>+E50/$E$52</f>
        <v>6.1991300512252746E-2</v>
      </c>
      <c r="G50" s="107">
        <f t="shared" si="2"/>
        <v>6.1991300512252749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9" thickBot="1">
      <c r="A51" s="222">
        <v>47</v>
      </c>
      <c r="B51" s="236" t="s">
        <v>111</v>
      </c>
      <c r="C51" s="197"/>
      <c r="D51" s="197"/>
      <c r="E51" s="198">
        <f>C51+D51</f>
        <v>0</v>
      </c>
      <c r="F51" s="229">
        <f>+E51/$E$52</f>
        <v>0</v>
      </c>
      <c r="G51" s="107">
        <f t="shared" si="2"/>
        <v>0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9" thickBot="1">
      <c r="B52" s="201" t="s">
        <v>171</v>
      </c>
      <c r="C52" s="202"/>
      <c r="D52" s="203">
        <f>SUM(D5:D51)</f>
        <v>46556275</v>
      </c>
      <c r="E52" s="204">
        <f>SUM(E5:E51)</f>
        <v>438270173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B53" s="231" t="s">
        <v>228</v>
      </c>
      <c r="C53" s="232"/>
      <c r="D53" s="233">
        <v>6477830</v>
      </c>
      <c r="E53" s="23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B54" s="231"/>
      <c r="C54" s="232"/>
      <c r="D54" s="233">
        <f>D52+D53</f>
        <v>53034105</v>
      </c>
      <c r="E54" s="233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8" customHeight="1">
      <c r="C55" s="107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9" thickBot="1">
      <c r="C56" s="107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20">
      <c r="B57" s="253" t="s">
        <v>253</v>
      </c>
      <c r="C57" s="254"/>
      <c r="D57" s="254"/>
      <c r="E57" s="255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21" thickBot="1">
      <c r="B58" s="256" t="s">
        <v>178</v>
      </c>
      <c r="C58" s="257"/>
      <c r="D58" s="257"/>
      <c r="E58" s="2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9" thickBot="1">
      <c r="B59" s="192" t="s">
        <v>169</v>
      </c>
      <c r="C59" s="192" t="s">
        <v>134</v>
      </c>
      <c r="D59" s="192" t="s">
        <v>170</v>
      </c>
      <c r="E59" s="192" t="s">
        <v>171</v>
      </c>
      <c r="G59" s="221" t="s">
        <v>207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9" thickBot="1">
      <c r="A60" s="112"/>
      <c r="B60" s="193"/>
      <c r="C60" s="194"/>
      <c r="D60" s="194"/>
      <c r="E60" s="195"/>
      <c r="G60" s="162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222">
        <v>1</v>
      </c>
      <c r="B61" s="196" t="s">
        <v>54</v>
      </c>
      <c r="C61" s="227">
        <v>2601971</v>
      </c>
      <c r="D61" s="227">
        <v>195148</v>
      </c>
      <c r="E61" s="228">
        <f>SUM(C61:D61)</f>
        <v>2797119</v>
      </c>
      <c r="F61" s="230">
        <f>+E61/$E$76</f>
        <v>1.1360359050378072E-2</v>
      </c>
      <c r="G61" s="230">
        <f t="shared" ref="G61:G75" si="5">+F61*100</f>
        <v>1.1360359050378073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5" customHeight="1">
      <c r="A62" s="222">
        <v>2</v>
      </c>
      <c r="B62" s="196" t="s">
        <v>41</v>
      </c>
      <c r="C62" s="197">
        <v>3634282</v>
      </c>
      <c r="D62" s="197">
        <v>254400</v>
      </c>
      <c r="E62" s="198">
        <f t="shared" ref="E62:E75" si="6">C62+D62</f>
        <v>3888682</v>
      </c>
      <c r="F62" s="230">
        <f>+E62/$E$76</f>
        <v>1.5793687631002577E-2</v>
      </c>
      <c r="G62" s="230">
        <f t="shared" si="5"/>
        <v>1.5793687631002578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5" customHeight="1">
      <c r="A63" s="222">
        <v>3</v>
      </c>
      <c r="B63" s="196" t="s">
        <v>44</v>
      </c>
      <c r="C63" s="197">
        <v>6057544</v>
      </c>
      <c r="D63" s="197">
        <v>424028</v>
      </c>
      <c r="E63" s="198">
        <f t="shared" si="6"/>
        <v>6481572</v>
      </c>
      <c r="F63" s="230">
        <f>+E63/$E$76</f>
        <v>2.6324580802917965E-2</v>
      </c>
      <c r="G63" s="230">
        <f t="shared" si="5"/>
        <v>2.6324580802917965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5" customHeight="1">
      <c r="A64" s="222">
        <v>4</v>
      </c>
      <c r="B64" s="196" t="s">
        <v>245</v>
      </c>
      <c r="C64" s="197">
        <v>6411215</v>
      </c>
      <c r="D64" s="197">
        <v>522953</v>
      </c>
      <c r="E64" s="198">
        <f t="shared" si="6"/>
        <v>6934168</v>
      </c>
      <c r="F64" s="230"/>
      <c r="G64" s="230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5" customHeight="1">
      <c r="A65" s="222">
        <v>5</v>
      </c>
      <c r="B65" s="196" t="s">
        <v>38</v>
      </c>
      <c r="C65" s="197">
        <v>4222294</v>
      </c>
      <c r="D65" s="197">
        <v>295560</v>
      </c>
      <c r="E65" s="198">
        <f t="shared" si="6"/>
        <v>4517854</v>
      </c>
      <c r="F65" s="230">
        <f t="shared" ref="F65:F71" si="7">+E65/$E$76</f>
        <v>1.8349038270158251E-2</v>
      </c>
      <c r="G65" s="230">
        <f t="shared" si="5"/>
        <v>1.8349038270158251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5" customHeight="1">
      <c r="A66" s="222">
        <v>6</v>
      </c>
      <c r="B66" s="196" t="s">
        <v>175</v>
      </c>
      <c r="C66" s="197">
        <v>33430304</v>
      </c>
      <c r="D66" s="197">
        <v>1941831</v>
      </c>
      <c r="E66" s="198">
        <f t="shared" si="6"/>
        <v>35372135</v>
      </c>
      <c r="F66" s="230">
        <f t="shared" si="7"/>
        <v>0.14366215880641653</v>
      </c>
      <c r="G66" s="230">
        <f t="shared" si="5"/>
        <v>14.366215880641652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5" customHeight="1">
      <c r="A67" s="222">
        <v>7</v>
      </c>
      <c r="B67" s="196" t="s">
        <v>46</v>
      </c>
      <c r="C67" s="197">
        <v>29574646</v>
      </c>
      <c r="D67" s="197">
        <v>2365971</v>
      </c>
      <c r="E67" s="198">
        <f t="shared" si="6"/>
        <v>31940617</v>
      </c>
      <c r="F67" s="230">
        <f t="shared" si="7"/>
        <v>0.12972521991756863</v>
      </c>
      <c r="G67" s="230">
        <f t="shared" si="5"/>
        <v>12.972521991756864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5" customHeight="1">
      <c r="A68" s="222">
        <v>8</v>
      </c>
      <c r="B68" s="196" t="s">
        <v>237</v>
      </c>
      <c r="C68" s="197">
        <v>4673664</v>
      </c>
      <c r="D68" s="197">
        <v>365733</v>
      </c>
      <c r="E68" s="198">
        <f t="shared" si="6"/>
        <v>5039397</v>
      </c>
      <c r="F68" s="230">
        <f t="shared" si="7"/>
        <v>2.0467259103884427E-2</v>
      </c>
      <c r="G68" s="230">
        <f t="shared" si="5"/>
        <v>2.0467259103884428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222">
        <v>9</v>
      </c>
      <c r="B69" s="196" t="s">
        <v>195</v>
      </c>
      <c r="C69" s="197"/>
      <c r="D69" s="197"/>
      <c r="E69" s="198">
        <f t="shared" si="6"/>
        <v>0</v>
      </c>
      <c r="F69" s="230">
        <f t="shared" si="7"/>
        <v>0</v>
      </c>
      <c r="G69" s="230">
        <f t="shared" si="5"/>
        <v>0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222">
        <v>10</v>
      </c>
      <c r="B70" s="196" t="s">
        <v>45</v>
      </c>
      <c r="C70" s="197">
        <v>115543731</v>
      </c>
      <c r="D70" s="197">
        <v>3563145</v>
      </c>
      <c r="E70" s="198">
        <f t="shared" si="6"/>
        <v>119106876</v>
      </c>
      <c r="F70" s="230">
        <f t="shared" si="7"/>
        <v>0.48374662527009354</v>
      </c>
      <c r="G70" s="230">
        <f t="shared" si="5"/>
        <v>48.374662527009356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222">
        <v>11</v>
      </c>
      <c r="B71" s="196" t="s">
        <v>219</v>
      </c>
      <c r="C71" s="197">
        <v>953261</v>
      </c>
      <c r="D71" s="197">
        <v>85794</v>
      </c>
      <c r="E71" s="198">
        <f>SUM(C71:D71)</f>
        <v>1039055</v>
      </c>
      <c r="F71" s="230">
        <f t="shared" si="7"/>
        <v>4.2200699623757831E-3</v>
      </c>
      <c r="G71" s="230">
        <f t="shared" si="5"/>
        <v>0.42200699623757831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222">
        <v>12</v>
      </c>
      <c r="B72" s="196" t="s">
        <v>225</v>
      </c>
      <c r="C72" s="197">
        <v>5366925</v>
      </c>
      <c r="D72" s="197">
        <v>483023</v>
      </c>
      <c r="E72" s="198">
        <f t="shared" ref="E72:E73" si="8">SUM(C72:D72)</f>
        <v>5849948</v>
      </c>
      <c r="F72" s="230"/>
      <c r="G72" s="230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222">
        <v>13</v>
      </c>
      <c r="B73" s="196" t="s">
        <v>226</v>
      </c>
      <c r="C73" s="197">
        <v>4766312</v>
      </c>
      <c r="D73" s="197">
        <v>405136</v>
      </c>
      <c r="E73" s="198">
        <f t="shared" si="8"/>
        <v>5171448</v>
      </c>
      <c r="F73" s="230"/>
      <c r="G73" s="230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222">
        <v>14</v>
      </c>
      <c r="B74" s="196" t="s">
        <v>220</v>
      </c>
      <c r="C74" s="197">
        <v>17055293</v>
      </c>
      <c r="D74" s="197">
        <v>1023318</v>
      </c>
      <c r="E74" s="198">
        <f>SUM(C74:D74)</f>
        <v>18078611</v>
      </c>
      <c r="F74" s="230">
        <f>+E74/$E$76</f>
        <v>7.3425375213608923E-2</v>
      </c>
      <c r="G74" s="230">
        <f t="shared" si="5"/>
        <v>7.3425375213608923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9" thickBot="1">
      <c r="A75" s="129"/>
      <c r="B75" s="200"/>
      <c r="C75" s="197"/>
      <c r="D75" s="197"/>
      <c r="E75" s="198">
        <f t="shared" si="6"/>
        <v>0</v>
      </c>
      <c r="F75" s="230">
        <f>+E75/$E$76</f>
        <v>0</v>
      </c>
      <c r="G75" s="230">
        <f t="shared" si="5"/>
        <v>0</v>
      </c>
    </row>
    <row r="76" spans="1:38" ht="19" thickBot="1">
      <c r="B76" s="201" t="s">
        <v>171</v>
      </c>
      <c r="C76" s="202"/>
      <c r="D76" s="203">
        <f>SUM(D61:D75)</f>
        <v>11926040</v>
      </c>
      <c r="E76" s="204">
        <f>SUM(E61:E75)</f>
        <v>246217482</v>
      </c>
    </row>
    <row r="77" spans="1:38" ht="19" thickBot="1">
      <c r="C77" s="192" t="s">
        <v>256</v>
      </c>
      <c r="D77" s="203">
        <v>3285845</v>
      </c>
    </row>
    <row r="78" spans="1:38" ht="19" thickBot="1"/>
    <row r="79" spans="1:38" ht="19" thickBot="1">
      <c r="C79" s="205" t="s">
        <v>198</v>
      </c>
      <c r="D79" s="203">
        <f>SUM(D76:D78)</f>
        <v>15211885</v>
      </c>
    </row>
    <row r="80" spans="1:38" ht="19" thickBot="1"/>
    <row r="81" spans="2:4">
      <c r="B81" s="212"/>
      <c r="C81" s="213"/>
      <c r="D81" s="214"/>
    </row>
    <row r="82" spans="2:4" ht="20">
      <c r="B82" s="215" t="s">
        <v>229</v>
      </c>
      <c r="C82" s="216"/>
      <c r="D82" s="217">
        <f>D76+D77+D52+D53</f>
        <v>68245990</v>
      </c>
    </row>
    <row r="83" spans="2:4" ht="21" thickBot="1">
      <c r="B83" s="234" t="s">
        <v>228</v>
      </c>
      <c r="C83" s="219"/>
      <c r="D83" s="220"/>
    </row>
    <row r="85" spans="2:4" ht="19" thickBot="1"/>
    <row r="86" spans="2:4" ht="20">
      <c r="B86" s="238" t="s">
        <v>238</v>
      </c>
      <c r="C86" s="239"/>
    </row>
    <row r="87" spans="2:4" ht="21" thickBot="1">
      <c r="B87" s="234" t="s">
        <v>239</v>
      </c>
      <c r="C87" s="241">
        <v>211000</v>
      </c>
    </row>
    <row r="89" spans="2:4" ht="19" thickBot="1"/>
    <row r="90" spans="2:4" ht="21" thickBot="1">
      <c r="B90" s="240" t="s">
        <v>240</v>
      </c>
      <c r="C90" s="245">
        <v>980000</v>
      </c>
    </row>
    <row r="91" spans="2:4" ht="19" thickBot="1"/>
    <row r="92" spans="2:4" ht="20">
      <c r="B92" s="238" t="s">
        <v>267</v>
      </c>
      <c r="C92" s="242"/>
      <c r="D92" s="243">
        <v>3036000</v>
      </c>
    </row>
    <row r="93" spans="2:4" ht="21" thickBot="1">
      <c r="B93" s="234" t="s">
        <v>241</v>
      </c>
      <c r="C93" s="244"/>
      <c r="D93" s="241"/>
    </row>
    <row r="95" spans="2:4" ht="19" thickBot="1"/>
    <row r="96" spans="2:4" ht="21" thickBot="1">
      <c r="B96" s="246" t="s">
        <v>277</v>
      </c>
      <c r="C96" s="247">
        <f>D92+C90+C87+D82</f>
        <v>72472990</v>
      </c>
    </row>
  </sheetData>
  <mergeCells count="4">
    <mergeCell ref="B1:E1"/>
    <mergeCell ref="B2:E2"/>
    <mergeCell ref="B57:E57"/>
    <mergeCell ref="B58:E5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Temporales</vt:lpstr>
      <vt:lpstr>En12</vt:lpstr>
      <vt:lpstr>Feb12</vt:lpstr>
      <vt:lpstr>Marzo12</vt:lpstr>
      <vt:lpstr>Abril12</vt:lpstr>
      <vt:lpstr>Mayo12</vt:lpstr>
      <vt:lpstr>Junio12</vt:lpstr>
      <vt:lpstr>Julio12</vt:lpstr>
      <vt:lpstr>Agosto12</vt:lpstr>
      <vt:lpstr>Sept12</vt:lpstr>
      <vt:lpstr>Oct11</vt:lpstr>
      <vt:lpstr>Nov12</vt:lpstr>
      <vt:lpstr>Dic12</vt:lpstr>
      <vt:lpstr>Ene13</vt:lpstr>
      <vt:lpstr>Feb13</vt:lpstr>
      <vt:lpstr>Consolidado12</vt:lpstr>
      <vt:lpstr>Consulting</vt:lpstr>
      <vt:lpstr>Foodservice</vt:lpstr>
      <vt:lpstr>Head Hunter</vt:lpstr>
      <vt:lpstr>Fact 12</vt:lpstr>
      <vt:lpstr>Costos</vt:lpstr>
      <vt:lpstr>Dic11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Ochoa</dc:creator>
  <cp:lastModifiedBy>Oscar Ochoa</cp:lastModifiedBy>
  <cp:lastPrinted>2012-06-28T18:17:46Z</cp:lastPrinted>
  <dcterms:created xsi:type="dcterms:W3CDTF">2011-12-08T16:50:04Z</dcterms:created>
  <dcterms:modified xsi:type="dcterms:W3CDTF">2013-03-20T22:40:40Z</dcterms:modified>
</cp:coreProperties>
</file>