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 activeTab="2"/>
  </bookViews>
  <sheets>
    <sheet name="校准原始记录封皮" sheetId="4" r:id="rId1"/>
    <sheet name="校准证书 封皮" sheetId="5" r:id="rId2"/>
    <sheet name="校准证书内页" sheetId="6" r:id="rId3"/>
    <sheet name="仪置" sheetId="7" r:id="rId4"/>
    <sheet name="Sheet1" sheetId="1" r:id="rId5"/>
    <sheet name="Sheet2" sheetId="2" r:id="rId6"/>
    <sheet name="Sheet3" sheetId="3" r:id="rId7"/>
  </sheets>
  <externalReferences>
    <externalReference r:id="rId8"/>
    <externalReference r:id="rId9"/>
  </externalReferences>
  <definedNames>
    <definedName name="_xlnm.Print_Area" localSheetId="0">校准原始记录封皮!$A$1:$O$71</definedName>
    <definedName name="_xlnm.Print_Area" localSheetId="1">'校准证书 封皮'!$A$1:$L$20</definedName>
    <definedName name="_xlnm.Print_Area" localSheetId="3">仪置!$A$1:$L$249</definedName>
    <definedName name="_xlnm.Print_Titles" localSheetId="3">仪置!$A$1:$IV$2</definedName>
  </definedNames>
  <calcPr calcId="125725"/>
</workbook>
</file>

<file path=xl/calcChain.xml><?xml version="1.0" encoding="utf-8"?>
<calcChain xmlns="http://schemas.openxmlformats.org/spreadsheetml/2006/main">
  <c r="C246" i="7"/>
  <c r="I246" s="1"/>
  <c r="C245"/>
  <c r="I245" s="1"/>
  <c r="C244"/>
  <c r="I244" s="1"/>
  <c r="C243"/>
  <c r="I243" s="1"/>
  <c r="C242"/>
  <c r="I242" s="1"/>
  <c r="C241"/>
  <c r="I241" s="1"/>
  <c r="C240"/>
  <c r="I240" s="1"/>
  <c r="C239"/>
  <c r="I239" s="1"/>
  <c r="C238"/>
  <c r="I238" s="1"/>
  <c r="C237"/>
  <c r="I237" s="1"/>
  <c r="C236"/>
  <c r="I236" s="1"/>
  <c r="C235"/>
  <c r="I235" s="1"/>
  <c r="I234"/>
  <c r="C234"/>
  <c r="I228"/>
  <c r="C228"/>
  <c r="I227"/>
  <c r="C227"/>
  <c r="I226"/>
  <c r="C226"/>
  <c r="I225"/>
  <c r="C225"/>
  <c r="I224"/>
  <c r="C224"/>
  <c r="I223"/>
  <c r="C223"/>
  <c r="I222"/>
  <c r="C222"/>
  <c r="I221"/>
  <c r="C221"/>
  <c r="I220"/>
  <c r="C220"/>
  <c r="I219"/>
  <c r="C219"/>
  <c r="I218"/>
  <c r="C218"/>
  <c r="I217"/>
  <c r="C217"/>
  <c r="I216"/>
  <c r="C216"/>
  <c r="H210"/>
  <c r="D210"/>
  <c r="H209"/>
  <c r="D209"/>
  <c r="H208"/>
  <c r="D208"/>
  <c r="H207"/>
  <c r="J207" s="1"/>
  <c r="H206"/>
  <c r="J206" s="1"/>
  <c r="H205"/>
  <c r="J205" s="1"/>
  <c r="H204"/>
  <c r="J204" s="1"/>
  <c r="H203"/>
  <c r="J203" s="1"/>
  <c r="H202"/>
  <c r="J202" s="1"/>
  <c r="H201"/>
  <c r="J201" s="1"/>
  <c r="H200"/>
  <c r="J200" s="1"/>
  <c r="H199"/>
  <c r="J199" s="1"/>
  <c r="H198"/>
  <c r="J198" s="1"/>
  <c r="H197"/>
  <c r="J197" s="1"/>
  <c r="H196"/>
  <c r="J196" s="1"/>
  <c r="H195"/>
  <c r="J195" s="1"/>
  <c r="D194"/>
  <c r="J194" s="1"/>
  <c r="D193"/>
  <c r="J193" s="1"/>
  <c r="D192"/>
  <c r="J192" s="1"/>
  <c r="D191"/>
  <c r="J191" s="1"/>
  <c r="D190"/>
  <c r="J190" s="1"/>
  <c r="D189"/>
  <c r="J189" s="1"/>
  <c r="D188"/>
  <c r="J188" s="1"/>
  <c r="D187"/>
  <c r="J187" s="1"/>
  <c r="D186"/>
  <c r="J186" s="1"/>
  <c r="D185"/>
  <c r="J185" s="1"/>
  <c r="D184"/>
  <c r="J184" s="1"/>
  <c r="D183"/>
  <c r="J183" s="1"/>
  <c r="I176"/>
  <c r="I175"/>
  <c r="I174"/>
  <c r="C171"/>
  <c r="C173" s="1"/>
  <c r="I173" s="1"/>
  <c r="I170"/>
  <c r="C169"/>
  <c r="I169" s="1"/>
  <c r="C168"/>
  <c r="I168" s="1"/>
  <c r="I166"/>
  <c r="C158"/>
  <c r="C165" s="1"/>
  <c r="I165" s="1"/>
  <c r="I157"/>
  <c r="C155"/>
  <c r="I155" s="1"/>
  <c r="C152"/>
  <c r="I152" s="1"/>
  <c r="C151"/>
  <c r="I151" s="1"/>
  <c r="C150"/>
  <c r="I150" s="1"/>
  <c r="C149"/>
  <c r="I149" s="1"/>
  <c r="C148"/>
  <c r="I148" s="1"/>
  <c r="C147"/>
  <c r="I147" s="1"/>
  <c r="C146"/>
  <c r="I146" s="1"/>
  <c r="I138"/>
  <c r="I137"/>
  <c r="I136"/>
  <c r="I135"/>
  <c r="I134"/>
  <c r="I133"/>
  <c r="L132"/>
  <c r="I132"/>
  <c r="I129"/>
  <c r="I128"/>
  <c r="I127"/>
  <c r="I126"/>
  <c r="I125"/>
  <c r="I124"/>
  <c r="L123"/>
  <c r="I123"/>
  <c r="K120"/>
  <c r="J120"/>
  <c r="I120"/>
  <c r="K119"/>
  <c r="J119"/>
  <c r="I119"/>
  <c r="K118"/>
  <c r="J118"/>
  <c r="I118"/>
  <c r="K117"/>
  <c r="J117"/>
  <c r="I117"/>
  <c r="K116"/>
  <c r="J116"/>
  <c r="I116"/>
  <c r="K115"/>
  <c r="J115"/>
  <c r="I115"/>
  <c r="K114"/>
  <c r="J114"/>
  <c r="I114"/>
  <c r="K103"/>
  <c r="J103"/>
  <c r="I103"/>
  <c r="K102"/>
  <c r="J102"/>
  <c r="I102"/>
  <c r="K101"/>
  <c r="J101"/>
  <c r="I101"/>
  <c r="K100"/>
  <c r="J100"/>
  <c r="I100"/>
  <c r="K99"/>
  <c r="J99"/>
  <c r="I99"/>
  <c r="K98"/>
  <c r="J98"/>
  <c r="I98"/>
  <c r="K97"/>
  <c r="J97"/>
  <c r="I97"/>
  <c r="K96"/>
  <c r="J96"/>
  <c r="I96"/>
  <c r="K95"/>
  <c r="J95"/>
  <c r="I95"/>
  <c r="K94"/>
  <c r="J94"/>
  <c r="I94"/>
  <c r="K93"/>
  <c r="J93"/>
  <c r="I93"/>
  <c r="L92"/>
  <c r="J92"/>
  <c r="I92"/>
  <c r="E92"/>
  <c r="K92" s="1"/>
  <c r="H86"/>
  <c r="H85"/>
  <c r="H84"/>
  <c r="H83"/>
  <c r="H82"/>
  <c r="H81"/>
  <c r="H80"/>
  <c r="H79"/>
  <c r="H78"/>
  <c r="L77"/>
  <c r="H77"/>
  <c r="H70"/>
  <c r="G70"/>
  <c r="F70"/>
  <c r="E70"/>
  <c r="D70"/>
  <c r="H69"/>
  <c r="G69"/>
  <c r="F69"/>
  <c r="E69"/>
  <c r="D69"/>
  <c r="H68"/>
  <c r="G68"/>
  <c r="F68"/>
  <c r="E68"/>
  <c r="D68"/>
  <c r="H67"/>
  <c r="G67"/>
  <c r="F67"/>
  <c r="E67"/>
  <c r="D67"/>
  <c r="H66"/>
  <c r="G66"/>
  <c r="F66"/>
  <c r="E66"/>
  <c r="D66"/>
  <c r="H65"/>
  <c r="G65"/>
  <c r="F65"/>
  <c r="E65"/>
  <c r="D65"/>
  <c r="K64"/>
  <c r="J64"/>
  <c r="I64"/>
  <c r="K63"/>
  <c r="J63"/>
  <c r="I63"/>
  <c r="L62"/>
  <c r="K62"/>
  <c r="J62"/>
  <c r="I62"/>
  <c r="K61"/>
  <c r="J61"/>
  <c r="I61"/>
  <c r="K60"/>
  <c r="J60"/>
  <c r="I60"/>
  <c r="K59"/>
  <c r="J59"/>
  <c r="I59"/>
  <c r="K58"/>
  <c r="J58"/>
  <c r="I58"/>
  <c r="L57"/>
  <c r="K57"/>
  <c r="J57"/>
  <c r="I57"/>
  <c r="K56"/>
  <c r="J56"/>
  <c r="I56"/>
  <c r="K55"/>
  <c r="J55"/>
  <c r="I55"/>
  <c r="K54"/>
  <c r="J54"/>
  <c r="I54"/>
  <c r="K53"/>
  <c r="J53"/>
  <c r="I53"/>
  <c r="K51"/>
  <c r="L47"/>
  <c r="C47"/>
  <c r="C51" s="1"/>
  <c r="C44"/>
  <c r="I44" s="1"/>
  <c r="K36"/>
  <c r="I36"/>
  <c r="D36"/>
  <c r="J36" s="1"/>
  <c r="K35"/>
  <c r="I35"/>
  <c r="D35"/>
  <c r="J35" s="1"/>
  <c r="K34"/>
  <c r="I34"/>
  <c r="D34"/>
  <c r="J34" s="1"/>
  <c r="K33"/>
  <c r="I33"/>
  <c r="D33"/>
  <c r="J33" s="1"/>
  <c r="K32"/>
  <c r="I32"/>
  <c r="D32"/>
  <c r="J32" s="1"/>
  <c r="K31"/>
  <c r="I31"/>
  <c r="D31"/>
  <c r="J31" s="1"/>
  <c r="I28"/>
  <c r="D28"/>
  <c r="J28" s="1"/>
  <c r="C28"/>
  <c r="C30" s="1"/>
  <c r="I27"/>
  <c r="D27"/>
  <c r="J27" s="1"/>
  <c r="C27"/>
  <c r="E27" s="1"/>
  <c r="K27" s="1"/>
  <c r="K26"/>
  <c r="J26"/>
  <c r="I26"/>
  <c r="K25"/>
  <c r="J25"/>
  <c r="I25"/>
  <c r="K24"/>
  <c r="J24"/>
  <c r="I24"/>
  <c r="K23"/>
  <c r="J23"/>
  <c r="I23"/>
  <c r="K22"/>
  <c r="J22"/>
  <c r="I22"/>
  <c r="K21"/>
  <c r="J21"/>
  <c r="I21"/>
  <c r="L20"/>
  <c r="K20"/>
  <c r="J20"/>
  <c r="I20"/>
  <c r="K19"/>
  <c r="J19"/>
  <c r="I19"/>
  <c r="K18"/>
  <c r="J18"/>
  <c r="I18"/>
  <c r="K17"/>
  <c r="J17"/>
  <c r="I17"/>
  <c r="K16"/>
  <c r="J16"/>
  <c r="I16"/>
  <c r="K15"/>
  <c r="J15"/>
  <c r="I15"/>
  <c r="K14"/>
  <c r="J14"/>
  <c r="I14"/>
  <c r="K13"/>
  <c r="J13"/>
  <c r="I13"/>
  <c r="K12"/>
  <c r="J12"/>
  <c r="I12"/>
  <c r="K11"/>
  <c r="J11"/>
  <c r="I11"/>
  <c r="L10"/>
  <c r="K10"/>
  <c r="J10"/>
  <c r="I10"/>
  <c r="D7"/>
  <c r="J7" s="1"/>
  <c r="C7"/>
  <c r="C9" s="1"/>
  <c r="A1"/>
  <c r="J208" l="1"/>
  <c r="J209"/>
  <c r="J210"/>
  <c r="I158"/>
  <c r="I171"/>
  <c r="E9"/>
  <c r="K9" s="1"/>
  <c r="I9"/>
  <c r="D9"/>
  <c r="J9" s="1"/>
  <c r="I30"/>
  <c r="D30"/>
  <c r="J30" s="1"/>
  <c r="E30"/>
  <c r="K30" s="1"/>
  <c r="I51"/>
  <c r="D51"/>
  <c r="J51" s="1"/>
  <c r="I7"/>
  <c r="E28"/>
  <c r="K28" s="1"/>
  <c r="C29"/>
  <c r="E44"/>
  <c r="K44" s="1"/>
  <c r="C45"/>
  <c r="C46"/>
  <c r="E47"/>
  <c r="K47" s="1"/>
  <c r="C52"/>
  <c r="C153"/>
  <c r="I153" s="1"/>
  <c r="C154"/>
  <c r="I154" s="1"/>
  <c r="C156"/>
  <c r="I156" s="1"/>
  <c r="C167"/>
  <c r="I167" s="1"/>
  <c r="E7"/>
  <c r="K7" s="1"/>
  <c r="C8"/>
  <c r="D44"/>
  <c r="J44" s="1"/>
  <c r="D47"/>
  <c r="J47" s="1"/>
  <c r="I47"/>
  <c r="C48"/>
  <c r="C49"/>
  <c r="C50"/>
  <c r="C159"/>
  <c r="I159" s="1"/>
  <c r="C160"/>
  <c r="I160" s="1"/>
  <c r="C161"/>
  <c r="I161" s="1"/>
  <c r="C162"/>
  <c r="I162" s="1"/>
  <c r="C163"/>
  <c r="I163" s="1"/>
  <c r="C164"/>
  <c r="I164" s="1"/>
  <c r="C172"/>
  <c r="I172" s="1"/>
  <c r="E49" l="1"/>
  <c r="K49" s="1"/>
  <c r="I49"/>
  <c r="D49"/>
  <c r="J49" s="1"/>
  <c r="I45"/>
  <c r="D45"/>
  <c r="J45" s="1"/>
  <c r="E45"/>
  <c r="K45" s="1"/>
  <c r="I29"/>
  <c r="D29"/>
  <c r="J29" s="1"/>
  <c r="E29"/>
  <c r="K29" s="1"/>
  <c r="E50"/>
  <c r="K50" s="1"/>
  <c r="I50"/>
  <c r="D50"/>
  <c r="J50" s="1"/>
  <c r="E48"/>
  <c r="K48" s="1"/>
  <c r="I48"/>
  <c r="D48"/>
  <c r="J48" s="1"/>
  <c r="E8"/>
  <c r="K8" s="1"/>
  <c r="I8"/>
  <c r="D8"/>
  <c r="J8" s="1"/>
  <c r="I52"/>
  <c r="D52"/>
  <c r="J52" s="1"/>
  <c r="E52"/>
  <c r="K52" s="1"/>
  <c r="I46"/>
  <c r="D46"/>
  <c r="J46" s="1"/>
  <c r="E46"/>
  <c r="K46" s="1"/>
  <c r="A39" i="6"/>
  <c r="J34"/>
  <c r="H34"/>
  <c r="F34"/>
  <c r="D34"/>
  <c r="A34"/>
  <c r="J21"/>
  <c r="H21"/>
  <c r="A21"/>
  <c r="E19"/>
  <c r="B19"/>
  <c r="A1"/>
  <c r="I3" i="5"/>
  <c r="F3"/>
  <c r="A1" i="4"/>
</calcChain>
</file>

<file path=xl/comments1.xml><?xml version="1.0" encoding="utf-8"?>
<comments xmlns="http://schemas.openxmlformats.org/spreadsheetml/2006/main">
  <authors>
    <author>作者</author>
  </authors>
  <commentList>
    <comment ref="I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标注部分为原始记录链接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CNAS</t>
        </r>
        <r>
          <rPr>
            <sz val="9"/>
            <color indexed="81"/>
            <rFont val="宋体"/>
            <family val="3"/>
            <charset val="134"/>
          </rPr>
          <t>说明或</t>
        </r>
        <r>
          <rPr>
            <sz val="9"/>
            <color indexed="81"/>
            <rFont val="Tahoma"/>
            <family val="2"/>
          </rPr>
          <t>/</t>
        </r>
      </text>
    </comment>
  </commentList>
</comments>
</file>

<file path=xl/sharedStrings.xml><?xml version="1.0" encoding="utf-8"?>
<sst xmlns="http://schemas.openxmlformats.org/spreadsheetml/2006/main" count="294" uniqueCount="193">
  <si>
    <t>数字仪表校准原始记录</t>
    <phoneticPr fontId="5" type="noConversion"/>
  </si>
  <si>
    <t>收发单编号：</t>
    <phoneticPr fontId="5" type="noConversion"/>
  </si>
  <si>
    <t>委托单位：</t>
    <phoneticPr fontId="5" type="noConversion"/>
  </si>
  <si>
    <t>原始记录编号：</t>
    <phoneticPr fontId="5" type="noConversion"/>
  </si>
  <si>
    <t>被试品主要参数:</t>
    <phoneticPr fontId="5" type="noConversion"/>
  </si>
  <si>
    <r>
      <t>DC/仪置原始</t>
    </r>
    <r>
      <rPr>
        <sz val="11"/>
        <color theme="1"/>
        <rFont val="宋体"/>
        <family val="2"/>
        <charset val="134"/>
        <scheme val="minor"/>
      </rPr>
      <t>-</t>
    </r>
    <phoneticPr fontId="5" type="noConversion"/>
  </si>
  <si>
    <t>仪器名称：</t>
    <phoneticPr fontId="5" type="noConversion"/>
  </si>
  <si>
    <t>制造厂名：</t>
    <phoneticPr fontId="5" type="noConversion"/>
  </si>
  <si>
    <t>报告编号：</t>
    <phoneticPr fontId="5" type="noConversion"/>
  </si>
  <si>
    <r>
      <t>0</t>
    </r>
    <r>
      <rPr>
        <sz val="12"/>
        <rFont val="宋体"/>
        <family val="3"/>
        <charset val="134"/>
      </rPr>
      <t>13</t>
    </r>
    <phoneticPr fontId="5" type="noConversion"/>
  </si>
  <si>
    <t>仪器型号：</t>
    <phoneticPr fontId="5" type="noConversion"/>
  </si>
  <si>
    <t>仪器编号：</t>
    <phoneticPr fontId="5" type="noConversion"/>
  </si>
  <si>
    <t>仪器规格：</t>
    <phoneticPr fontId="5" type="noConversion"/>
  </si>
  <si>
    <t>/</t>
    <phoneticPr fontId="5" type="noConversion"/>
  </si>
  <si>
    <t>准确度等级：</t>
    <phoneticPr fontId="5" type="noConversion"/>
  </si>
  <si>
    <t>证书编号：</t>
    <phoneticPr fontId="5" type="noConversion"/>
  </si>
  <si>
    <t>DC/仪置-</t>
    <phoneticPr fontId="5" type="noConversion"/>
  </si>
  <si>
    <t>技术依据：</t>
    <phoneticPr fontId="5" type="noConversion"/>
  </si>
  <si>
    <t>测试/校准：</t>
    <phoneticPr fontId="5" type="noConversion"/>
  </si>
  <si>
    <t>检定</t>
    <phoneticPr fontId="5" type="noConversion"/>
  </si>
  <si>
    <t xml:space="preserve">JJG 724-91   </t>
    <phoneticPr fontId="5" type="noConversion"/>
  </si>
  <si>
    <t>直流数字欧姆表检定规程</t>
    <phoneticPr fontId="5" type="noConversion"/>
  </si>
  <si>
    <t>环境温度：</t>
    <phoneticPr fontId="5" type="noConversion"/>
  </si>
  <si>
    <t>℃</t>
    <phoneticPr fontId="5" type="noConversion"/>
  </si>
  <si>
    <t>环境湿度：</t>
    <phoneticPr fontId="5" type="noConversion"/>
  </si>
  <si>
    <t>%</t>
    <phoneticPr fontId="5" type="noConversion"/>
  </si>
  <si>
    <t>校准地点：</t>
    <phoneticPr fontId="5" type="noConversion"/>
  </si>
  <si>
    <t>校准：</t>
    <phoneticPr fontId="5" type="noConversion"/>
  </si>
  <si>
    <t>审核：</t>
    <phoneticPr fontId="5" type="noConversion"/>
  </si>
  <si>
    <t>校准日期：</t>
    <phoneticPr fontId="5" type="noConversion"/>
  </si>
  <si>
    <t>校准说明：</t>
    <phoneticPr fontId="5" type="noConversion"/>
  </si>
  <si>
    <t>/</t>
    <phoneticPr fontId="1" type="noConversion"/>
  </si>
  <si>
    <t>有效期：</t>
    <phoneticPr fontId="5" type="noConversion"/>
  </si>
  <si>
    <t>使用的计量标准：</t>
    <phoneticPr fontId="5" type="noConversion"/>
  </si>
  <si>
    <t>名称</t>
    <phoneticPr fontId="5" type="noConversion"/>
  </si>
  <si>
    <t>型号</t>
    <phoneticPr fontId="5" type="noConversion"/>
  </si>
  <si>
    <t>编号</t>
    <phoneticPr fontId="5" type="noConversion"/>
  </si>
  <si>
    <t>最大允许误差</t>
    <phoneticPr fontId="5" type="noConversion"/>
  </si>
  <si>
    <t>证书编号</t>
    <phoneticPr fontId="5" type="noConversion"/>
  </si>
  <si>
    <t>有效期至</t>
    <phoneticPr fontId="5" type="noConversion"/>
  </si>
  <si>
    <t>数字多用表</t>
    <phoneticPr fontId="5" type="noConversion"/>
  </si>
  <si>
    <t>8508A</t>
    <phoneticPr fontId="5" type="noConversion"/>
  </si>
  <si>
    <r>
      <t>DCV:±(4.0-58)×10</t>
    </r>
    <r>
      <rPr>
        <vertAlign val="superscript"/>
        <sz val="12"/>
        <color indexed="56"/>
        <rFont val="宋体"/>
        <family val="3"/>
        <charset val="134"/>
      </rPr>
      <t>-6</t>
    </r>
    <phoneticPr fontId="5" type="noConversion"/>
  </si>
  <si>
    <t>DCI:±0.002%</t>
    <phoneticPr fontId="5" type="noConversion"/>
  </si>
  <si>
    <t>ACI:±0.02%</t>
    <phoneticPr fontId="5" type="noConversion"/>
  </si>
  <si>
    <t>DCR:±0.001%</t>
    <phoneticPr fontId="5" type="noConversion"/>
  </si>
  <si>
    <t>频率标准</t>
    <phoneticPr fontId="5" type="noConversion"/>
  </si>
  <si>
    <t>PP17</t>
    <phoneticPr fontId="5" type="noConversion"/>
  </si>
  <si>
    <t>±0.005Hz</t>
    <phoneticPr fontId="5" type="noConversion"/>
  </si>
  <si>
    <t>D411J-D0035</t>
    <phoneticPr fontId="5" type="noConversion"/>
  </si>
  <si>
    <t>相位标准</t>
    <phoneticPr fontId="5" type="noConversion"/>
  </si>
  <si>
    <t>PHS-1</t>
    <phoneticPr fontId="5" type="noConversion"/>
  </si>
  <si>
    <t>±0.03°</t>
    <phoneticPr fontId="5" type="noConversion"/>
  </si>
  <si>
    <t>XDwb2011-0259</t>
    <phoneticPr fontId="5" type="noConversion"/>
  </si>
  <si>
    <t>三相标准功率电能表</t>
    <phoneticPr fontId="5" type="noConversion"/>
  </si>
  <si>
    <t>RD-33-434</t>
    <phoneticPr fontId="5" type="noConversion"/>
  </si>
  <si>
    <r>
      <t>±0.01</t>
    </r>
    <r>
      <rPr>
        <sz val="12"/>
        <color indexed="56"/>
        <rFont val="宋体"/>
        <family val="3"/>
        <charset val="134"/>
      </rPr>
      <t>%</t>
    </r>
    <phoneticPr fontId="5" type="noConversion"/>
  </si>
  <si>
    <t>标准电阻</t>
    <phoneticPr fontId="5" type="noConversion"/>
  </si>
  <si>
    <t>BZ6</t>
    <phoneticPr fontId="5" type="noConversion"/>
  </si>
  <si>
    <t>±0.01%</t>
    <phoneticPr fontId="5" type="noConversion"/>
  </si>
  <si>
    <t>交流电流电压变换器</t>
    <phoneticPr fontId="5" type="noConversion"/>
  </si>
  <si>
    <t>LYB-02</t>
    <phoneticPr fontId="5" type="noConversion"/>
  </si>
  <si>
    <t>±0.005%</t>
    <phoneticPr fontId="5" type="noConversion"/>
  </si>
  <si>
    <t>DC/互流-135-2010</t>
    <phoneticPr fontId="5" type="noConversion"/>
  </si>
  <si>
    <t>多功能校验仪</t>
    <phoneticPr fontId="5" type="noConversion"/>
  </si>
  <si>
    <t>5720A</t>
    <phoneticPr fontId="5" type="noConversion"/>
  </si>
  <si>
    <r>
      <t>DCV:±（</t>
    </r>
    <r>
      <rPr>
        <sz val="12"/>
        <color indexed="56"/>
        <rFont val="宋体"/>
        <family val="3"/>
        <charset val="134"/>
      </rPr>
      <t>3.8-12</t>
    </r>
    <r>
      <rPr>
        <sz val="12"/>
        <color indexed="56"/>
        <rFont val="宋体"/>
        <family val="3"/>
        <charset val="134"/>
      </rPr>
      <t>）×</t>
    </r>
    <r>
      <rPr>
        <sz val="12"/>
        <color indexed="56"/>
        <rFont val="宋体"/>
        <family val="3"/>
        <charset val="134"/>
      </rPr>
      <t>10</t>
    </r>
    <r>
      <rPr>
        <vertAlign val="superscript"/>
        <sz val="12"/>
        <color indexed="56"/>
        <rFont val="宋体"/>
        <family val="3"/>
        <charset val="134"/>
      </rPr>
      <t>-6</t>
    </r>
    <phoneticPr fontId="5" type="noConversion"/>
  </si>
  <si>
    <r>
      <t>DCI:±（</t>
    </r>
    <r>
      <rPr>
        <sz val="12"/>
        <color indexed="56"/>
        <rFont val="宋体"/>
        <family val="3"/>
        <charset val="134"/>
      </rPr>
      <t>3.9-9.2</t>
    </r>
    <r>
      <rPr>
        <sz val="12"/>
        <color indexed="56"/>
        <rFont val="宋体"/>
        <family val="3"/>
        <charset val="134"/>
      </rPr>
      <t>）×</t>
    </r>
    <r>
      <rPr>
        <sz val="12"/>
        <color indexed="56"/>
        <rFont val="宋体"/>
        <family val="3"/>
        <charset val="134"/>
      </rPr>
      <t>10</t>
    </r>
    <r>
      <rPr>
        <vertAlign val="superscript"/>
        <sz val="12"/>
        <color indexed="56"/>
        <rFont val="宋体"/>
        <family val="3"/>
        <charset val="134"/>
      </rPr>
      <t>-5</t>
    </r>
    <phoneticPr fontId="5" type="noConversion"/>
  </si>
  <si>
    <r>
      <t>扩展不确定度为：DCV: 0.0006%，(k=2)；ACV: 0.012%, (k=2)；DCV: 0.0006%(</t>
    </r>
    <r>
      <rPr>
        <i/>
        <sz val="11"/>
        <color indexed="56"/>
        <rFont val="宋体"/>
        <family val="3"/>
        <charset val="134"/>
      </rPr>
      <t>k</t>
    </r>
    <r>
      <rPr>
        <sz val="11"/>
        <color indexed="56"/>
        <rFont val="宋体"/>
        <family val="3"/>
        <charset val="134"/>
      </rPr>
      <t>=2)；DCI: 0.04%(</t>
    </r>
    <r>
      <rPr>
        <i/>
        <sz val="11"/>
        <color indexed="56"/>
        <rFont val="宋体"/>
        <family val="3"/>
        <charset val="134"/>
      </rPr>
      <t>k</t>
    </r>
    <r>
      <rPr>
        <sz val="11"/>
        <color indexed="56"/>
        <rFont val="宋体"/>
        <family val="3"/>
        <charset val="134"/>
      </rPr>
      <t>=2)；</t>
    </r>
    <phoneticPr fontId="5" type="noConversion"/>
  </si>
  <si>
    <t>结论及说明：</t>
    <phoneticPr fontId="5" type="noConversion"/>
  </si>
  <si>
    <r>
      <t>交流电压输出、交流电流输出、直流电压输出、直流电流输出、频率输出、有功功率输出准确度等级符合0.05级；</t>
    </r>
    <r>
      <rPr>
        <sz val="12"/>
        <rFont val="宋体"/>
        <family val="3"/>
        <charset val="134"/>
      </rPr>
      <t>相位绝对误差小于±0.2°；直流电流测量、直流电压测量准确度符合0.0</t>
    </r>
    <r>
      <rPr>
        <sz val="11"/>
        <color theme="1"/>
        <rFont val="宋体"/>
        <family val="2"/>
        <charset val="134"/>
        <scheme val="minor"/>
      </rPr>
      <t>2</t>
    </r>
    <r>
      <rPr>
        <sz val="12"/>
        <rFont val="宋体"/>
        <family val="3"/>
        <charset val="134"/>
      </rPr>
      <t>级。</t>
    </r>
    <phoneticPr fontId="5" type="noConversion"/>
  </si>
  <si>
    <r>
      <t>DLsc201</t>
    </r>
    <r>
      <rPr>
        <sz val="12"/>
        <color indexed="56"/>
        <rFont val="宋体"/>
        <family val="3"/>
        <charset val="134"/>
      </rPr>
      <t>3</t>
    </r>
    <r>
      <rPr>
        <sz val="12"/>
        <color indexed="56"/>
        <rFont val="宋体"/>
        <family val="3"/>
        <charset val="134"/>
      </rPr>
      <t>-</t>
    </r>
    <r>
      <rPr>
        <sz val="12"/>
        <color indexed="56"/>
        <rFont val="宋体"/>
        <family val="3"/>
        <charset val="134"/>
      </rPr>
      <t>1627</t>
    </r>
    <phoneticPr fontId="5" type="noConversion"/>
  </si>
  <si>
    <r>
      <t>ACV:±</t>
    </r>
    <r>
      <rPr>
        <sz val="12"/>
        <color indexed="56"/>
        <rFont val="宋体"/>
        <family val="3"/>
        <charset val="134"/>
      </rPr>
      <t>(1.2-1.4)</t>
    </r>
    <r>
      <rPr>
        <sz val="12"/>
        <color indexed="56"/>
        <rFont val="宋体"/>
        <family val="3"/>
        <charset val="134"/>
      </rPr>
      <t>×</t>
    </r>
    <r>
      <rPr>
        <sz val="12"/>
        <color indexed="56"/>
        <rFont val="宋体"/>
        <family val="3"/>
        <charset val="134"/>
      </rPr>
      <t>10</t>
    </r>
    <r>
      <rPr>
        <vertAlign val="superscript"/>
        <sz val="12"/>
        <color indexed="56"/>
        <rFont val="宋体"/>
        <family val="3"/>
        <charset val="134"/>
      </rPr>
      <t>-5</t>
    </r>
    <phoneticPr fontId="5" type="noConversion"/>
  </si>
  <si>
    <t>DLdr2014-0155</t>
    <phoneticPr fontId="5" type="noConversion"/>
  </si>
  <si>
    <t>DLdz2014-0941</t>
    <phoneticPr fontId="5" type="noConversion"/>
  </si>
  <si>
    <t>DLdr2013-1086</t>
    <phoneticPr fontId="5" type="noConversion"/>
  </si>
  <si>
    <t>DLsc2013-1628</t>
    <phoneticPr fontId="5" type="noConversion"/>
  </si>
  <si>
    <t>三相电能表校验装置</t>
    <phoneticPr fontId="5" type="noConversion"/>
  </si>
  <si>
    <t>YC-1893(Ⅱ)</t>
    <phoneticPr fontId="5" type="noConversion"/>
  </si>
  <si>
    <t>±0.02%</t>
    <phoneticPr fontId="5" type="noConversion"/>
  </si>
  <si>
    <t>DC/仪置-047-2009</t>
    <phoneticPr fontId="5" type="noConversion"/>
  </si>
  <si>
    <t xml:space="preserve">一、外观及通电检查：合格。               </t>
    <phoneticPr fontId="5" type="noConversion"/>
  </si>
  <si>
    <t>二、显示能力：合格。</t>
    <phoneticPr fontId="5" type="noConversion"/>
  </si>
  <si>
    <t>三、基本误差</t>
    <phoneticPr fontId="5" type="noConversion"/>
  </si>
  <si>
    <t>编号</t>
    <phoneticPr fontId="5" type="noConversion"/>
  </si>
  <si>
    <t>测量范围</t>
    <phoneticPr fontId="5" type="noConversion"/>
  </si>
  <si>
    <t>华北电力科学研究院有限责任公司</t>
    <phoneticPr fontId="5" type="noConversion"/>
  </si>
  <si>
    <r>
      <t xml:space="preserve">校 准 </t>
    </r>
    <r>
      <rPr>
        <b/>
        <sz val="36"/>
        <rFont val="黑体"/>
        <family val="3"/>
        <charset val="134"/>
      </rPr>
      <t>证</t>
    </r>
    <r>
      <rPr>
        <b/>
        <sz val="36"/>
        <rFont val="黑体"/>
        <family val="3"/>
        <charset val="134"/>
      </rPr>
      <t xml:space="preserve"> </t>
    </r>
    <r>
      <rPr>
        <b/>
        <sz val="36"/>
        <rFont val="黑体"/>
        <family val="3"/>
        <charset val="134"/>
      </rPr>
      <t>书</t>
    </r>
    <phoneticPr fontId="5" type="noConversion"/>
  </si>
  <si>
    <t>证书编号：</t>
    <phoneticPr fontId="5" type="noConversion"/>
  </si>
  <si>
    <t>客户名称</t>
    <phoneticPr fontId="5" type="noConversion"/>
  </si>
  <si>
    <t>器具名称</t>
    <phoneticPr fontId="5" type="noConversion"/>
  </si>
  <si>
    <t>型号/规格</t>
  </si>
  <si>
    <t>出厂编号</t>
  </si>
  <si>
    <t>制造厂家</t>
    <phoneticPr fontId="5" type="noConversion"/>
  </si>
  <si>
    <t>检定结论</t>
    <phoneticPr fontId="5" type="noConversion"/>
  </si>
  <si>
    <t>合格</t>
    <phoneticPr fontId="5" type="noConversion"/>
  </si>
  <si>
    <t>批准</t>
    <phoneticPr fontId="5" type="noConversion"/>
  </si>
  <si>
    <t>审核</t>
    <phoneticPr fontId="5" type="noConversion"/>
  </si>
  <si>
    <t>校准</t>
    <phoneticPr fontId="5" type="noConversion"/>
  </si>
  <si>
    <t>校准日期</t>
    <phoneticPr fontId="5" type="noConversion"/>
  </si>
  <si>
    <t xml:space="preserve">                有效期至</t>
    <phoneticPr fontId="5" type="noConversion"/>
  </si>
  <si>
    <r>
      <t>2017 年 1 月 26</t>
    </r>
    <r>
      <rPr>
        <sz val="12"/>
        <rFont val="黑体"/>
        <family val="3"/>
        <charset val="134"/>
      </rPr>
      <t xml:space="preserve"> </t>
    </r>
    <r>
      <rPr>
        <sz val="12"/>
        <rFont val="黑体"/>
        <family val="3"/>
        <charset val="134"/>
      </rPr>
      <t>日</t>
    </r>
    <phoneticPr fontId="5" type="noConversion"/>
  </si>
  <si>
    <r>
      <rPr>
        <b/>
        <sz val="12"/>
        <rFont val="宋体"/>
        <family val="3"/>
        <charset val="134"/>
      </rPr>
      <t>资质说明</t>
    </r>
    <r>
      <rPr>
        <sz val="12"/>
        <rFont val="宋体"/>
        <family val="3"/>
        <charset val="134"/>
      </rPr>
      <t xml:space="preserve"> </t>
    </r>
    <r>
      <rPr>
        <sz val="11"/>
        <color theme="1"/>
        <rFont val="宋体"/>
        <family val="2"/>
        <charset val="134"/>
        <scheme val="minor"/>
      </rPr>
      <t xml:space="preserve">                               </t>
    </r>
    <phoneticPr fontId="5" type="noConversion"/>
  </si>
  <si>
    <t>/</t>
    <phoneticPr fontId="5" type="noConversion"/>
  </si>
  <si>
    <t>环境条件及地点</t>
    <phoneticPr fontId="5" type="noConversion"/>
  </si>
  <si>
    <t xml:space="preserve">温　度： </t>
    <phoneticPr fontId="5" type="noConversion"/>
  </si>
  <si>
    <t>相对湿度：　</t>
    <phoneticPr fontId="5" type="noConversion"/>
  </si>
  <si>
    <t>%</t>
  </si>
  <si>
    <t>地　点：电研大厦A707</t>
    <phoneticPr fontId="5" type="noConversion"/>
  </si>
  <si>
    <t>其　  它：</t>
    <phoneticPr fontId="5" type="noConversion"/>
  </si>
  <si>
    <t>依据的技术文件</t>
    <phoneticPr fontId="5" type="noConversion"/>
  </si>
  <si>
    <t>使用的计量标准</t>
    <phoneticPr fontId="5" type="noConversion"/>
  </si>
  <si>
    <t>结论及说明</t>
    <phoneticPr fontId="5" type="noConversion"/>
  </si>
  <si>
    <t>交流电压输出、交流电流输出、直流电流输出、直流电压输出、频率输出、有功功率输出准确度等级符合0.05级；相位绝对误差小于±0.2°；直流电流测量、直流电压测量准确度符合0.02级。</t>
    <phoneticPr fontId="5" type="noConversion"/>
  </si>
  <si>
    <t xml:space="preserve">注：
</t>
    <phoneticPr fontId="5" type="noConversion"/>
  </si>
  <si>
    <t>2.本报告仅对所测器具有效，未经本单位批准，不准部分复印。</t>
    <phoneticPr fontId="5" type="noConversion"/>
  </si>
  <si>
    <t>2016 年 1 月 27 日</t>
    <phoneticPr fontId="5" type="noConversion"/>
  </si>
  <si>
    <t xml:space="preserve"> </t>
    <phoneticPr fontId="5" type="noConversion"/>
  </si>
  <si>
    <t>校 准 结 果</t>
    <phoneticPr fontId="5" type="noConversion"/>
  </si>
  <si>
    <t>11列</t>
    <phoneticPr fontId="1" type="noConversion"/>
  </si>
  <si>
    <t>1、</t>
    <phoneticPr fontId="5" type="noConversion"/>
  </si>
  <si>
    <t>交流电压输出</t>
  </si>
  <si>
    <t>量程</t>
    <phoneticPr fontId="5" type="noConversion"/>
  </si>
  <si>
    <t>显示值</t>
    <phoneticPr fontId="5" type="noConversion"/>
  </si>
  <si>
    <t>标准值</t>
    <phoneticPr fontId="5" type="noConversion"/>
  </si>
  <si>
    <t>引用误差</t>
    <phoneticPr fontId="5" type="noConversion"/>
  </si>
  <si>
    <r>
      <rPr>
        <i/>
        <sz val="12"/>
        <rFont val="宋体"/>
        <family val="3"/>
        <charset val="134"/>
      </rPr>
      <t>U</t>
    </r>
    <r>
      <rPr>
        <vertAlign val="subscript"/>
        <sz val="12"/>
        <rFont val="宋体"/>
        <family val="3"/>
        <charset val="134"/>
      </rPr>
      <t>rel</t>
    </r>
    <r>
      <rPr>
        <sz val="12"/>
        <rFont val="宋体"/>
        <family val="3"/>
        <charset val="134"/>
      </rPr>
      <t>（</t>
    </r>
    <r>
      <rPr>
        <i/>
        <sz val="12"/>
        <rFont val="宋体"/>
        <family val="3"/>
        <charset val="134"/>
      </rPr>
      <t>k</t>
    </r>
    <r>
      <rPr>
        <sz val="12"/>
        <rFont val="宋体"/>
        <family val="3"/>
        <charset val="134"/>
      </rPr>
      <t xml:space="preserve">=2)  </t>
    </r>
    <phoneticPr fontId="5" type="noConversion"/>
  </si>
  <si>
    <t>A相</t>
    <phoneticPr fontId="5" type="noConversion"/>
  </si>
  <si>
    <t>B相</t>
    <phoneticPr fontId="5" type="noConversion"/>
  </si>
  <si>
    <t>C相</t>
    <phoneticPr fontId="5" type="noConversion"/>
  </si>
  <si>
    <t>注：显示值、标准值的单位与量程单位一致。</t>
    <phoneticPr fontId="5" type="noConversion"/>
  </si>
  <si>
    <t>结论：</t>
    <phoneticPr fontId="5" type="noConversion"/>
  </si>
  <si>
    <t>引用误差符合0.05级。</t>
    <phoneticPr fontId="5" type="noConversion"/>
  </si>
  <si>
    <t xml:space="preserve">2、 </t>
    <phoneticPr fontId="5" type="noConversion"/>
  </si>
  <si>
    <t>交流电流输出</t>
  </si>
  <si>
    <t>量程</t>
    <phoneticPr fontId="5" type="noConversion"/>
  </si>
  <si>
    <t>显示值</t>
    <phoneticPr fontId="5" type="noConversion"/>
  </si>
  <si>
    <t>标准值</t>
    <phoneticPr fontId="5" type="noConversion"/>
  </si>
  <si>
    <t>引用误差</t>
    <phoneticPr fontId="5" type="noConversion"/>
  </si>
  <si>
    <r>
      <rPr>
        <i/>
        <sz val="12"/>
        <rFont val="宋体"/>
        <family val="3"/>
        <charset val="134"/>
      </rPr>
      <t>U</t>
    </r>
    <r>
      <rPr>
        <vertAlign val="subscript"/>
        <sz val="12"/>
        <rFont val="宋体"/>
        <family val="3"/>
        <charset val="134"/>
      </rPr>
      <t>rel</t>
    </r>
    <r>
      <rPr>
        <sz val="12"/>
        <rFont val="宋体"/>
        <family val="3"/>
        <charset val="134"/>
      </rPr>
      <t>（</t>
    </r>
    <r>
      <rPr>
        <i/>
        <sz val="12"/>
        <rFont val="宋体"/>
        <family val="3"/>
        <charset val="134"/>
      </rPr>
      <t>k</t>
    </r>
    <r>
      <rPr>
        <sz val="12"/>
        <rFont val="宋体"/>
        <family val="3"/>
        <charset val="134"/>
      </rPr>
      <t xml:space="preserve">=2)  </t>
    </r>
    <phoneticPr fontId="5" type="noConversion"/>
  </si>
  <si>
    <t>A相</t>
    <phoneticPr fontId="5" type="noConversion"/>
  </si>
  <si>
    <t>B相</t>
    <phoneticPr fontId="5" type="noConversion"/>
  </si>
  <si>
    <t>C相</t>
    <phoneticPr fontId="5" type="noConversion"/>
  </si>
  <si>
    <t>注：显示值、标准值的单位与量程单位一致。</t>
  </si>
  <si>
    <t>3、</t>
    <phoneticPr fontId="5" type="noConversion"/>
  </si>
  <si>
    <t>频率输出（A相：57.7V）</t>
    <phoneticPr fontId="5" type="noConversion"/>
  </si>
  <si>
    <t>相对误差</t>
    <phoneticPr fontId="5" type="noConversion"/>
  </si>
  <si>
    <r>
      <t xml:space="preserve">  </t>
    </r>
    <r>
      <rPr>
        <i/>
        <sz val="12"/>
        <rFont val="宋体"/>
        <family val="3"/>
        <charset val="134"/>
      </rPr>
      <t>U</t>
    </r>
    <r>
      <rPr>
        <vertAlign val="subscript"/>
        <sz val="12"/>
        <rFont val="宋体"/>
        <family val="3"/>
        <charset val="134"/>
      </rPr>
      <t xml:space="preserve">rel </t>
    </r>
    <r>
      <rPr>
        <sz val="12"/>
        <rFont val="宋体"/>
        <family val="3"/>
        <charset val="134"/>
      </rPr>
      <t xml:space="preserve">（k=2)  </t>
    </r>
    <phoneticPr fontId="5" type="noConversion"/>
  </si>
  <si>
    <t>相对误差符合0.05级。</t>
    <phoneticPr fontId="5" type="noConversion"/>
  </si>
  <si>
    <t>相位输出（57.7V/5A）</t>
    <phoneticPr fontId="5" type="noConversion"/>
  </si>
  <si>
    <t>相位</t>
    <phoneticPr fontId="5" type="noConversion"/>
  </si>
  <si>
    <t>绝对误差</t>
    <phoneticPr fontId="5" type="noConversion"/>
  </si>
  <si>
    <r>
      <t xml:space="preserve"> </t>
    </r>
    <r>
      <rPr>
        <i/>
        <sz val="12"/>
        <rFont val="宋体"/>
        <family val="3"/>
        <charset val="134"/>
      </rPr>
      <t>U</t>
    </r>
    <r>
      <rPr>
        <vertAlign val="subscript"/>
        <sz val="12"/>
        <rFont val="宋体"/>
        <family val="3"/>
        <charset val="134"/>
      </rPr>
      <t xml:space="preserve">rel </t>
    </r>
    <r>
      <rPr>
        <sz val="12"/>
        <rFont val="宋体"/>
        <family val="3"/>
        <charset val="134"/>
      </rPr>
      <t xml:space="preserve">（k=2)  </t>
    </r>
    <phoneticPr fontId="5" type="noConversion"/>
  </si>
  <si>
    <r>
      <t>U</t>
    </r>
    <r>
      <rPr>
        <vertAlign val="subscript"/>
        <sz val="12"/>
        <rFont val="宋体"/>
        <family val="3"/>
        <charset val="134"/>
      </rPr>
      <t>A</t>
    </r>
    <r>
      <rPr>
        <sz val="11"/>
        <color theme="1"/>
        <rFont val="宋体"/>
        <family val="2"/>
        <charset val="134"/>
        <scheme val="minor"/>
      </rPr>
      <t>-</t>
    </r>
    <r>
      <rPr>
        <i/>
        <sz val="12"/>
        <rFont val="宋体"/>
        <family val="3"/>
        <charset val="134"/>
      </rPr>
      <t>I</t>
    </r>
    <r>
      <rPr>
        <vertAlign val="subscript"/>
        <sz val="12"/>
        <rFont val="宋体"/>
        <family val="3"/>
        <charset val="134"/>
      </rPr>
      <t>A</t>
    </r>
    <phoneticPr fontId="5" type="noConversion"/>
  </si>
  <si>
    <r>
      <t>U</t>
    </r>
    <r>
      <rPr>
        <vertAlign val="subscript"/>
        <sz val="12"/>
        <rFont val="宋体"/>
        <family val="3"/>
        <charset val="134"/>
      </rPr>
      <t>B</t>
    </r>
    <r>
      <rPr>
        <sz val="11"/>
        <color theme="1"/>
        <rFont val="宋体"/>
        <family val="2"/>
        <charset val="134"/>
        <scheme val="minor"/>
      </rPr>
      <t>-</t>
    </r>
    <r>
      <rPr>
        <i/>
        <sz val="12"/>
        <rFont val="宋体"/>
        <family val="3"/>
        <charset val="134"/>
      </rPr>
      <t>I</t>
    </r>
    <r>
      <rPr>
        <vertAlign val="subscript"/>
        <sz val="12"/>
        <rFont val="宋体"/>
        <family val="3"/>
        <charset val="134"/>
      </rPr>
      <t>B</t>
    </r>
    <phoneticPr fontId="5" type="noConversion"/>
  </si>
  <si>
    <r>
      <t>U</t>
    </r>
    <r>
      <rPr>
        <vertAlign val="subscript"/>
        <sz val="12"/>
        <rFont val="宋体"/>
        <family val="3"/>
        <charset val="134"/>
      </rPr>
      <t>C</t>
    </r>
    <r>
      <rPr>
        <sz val="11"/>
        <color theme="1"/>
        <rFont val="宋体"/>
        <family val="2"/>
        <charset val="134"/>
        <scheme val="minor"/>
      </rPr>
      <t>-</t>
    </r>
    <r>
      <rPr>
        <i/>
        <sz val="12"/>
        <rFont val="宋体"/>
        <family val="3"/>
        <charset val="134"/>
      </rPr>
      <t>I</t>
    </r>
    <r>
      <rPr>
        <vertAlign val="subscript"/>
        <sz val="12"/>
        <rFont val="宋体"/>
        <family val="3"/>
        <charset val="134"/>
      </rPr>
      <t>C</t>
    </r>
    <phoneticPr fontId="5" type="noConversion"/>
  </si>
  <si>
    <t>绝对误差小于0.2°。</t>
    <phoneticPr fontId="5" type="noConversion"/>
  </si>
  <si>
    <t>5、</t>
    <phoneticPr fontId="5" type="noConversion"/>
  </si>
  <si>
    <t>有功功率输出</t>
    <phoneticPr fontId="5" type="noConversion"/>
  </si>
  <si>
    <t>(1)单相有功功率输出</t>
    <phoneticPr fontId="5" type="noConversion"/>
  </si>
  <si>
    <t>功率因数</t>
    <phoneticPr fontId="5" type="noConversion"/>
  </si>
  <si>
    <t>显示值(W)</t>
    <phoneticPr fontId="5" type="noConversion"/>
  </si>
  <si>
    <t>标准值(W)</t>
    <phoneticPr fontId="5" type="noConversion"/>
  </si>
  <si>
    <t>A</t>
    <phoneticPr fontId="5" type="noConversion"/>
  </si>
  <si>
    <t>B</t>
    <phoneticPr fontId="5" type="noConversion"/>
  </si>
  <si>
    <t>C</t>
    <phoneticPr fontId="5" type="noConversion"/>
  </si>
  <si>
    <t>/5A</t>
    <phoneticPr fontId="5" type="noConversion"/>
  </si>
  <si>
    <t>0.5L</t>
    <phoneticPr fontId="5" type="noConversion"/>
  </si>
  <si>
    <t>0.5C</t>
    <phoneticPr fontId="5" type="noConversion"/>
  </si>
  <si>
    <t xml:space="preserve">(1)三相四线有功功率输出 </t>
    <phoneticPr fontId="5" type="noConversion"/>
  </si>
  <si>
    <t>额定  条件</t>
    <phoneticPr fontId="5" type="noConversion"/>
  </si>
  <si>
    <t>(2)三相三线有功功率输出</t>
    <phoneticPr fontId="5" type="noConversion"/>
  </si>
  <si>
    <t>6、</t>
    <phoneticPr fontId="5" type="noConversion"/>
  </si>
  <si>
    <t>直流电压输出</t>
  </si>
  <si>
    <t>注：显示值、标准值的单位与量程单位一致。</t>
    <phoneticPr fontId="5" type="noConversion"/>
  </si>
  <si>
    <t>结论：</t>
    <phoneticPr fontId="5" type="noConversion"/>
  </si>
  <si>
    <t>引用误差符合0.05级。</t>
    <phoneticPr fontId="5" type="noConversion"/>
  </si>
  <si>
    <t>7、</t>
    <phoneticPr fontId="5" type="noConversion"/>
  </si>
  <si>
    <t>直流电流输出</t>
  </si>
  <si>
    <t>选用电阻 阻值   （Ω）</t>
    <phoneticPr fontId="5" type="noConversion"/>
  </si>
  <si>
    <t>标准转换值</t>
    <phoneticPr fontId="5" type="noConversion"/>
  </si>
  <si>
    <r>
      <t>引用误差符合</t>
    </r>
    <r>
      <rPr>
        <sz val="11"/>
        <color theme="1"/>
        <rFont val="宋体"/>
        <family val="2"/>
        <charset val="134"/>
        <scheme val="minor"/>
      </rPr>
      <t>0.05</t>
    </r>
    <r>
      <rPr>
        <sz val="12"/>
        <rFont val="宋体"/>
        <family val="3"/>
        <charset val="134"/>
      </rPr>
      <t>级。</t>
    </r>
    <phoneticPr fontId="5" type="noConversion"/>
  </si>
  <si>
    <t>8、</t>
    <phoneticPr fontId="5" type="noConversion"/>
  </si>
  <si>
    <t xml:space="preserve">直流电压测量 </t>
    <phoneticPr fontId="5" type="noConversion"/>
  </si>
  <si>
    <r>
      <t>引用误差符合0.02</t>
    </r>
    <r>
      <rPr>
        <sz val="12"/>
        <rFont val="宋体"/>
        <family val="3"/>
        <charset val="134"/>
      </rPr>
      <t>级。</t>
    </r>
    <phoneticPr fontId="5" type="noConversion"/>
  </si>
  <si>
    <t>9、</t>
    <phoneticPr fontId="5" type="noConversion"/>
  </si>
  <si>
    <t xml:space="preserve">直流电流测量 </t>
    <phoneticPr fontId="5" type="noConversion"/>
  </si>
  <si>
    <t>………………………………………………以下空白………………………………………………</t>
    <phoneticPr fontId="5" type="noConversion"/>
  </si>
  <si>
    <t>分辨力</t>
    <phoneticPr fontId="1" type="noConversion"/>
  </si>
  <si>
    <t>指标1</t>
    <phoneticPr fontId="1" type="noConversion"/>
  </si>
  <si>
    <t>指标2</t>
    <phoneticPr fontId="1" type="noConversion"/>
  </si>
  <si>
    <t>编号</t>
    <phoneticPr fontId="1" type="noConversion"/>
  </si>
  <si>
    <t>测量范围</t>
    <phoneticPr fontId="1" type="noConversion"/>
  </si>
</sst>
</file>

<file path=xl/styles.xml><?xml version="1.0" encoding="utf-8"?>
<styleSheet xmlns="http://schemas.openxmlformats.org/spreadsheetml/2006/main">
  <numFmts count="48">
    <numFmt numFmtId="176" formatCode="0.00&quot;级&quot;"/>
    <numFmt numFmtId="177" formatCode="0.0_ "/>
    <numFmt numFmtId="178" formatCode="yyyy/mm/dd;@"/>
    <numFmt numFmtId="179" formatCode="0&quot;年&quot;"/>
    <numFmt numFmtId="180" formatCode="yyyy&quot;年&quot;m&quot;月&quot;d&quot;日&quot;;@"/>
    <numFmt numFmtId="181" formatCode="0.00000%"/>
    <numFmt numFmtId="182" formatCode="000"/>
    <numFmt numFmtId="183" formatCode="0.000%"/>
    <numFmt numFmtId="184" formatCode="00&quot;日&quot;"/>
    <numFmt numFmtId="185" formatCode="0_ "/>
    <numFmt numFmtId="186" formatCode="0\V"/>
    <numFmt numFmtId="187" formatCode="0.000_ "/>
    <numFmt numFmtId="188" formatCode="0.0000_ "/>
    <numFmt numFmtId="189" formatCode="0.000\%"/>
    <numFmt numFmtId="190" formatCode="0.0000\V"/>
    <numFmt numFmtId="191" formatCode="0.0\V"/>
    <numFmt numFmtId="192" formatCode="0.0000%"/>
    <numFmt numFmtId="193" formatCode="0.000\V"/>
    <numFmt numFmtId="194" formatCode="0\m\A"/>
    <numFmt numFmtId="195" formatCode="0.000_);[Red]\(0.000\)"/>
    <numFmt numFmtId="196" formatCode="0\A"/>
    <numFmt numFmtId="197" formatCode="0.00000_ "/>
    <numFmt numFmtId="198" formatCode="0.00000_);[Red]\(0.00000\)"/>
    <numFmt numFmtId="199" formatCode="0.0000_);[Red]\(0.0000\)"/>
    <numFmt numFmtId="200" formatCode="00\A"/>
    <numFmt numFmtId="201" formatCode="\2\5\A"/>
    <numFmt numFmtId="202" formatCode="0.000\H\z"/>
    <numFmt numFmtId="203" formatCode="0.0000\H\z"/>
    <numFmt numFmtId="204" formatCode="0.00&quot;°&quot;"/>
    <numFmt numFmtId="205" formatCode="0.00_ "/>
    <numFmt numFmtId="206" formatCode="0.00_);[Red]\(0.00\)"/>
    <numFmt numFmtId="207" formatCode="0\m\V"/>
    <numFmt numFmtId="208" formatCode="0.0000"/>
    <numFmt numFmtId="209" formatCode="0.000"/>
    <numFmt numFmtId="210" formatCode="0.00000"/>
    <numFmt numFmtId="211" formatCode="0&quot;m&quot;\A"/>
    <numFmt numFmtId="212" formatCode="0.00000&quot;m&quot;\A"/>
    <numFmt numFmtId="213" formatCode="0.0000&quot;m&quot;\A"/>
    <numFmt numFmtId="214" formatCode="0.000&quot;m&quot;\A"/>
    <numFmt numFmtId="215" formatCode="0.00000\A"/>
    <numFmt numFmtId="216" formatCode="0.0000&quot;m&quot;\V"/>
    <numFmt numFmtId="217" formatCode="0.0000\A"/>
    <numFmt numFmtId="218" formatCode="0.000&quot;m&quot;\V"/>
    <numFmt numFmtId="219" formatCode="0.0000\m\V"/>
    <numFmt numFmtId="220" formatCode="0.000\%\ "/>
    <numFmt numFmtId="221" formatCode="0.0000\m\A"/>
    <numFmt numFmtId="222" formatCode="0.00000\V"/>
    <numFmt numFmtId="223" formatCode="0.00000\m\A"/>
  </numFmts>
  <fonts count="3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sz val="8"/>
      <name val="宋体"/>
      <family val="3"/>
      <charset val="134"/>
    </font>
    <font>
      <sz val="22"/>
      <name val="隶书"/>
      <family val="3"/>
      <charset val="134"/>
    </font>
    <font>
      <sz val="9"/>
      <name val="宋体"/>
      <family val="3"/>
      <charset val="134"/>
    </font>
    <font>
      <b/>
      <sz val="12"/>
      <color indexed="56"/>
      <name val="宋体"/>
      <family val="3"/>
      <charset val="134"/>
    </font>
    <font>
      <sz val="12"/>
      <color indexed="56"/>
      <name val="宋体"/>
      <family val="3"/>
      <charset val="134"/>
    </font>
    <font>
      <b/>
      <sz val="12"/>
      <name val="宋体"/>
      <family val="3"/>
      <charset val="134"/>
    </font>
    <font>
      <sz val="12"/>
      <color indexed="56"/>
      <name val="仿宋_GB2312"/>
      <family val="3"/>
      <charset val="134"/>
    </font>
    <font>
      <sz val="12"/>
      <color indexed="56"/>
      <name val="Times New Roman"/>
      <family val="1"/>
    </font>
    <font>
      <sz val="12"/>
      <name val="仿宋_GB2312"/>
      <family val="3"/>
      <charset val="134"/>
    </font>
    <font>
      <sz val="12"/>
      <name val="隶书"/>
      <family val="3"/>
      <charset val="134"/>
    </font>
    <font>
      <sz val="12"/>
      <color indexed="9"/>
      <name val="宋体"/>
      <family val="3"/>
      <charset val="134"/>
    </font>
    <font>
      <sz val="11"/>
      <color indexed="56"/>
      <name val="宋体"/>
      <family val="3"/>
      <charset val="134"/>
    </font>
    <font>
      <vertAlign val="superscript"/>
      <sz val="12"/>
      <color indexed="56"/>
      <name val="宋体"/>
      <family val="3"/>
      <charset val="134"/>
    </font>
    <font>
      <i/>
      <sz val="11"/>
      <color indexed="56"/>
      <name val="宋体"/>
      <family val="3"/>
      <charset val="134"/>
    </font>
    <font>
      <sz val="1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22"/>
      <name val="黑体"/>
      <family val="3"/>
      <charset val="134"/>
    </font>
    <font>
      <b/>
      <sz val="36"/>
      <name val="黑体"/>
      <family val="3"/>
      <charset val="134"/>
    </font>
    <font>
      <sz val="12"/>
      <name val="黑体"/>
      <family val="3"/>
      <charset val="134"/>
    </font>
    <font>
      <sz val="12"/>
      <name val="Times New Roman"/>
      <family val="1"/>
    </font>
    <font>
      <u/>
      <sz val="8"/>
      <name val="宋体"/>
      <family val="3"/>
      <charset val="134"/>
    </font>
    <font>
      <sz val="12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2"/>
      <color rgb="FFFF0000"/>
      <name val="黑体"/>
      <family val="3"/>
      <charset val="134"/>
    </font>
    <font>
      <sz val="12"/>
      <color rgb="FFFF0000"/>
      <name val="宋体"/>
      <family val="3"/>
      <charset val="134"/>
    </font>
    <font>
      <sz val="9"/>
      <color rgb="FFFF0000"/>
      <name val="宋体"/>
      <family val="3"/>
      <charset val="134"/>
    </font>
    <font>
      <sz val="14"/>
      <name val="黑体"/>
      <family val="3"/>
      <charset val="134"/>
    </font>
    <font>
      <i/>
      <sz val="12"/>
      <name val="宋体"/>
      <family val="3"/>
      <charset val="134"/>
    </font>
    <font>
      <vertAlign val="subscript"/>
      <sz val="12"/>
      <name val="宋体"/>
      <family val="3"/>
      <charset val="134"/>
    </font>
    <font>
      <sz val="11"/>
      <color indexed="9"/>
      <name val="宋体"/>
      <family val="3"/>
      <charset val="134"/>
    </font>
    <font>
      <sz val="9"/>
      <color indexed="8"/>
      <name val="宋体"/>
      <family val="3"/>
      <charset val="134"/>
    </font>
    <font>
      <sz val="8"/>
      <color indexed="8"/>
      <name val="宋体"/>
      <family val="3"/>
      <charset val="134"/>
    </font>
    <font>
      <sz val="11"/>
      <color rgb="FFFF000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8"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</cellStyleXfs>
  <cellXfs count="548">
    <xf numFmtId="0" fontId="0" fillId="0" borderId="0" xfId="0">
      <alignment vertical="center"/>
    </xf>
    <xf numFmtId="0" fontId="3" fillId="0" borderId="1" xfId="1" applyFont="1" applyBorder="1">
      <alignment vertical="center"/>
    </xf>
    <xf numFmtId="0" fontId="2" fillId="0" borderId="1" xfId="1" applyBorder="1">
      <alignment vertical="center"/>
    </xf>
    <xf numFmtId="0" fontId="2" fillId="0" borderId="0" xfId="1">
      <alignment vertical="center"/>
    </xf>
    <xf numFmtId="0" fontId="2" fillId="0" borderId="0" xfId="1" applyFont="1">
      <alignment vertical="center"/>
    </xf>
    <xf numFmtId="0" fontId="2" fillId="0" borderId="0" xfId="1" applyAlignment="1">
      <alignment horizontal="left" vertical="center"/>
    </xf>
    <xf numFmtId="0" fontId="6" fillId="0" borderId="0" xfId="1" applyFont="1" applyAlignment="1"/>
    <xf numFmtId="0" fontId="2" fillId="2" borderId="0" xfId="1" applyFill="1">
      <alignment vertical="center"/>
    </xf>
    <xf numFmtId="0" fontId="2" fillId="2" borderId="0" xfId="1" applyFill="1" applyAlignment="1">
      <alignment horizontal="left" vertical="center"/>
    </xf>
    <xf numFmtId="0" fontId="7" fillId="0" borderId="0" xfId="1" applyFont="1" applyBorder="1" applyAlignment="1"/>
    <xf numFmtId="0" fontId="6" fillId="0" borderId="0" xfId="1" applyFont="1" applyBorder="1" applyAlignment="1"/>
    <xf numFmtId="0" fontId="2" fillId="2" borderId="0" xfId="1" applyNumberFormat="1" applyFont="1" applyFill="1" applyBorder="1" applyAlignment="1">
      <alignment horizontal="left" vertical="center"/>
    </xf>
    <xf numFmtId="0" fontId="8" fillId="2" borderId="0" xfId="1" applyFont="1" applyFill="1" applyBorder="1" applyAlignment="1"/>
    <xf numFmtId="0" fontId="2" fillId="2" borderId="0" xfId="1" applyNumberFormat="1" applyFont="1" applyFill="1" applyBorder="1" applyAlignment="1">
      <alignment horizontal="left"/>
    </xf>
    <xf numFmtId="0" fontId="7" fillId="0" borderId="0" xfId="1" applyFont="1" applyBorder="1" applyAlignment="1">
      <alignment horizontal="left"/>
    </xf>
    <xf numFmtId="0" fontId="2" fillId="0" borderId="0" xfId="1" applyBorder="1">
      <alignment vertical="center"/>
    </xf>
    <xf numFmtId="0" fontId="2" fillId="2" borderId="0" xfId="1" applyFont="1" applyFill="1" applyBorder="1" applyAlignment="1">
      <alignment horizontal="right" vertical="center"/>
    </xf>
    <xf numFmtId="49" fontId="2" fillId="2" borderId="0" xfId="1" applyNumberFormat="1" applyFont="1" applyFill="1" applyBorder="1" applyAlignment="1">
      <alignment horizontal="left"/>
    </xf>
    <xf numFmtId="0" fontId="9" fillId="0" borderId="0" xfId="1" applyFont="1" applyBorder="1" applyAlignment="1"/>
    <xf numFmtId="0" fontId="2" fillId="0" borderId="2" xfId="1" applyBorder="1">
      <alignment vertical="center"/>
    </xf>
    <xf numFmtId="0" fontId="2" fillId="2" borderId="0" xfId="1" applyFill="1" applyBorder="1" applyAlignment="1">
      <alignment horizontal="right" vertical="center"/>
    </xf>
    <xf numFmtId="0" fontId="2" fillId="0" borderId="0" xfId="1" applyFont="1" applyBorder="1" applyAlignment="1"/>
    <xf numFmtId="49" fontId="11" fillId="0" borderId="0" xfId="1" applyNumberFormat="1" applyFont="1" applyBorder="1" applyAlignment="1"/>
    <xf numFmtId="0" fontId="11" fillId="0" borderId="0" xfId="1" applyFont="1" applyBorder="1" applyAlignment="1"/>
    <xf numFmtId="0" fontId="12" fillId="0" borderId="0" xfId="1" applyFont="1" applyBorder="1" applyAlignment="1">
      <alignment horizontal="center" vertical="center"/>
    </xf>
    <xf numFmtId="0" fontId="9" fillId="0" borderId="0" xfId="1" applyFont="1" applyBorder="1" applyAlignment="1">
      <alignment wrapText="1"/>
    </xf>
    <xf numFmtId="0" fontId="10" fillId="0" borderId="0" xfId="1" applyFont="1" applyBorder="1" applyAlignment="1">
      <alignment horizontal="left"/>
    </xf>
    <xf numFmtId="0" fontId="10" fillId="0" borderId="0" xfId="1" applyFont="1" applyBorder="1" applyAlignment="1"/>
    <xf numFmtId="0" fontId="9" fillId="0" borderId="0" xfId="1" applyFont="1" applyBorder="1" applyAlignment="1">
      <alignment horizontal="left" wrapText="1"/>
    </xf>
    <xf numFmtId="0" fontId="9" fillId="0" borderId="1" xfId="1" applyFont="1" applyBorder="1" applyAlignment="1"/>
    <xf numFmtId="0" fontId="11" fillId="0" borderId="1" xfId="1" applyFont="1" applyBorder="1">
      <alignment vertical="center"/>
    </xf>
    <xf numFmtId="0" fontId="9" fillId="0" borderId="0" xfId="1" applyFont="1" applyBorder="1" applyAlignment="1">
      <alignment horizontal="left"/>
    </xf>
    <xf numFmtId="0" fontId="9" fillId="0" borderId="2" xfId="1" applyFont="1" applyBorder="1" applyAlignment="1"/>
    <xf numFmtId="0" fontId="11" fillId="0" borderId="2" xfId="1" applyFont="1" applyBorder="1">
      <alignment vertical="center"/>
    </xf>
    <xf numFmtId="0" fontId="2" fillId="2" borderId="0" xfId="1" applyFont="1" applyFill="1" applyBorder="1">
      <alignment vertical="center"/>
    </xf>
    <xf numFmtId="0" fontId="2" fillId="2" borderId="0" xfId="1" applyFont="1" applyFill="1" applyBorder="1" applyAlignment="1">
      <alignment horizontal="left" vertical="center"/>
    </xf>
    <xf numFmtId="0" fontId="2" fillId="0" borderId="0" xfId="1" applyFont="1" applyBorder="1">
      <alignment vertical="center"/>
    </xf>
    <xf numFmtId="0" fontId="7" fillId="0" borderId="0" xfId="1" applyFont="1" applyBorder="1" applyAlignment="1">
      <alignment horizontal="center"/>
    </xf>
    <xf numFmtId="0" fontId="7" fillId="2" borderId="0" xfId="1" applyFont="1" applyFill="1" applyBorder="1" applyAlignment="1"/>
    <xf numFmtId="0" fontId="6" fillId="0" borderId="0" xfId="1" applyFont="1" applyAlignment="1">
      <alignment horizontal="left" vertical="center"/>
    </xf>
    <xf numFmtId="0" fontId="11" fillId="0" borderId="1" xfId="1" applyFont="1" applyBorder="1" applyAlignment="1">
      <alignment horizontal="center" vertical="center"/>
    </xf>
    <xf numFmtId="0" fontId="2" fillId="0" borderId="0" xfId="1" applyBorder="1" applyAlignment="1">
      <alignment horizontal="center" vertical="center"/>
    </xf>
    <xf numFmtId="0" fontId="2" fillId="0" borderId="0" xfId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6" fillId="0" borderId="0" xfId="1" applyFont="1" applyAlignment="1">
      <alignment horizontal="left"/>
    </xf>
    <xf numFmtId="180" fontId="13" fillId="0" borderId="0" xfId="1" applyNumberFormat="1" applyFont="1">
      <alignment vertical="center"/>
    </xf>
    <xf numFmtId="0" fontId="13" fillId="0" borderId="0" xfId="1" applyFont="1" applyAlignment="1">
      <alignment horizontal="center" vertical="center"/>
    </xf>
    <xf numFmtId="0" fontId="7" fillId="0" borderId="0" xfId="1" applyFont="1" applyBorder="1" applyAlignment="1">
      <alignment vertical="center"/>
    </xf>
    <xf numFmtId="0" fontId="6" fillId="0" borderId="0" xfId="1" applyFont="1">
      <alignment vertical="center"/>
    </xf>
    <xf numFmtId="0" fontId="7" fillId="0" borderId="0" xfId="1" applyFont="1">
      <alignment vertical="center"/>
    </xf>
    <xf numFmtId="0" fontId="7" fillId="0" borderId="0" xfId="1" applyFont="1" applyBorder="1" applyAlignment="1">
      <alignment vertical="center" wrapText="1"/>
    </xf>
    <xf numFmtId="181" fontId="7" fillId="0" borderId="0" xfId="1" applyNumberFormat="1" applyFont="1" applyBorder="1" applyAlignment="1">
      <alignment vertical="center" wrapText="1"/>
    </xf>
    <xf numFmtId="0" fontId="7" fillId="0" borderId="8" xfId="1" applyFont="1" applyFill="1" applyBorder="1" applyAlignment="1">
      <alignment horizontal="center" vertical="center" wrapText="1"/>
    </xf>
    <xf numFmtId="0" fontId="7" fillId="0" borderId="0" xfId="1" applyFont="1" applyFill="1" applyBorder="1" applyAlignment="1">
      <alignment horizontal="center" vertical="center" wrapText="1"/>
    </xf>
    <xf numFmtId="0" fontId="7" fillId="0" borderId="9" xfId="1" applyFont="1" applyFill="1" applyBorder="1" applyAlignment="1">
      <alignment horizontal="center" vertical="center" wrapText="1"/>
    </xf>
    <xf numFmtId="0" fontId="7" fillId="0" borderId="10" xfId="1" applyFont="1" applyFill="1" applyBorder="1" applyAlignment="1">
      <alignment horizontal="center" vertical="center" wrapText="1"/>
    </xf>
    <xf numFmtId="0" fontId="7" fillId="0" borderId="1" xfId="1" applyFont="1" applyFill="1" applyBorder="1" applyAlignment="1">
      <alignment horizontal="center" vertical="center" wrapText="1"/>
    </xf>
    <xf numFmtId="0" fontId="7" fillId="0" borderId="11" xfId="1" applyFont="1" applyFill="1" applyBorder="1" applyAlignment="1">
      <alignment horizontal="center" vertical="center" wrapText="1"/>
    </xf>
    <xf numFmtId="10" fontId="7" fillId="0" borderId="0" xfId="1" applyNumberFormat="1" applyFont="1" applyBorder="1" applyAlignment="1">
      <alignment vertical="center" wrapText="1"/>
    </xf>
    <xf numFmtId="0" fontId="7" fillId="0" borderId="3" xfId="1" applyFont="1" applyBorder="1" applyAlignment="1">
      <alignment horizontal="center" vertical="center" wrapText="1"/>
    </xf>
    <xf numFmtId="0" fontId="7" fillId="0" borderId="12" xfId="1" applyFont="1" applyBorder="1" applyAlignment="1">
      <alignment horizontal="center" vertical="center"/>
    </xf>
    <xf numFmtId="0" fontId="7" fillId="0" borderId="3" xfId="1" applyFont="1" applyBorder="1" applyAlignment="1">
      <alignment horizontal="center" vertical="center"/>
    </xf>
    <xf numFmtId="183" fontId="7" fillId="0" borderId="0" xfId="1" applyNumberFormat="1" applyFont="1" applyBorder="1" applyAlignment="1">
      <alignment vertical="center" wrapText="1"/>
    </xf>
    <xf numFmtId="0" fontId="14" fillId="0" borderId="0" xfId="1" applyFont="1" applyBorder="1" applyAlignment="1">
      <alignment vertical="center"/>
    </xf>
    <xf numFmtId="0" fontId="8" fillId="0" borderId="4" xfId="1" applyFont="1" applyBorder="1" applyAlignment="1">
      <alignment vertical="top"/>
    </xf>
    <xf numFmtId="0" fontId="2" fillId="0" borderId="8" xfId="1" applyBorder="1" applyAlignment="1">
      <alignment vertical="top" wrapText="1"/>
    </xf>
    <xf numFmtId="0" fontId="2" fillId="0" borderId="10" xfId="1" applyBorder="1" applyAlignment="1">
      <alignment vertical="top" wrapText="1"/>
    </xf>
    <xf numFmtId="0" fontId="17" fillId="0" borderId="0" xfId="1" applyFont="1">
      <alignment vertical="center"/>
    </xf>
    <xf numFmtId="0" fontId="22" fillId="0" borderId="1" xfId="1" applyFont="1" applyBorder="1" applyAlignment="1"/>
    <xf numFmtId="0" fontId="22" fillId="0" borderId="0" xfId="1" applyFont="1" applyBorder="1" applyAlignment="1">
      <alignment horizontal="justify" wrapText="1"/>
    </xf>
    <xf numFmtId="0" fontId="23" fillId="0" borderId="0" xfId="1" applyFont="1" applyBorder="1" applyAlignment="1">
      <alignment horizontal="justify" wrapText="1"/>
    </xf>
    <xf numFmtId="184" fontId="22" fillId="0" borderId="0" xfId="1" applyNumberFormat="1" applyFont="1" applyBorder="1" applyAlignment="1">
      <alignment wrapText="1"/>
    </xf>
    <xf numFmtId="0" fontId="24" fillId="0" borderId="0" xfId="1" applyFont="1" applyBorder="1">
      <alignment vertical="center"/>
    </xf>
    <xf numFmtId="0" fontId="2" fillId="0" borderId="10" xfId="1" applyBorder="1">
      <alignment vertical="center"/>
    </xf>
    <xf numFmtId="0" fontId="2" fillId="0" borderId="8" xfId="1" applyBorder="1">
      <alignment vertical="center"/>
    </xf>
    <xf numFmtId="0" fontId="2" fillId="0" borderId="9" xfId="1" applyBorder="1">
      <alignment vertical="center"/>
    </xf>
    <xf numFmtId="0" fontId="2" fillId="0" borderId="1" xfId="1" applyBorder="1" applyAlignment="1">
      <alignment horizontal="center" vertical="center"/>
    </xf>
    <xf numFmtId="0" fontId="2" fillId="0" borderId="11" xfId="1" applyBorder="1">
      <alignment vertical="center"/>
    </xf>
    <xf numFmtId="0" fontId="2" fillId="3" borderId="0" xfId="1" applyFont="1" applyFill="1" applyBorder="1" applyAlignment="1">
      <alignment vertical="center"/>
    </xf>
    <xf numFmtId="0" fontId="2" fillId="0" borderId="0" xfId="1" applyFont="1" applyBorder="1" applyAlignment="1">
      <alignment vertical="center"/>
    </xf>
    <xf numFmtId="0" fontId="2" fillId="0" borderId="1" xfId="1" applyFont="1" applyBorder="1" applyAlignment="1">
      <alignment vertical="center"/>
    </xf>
    <xf numFmtId="0" fontId="2" fillId="3" borderId="3" xfId="1" applyFill="1" applyBorder="1" applyAlignment="1">
      <alignment horizontal="center" vertical="center"/>
    </xf>
    <xf numFmtId="0" fontId="2" fillId="3" borderId="3" xfId="1" applyFont="1" applyFill="1" applyBorder="1" applyAlignment="1">
      <alignment horizontal="center" vertical="center"/>
    </xf>
    <xf numFmtId="0" fontId="2" fillId="3" borderId="3" xfId="1" applyFont="1" applyFill="1" applyBorder="1" applyAlignment="1">
      <alignment horizontal="center" vertical="center" wrapText="1"/>
    </xf>
    <xf numFmtId="178" fontId="2" fillId="3" borderId="3" xfId="1" applyNumberFormat="1" applyFill="1" applyBorder="1" applyAlignment="1">
      <alignment horizontal="center" vertical="center" wrapText="1"/>
    </xf>
    <xf numFmtId="0" fontId="8" fillId="0" borderId="8" xfId="1" applyFont="1" applyBorder="1" applyAlignment="1">
      <alignment vertical="center"/>
    </xf>
    <xf numFmtId="0" fontId="8" fillId="0" borderId="8" xfId="1" applyFont="1" applyBorder="1" applyAlignment="1"/>
    <xf numFmtId="0" fontId="2" fillId="3" borderId="1" xfId="1" applyFill="1" applyBorder="1">
      <alignment vertical="center"/>
    </xf>
    <xf numFmtId="0" fontId="7" fillId="3" borderId="1" xfId="1" applyFont="1" applyFill="1" applyBorder="1" applyAlignment="1"/>
    <xf numFmtId="0" fontId="7" fillId="3" borderId="2" xfId="1" applyFont="1" applyFill="1" applyBorder="1" applyAlignment="1"/>
    <xf numFmtId="0" fontId="6" fillId="3" borderId="0" xfId="1" applyFont="1" applyFill="1" applyBorder="1" applyAlignment="1"/>
    <xf numFmtId="177" fontId="9" fillId="3" borderId="1" xfId="1" applyNumberFormat="1" applyFont="1" applyFill="1" applyBorder="1" applyAlignment="1">
      <alignment horizontal="center" vertical="center"/>
    </xf>
    <xf numFmtId="0" fontId="11" fillId="3" borderId="1" xfId="1" applyFont="1" applyFill="1" applyBorder="1" applyAlignment="1">
      <alignment horizontal="center" vertical="center"/>
    </xf>
    <xf numFmtId="0" fontId="6" fillId="3" borderId="0" xfId="1" applyFont="1" applyFill="1">
      <alignment vertical="center"/>
    </xf>
    <xf numFmtId="182" fontId="22" fillId="3" borderId="1" xfId="1" applyNumberFormat="1" applyFont="1" applyFill="1" applyBorder="1" applyAlignment="1">
      <alignment horizontal="center"/>
    </xf>
    <xf numFmtId="185" fontId="2" fillId="3" borderId="0" xfId="1" applyNumberFormat="1" applyFill="1" applyBorder="1">
      <alignment vertical="center"/>
    </xf>
    <xf numFmtId="0" fontId="2" fillId="3" borderId="0" xfId="1" applyFill="1" applyBorder="1" applyAlignment="1">
      <alignment horizontal="center" vertical="center"/>
    </xf>
    <xf numFmtId="0" fontId="17" fillId="0" borderId="1" xfId="1" applyFont="1" applyBorder="1">
      <alignment vertical="center"/>
    </xf>
    <xf numFmtId="0" fontId="2" fillId="0" borderId="7" xfId="1" applyFont="1" applyBorder="1" applyAlignment="1">
      <alignment vertical="center"/>
    </xf>
    <xf numFmtId="0" fontId="2" fillId="0" borderId="2" xfId="1" applyFont="1" applyBorder="1" applyAlignment="1">
      <alignment vertical="center"/>
    </xf>
    <xf numFmtId="0" fontId="2" fillId="0" borderId="3" xfId="1" applyFont="1" applyBorder="1" applyAlignment="1">
      <alignment horizontal="center" vertical="center"/>
    </xf>
    <xf numFmtId="187" fontId="2" fillId="0" borderId="3" xfId="1" applyNumberFormat="1" applyFont="1" applyBorder="1" applyAlignment="1">
      <alignment vertical="center"/>
    </xf>
    <xf numFmtId="188" fontId="2" fillId="0" borderId="3" xfId="1" applyNumberFormat="1" applyFont="1" applyBorder="1" applyAlignment="1">
      <alignment vertical="center"/>
    </xf>
    <xf numFmtId="189" fontId="2" fillId="0" borderId="3" xfId="1" applyNumberFormat="1" applyFont="1" applyBorder="1" applyAlignment="1">
      <alignment horizontal="center" vertical="center"/>
    </xf>
    <xf numFmtId="190" fontId="17" fillId="0" borderId="3" xfId="1" applyNumberFormat="1" applyFont="1" applyBorder="1" applyAlignment="1">
      <alignment vertical="center"/>
    </xf>
    <xf numFmtId="188" fontId="17" fillId="0" borderId="3" xfId="1" applyNumberFormat="1" applyFont="1" applyBorder="1" applyAlignment="1">
      <alignment horizontal="center" vertical="center"/>
    </xf>
    <xf numFmtId="189" fontId="17" fillId="0" borderId="3" xfId="1" applyNumberFormat="1" applyFont="1" applyBorder="1" applyAlignment="1">
      <alignment horizontal="center" vertical="center"/>
    </xf>
    <xf numFmtId="187" fontId="17" fillId="0" borderId="3" xfId="1" applyNumberFormat="1" applyFont="1" applyBorder="1" applyAlignment="1">
      <alignment horizontal="center" vertical="center"/>
    </xf>
    <xf numFmtId="187" fontId="26" fillId="0" borderId="3" xfId="1" applyNumberFormat="1" applyFont="1" applyBorder="1" applyAlignment="1">
      <alignment horizontal="center" vertical="center"/>
    </xf>
    <xf numFmtId="193" fontId="26" fillId="0" borderId="0" xfId="1" applyNumberFormat="1" applyFont="1" applyBorder="1" applyAlignment="1">
      <alignment vertical="center"/>
    </xf>
    <xf numFmtId="0" fontId="35" fillId="0" borderId="0" xfId="1" applyFont="1" applyBorder="1">
      <alignment vertical="center"/>
    </xf>
    <xf numFmtId="0" fontId="17" fillId="0" borderId="0" xfId="1" applyFont="1" applyBorder="1">
      <alignment vertical="center"/>
    </xf>
    <xf numFmtId="189" fontId="17" fillId="0" borderId="14" xfId="1" applyNumberFormat="1" applyFont="1" applyBorder="1" applyAlignment="1">
      <alignment horizontal="center" vertical="center"/>
    </xf>
    <xf numFmtId="187" fontId="17" fillId="0" borderId="3" xfId="1" applyNumberFormat="1" applyFont="1" applyFill="1" applyBorder="1" applyAlignment="1">
      <alignment horizontal="center" vertical="center"/>
    </xf>
    <xf numFmtId="187" fontId="26" fillId="0" borderId="3" xfId="1" applyNumberFormat="1" applyFont="1" applyFill="1" applyBorder="1" applyAlignment="1">
      <alignment horizontal="center" vertical="center"/>
    </xf>
    <xf numFmtId="189" fontId="17" fillId="0" borderId="3" xfId="1" applyNumberFormat="1" applyFont="1" applyFill="1" applyBorder="1" applyAlignment="1">
      <alignment horizontal="center" vertical="center"/>
    </xf>
    <xf numFmtId="189" fontId="17" fillId="0" borderId="7" xfId="1" applyNumberFormat="1" applyFont="1" applyFill="1" applyBorder="1" applyAlignment="1">
      <alignment horizontal="center" vertical="center"/>
    </xf>
    <xf numFmtId="193" fontId="26" fillId="0" borderId="6" xfId="1" applyNumberFormat="1" applyFont="1" applyFill="1" applyBorder="1" applyAlignment="1">
      <alignment vertical="center"/>
    </xf>
    <xf numFmtId="187" fontId="2" fillId="0" borderId="3" xfId="1" applyNumberFormat="1" applyFont="1" applyFill="1" applyBorder="1" applyAlignment="1">
      <alignment vertical="center"/>
    </xf>
    <xf numFmtId="187" fontId="2" fillId="0" borderId="3" xfId="1" applyNumberFormat="1" applyFont="1" applyFill="1" applyBorder="1" applyAlignment="1">
      <alignment horizontal="center" vertical="center"/>
    </xf>
    <xf numFmtId="188" fontId="25" fillId="0" borderId="3" xfId="1" applyNumberFormat="1" applyFont="1" applyFill="1" applyBorder="1" applyAlignment="1">
      <alignment vertical="center"/>
    </xf>
    <xf numFmtId="189" fontId="2" fillId="0" borderId="3" xfId="1" applyNumberFormat="1" applyFont="1" applyFill="1" applyBorder="1" applyAlignment="1">
      <alignment horizontal="center" vertical="center"/>
    </xf>
    <xf numFmtId="189" fontId="2" fillId="0" borderId="7" xfId="1" applyNumberFormat="1" applyFont="1" applyFill="1" applyBorder="1" applyAlignment="1">
      <alignment horizontal="center" vertical="center"/>
    </xf>
    <xf numFmtId="193" fontId="26" fillId="0" borderId="0" xfId="1" applyNumberFormat="1" applyFont="1" applyFill="1" applyBorder="1" applyAlignment="1">
      <alignment vertical="center"/>
    </xf>
    <xf numFmtId="187" fontId="2" fillId="0" borderId="3" xfId="1" applyNumberFormat="1" applyFont="1" applyBorder="1" applyAlignment="1">
      <alignment horizontal="center" vertical="center"/>
    </xf>
    <xf numFmtId="188" fontId="25" fillId="0" borderId="3" xfId="1" applyNumberFormat="1" applyFont="1" applyBorder="1" applyAlignment="1">
      <alignment vertical="center"/>
    </xf>
    <xf numFmtId="189" fontId="2" fillId="0" borderId="7" xfId="1" applyNumberFormat="1" applyFont="1" applyBorder="1" applyAlignment="1">
      <alignment horizontal="center" vertical="center"/>
    </xf>
    <xf numFmtId="189" fontId="2" fillId="0" borderId="4" xfId="1" applyNumberFormat="1" applyFont="1" applyBorder="1" applyAlignment="1">
      <alignment horizontal="center" vertical="center"/>
    </xf>
    <xf numFmtId="186" fontId="5" fillId="0" borderId="7" xfId="1" applyNumberFormat="1" applyFont="1" applyBorder="1" applyAlignment="1">
      <alignment vertical="center"/>
    </xf>
    <xf numFmtId="186" fontId="2" fillId="0" borderId="2" xfId="1" applyNumberFormat="1" applyFont="1" applyBorder="1" applyAlignment="1">
      <alignment vertical="center"/>
    </xf>
    <xf numFmtId="193" fontId="2" fillId="0" borderId="2" xfId="1" applyNumberFormat="1" applyFont="1" applyBorder="1" applyAlignment="1">
      <alignment vertical="center"/>
    </xf>
    <xf numFmtId="189" fontId="13" fillId="0" borderId="2" xfId="1" applyNumberFormat="1" applyFont="1" applyBorder="1" applyAlignment="1">
      <alignment vertical="center"/>
    </xf>
    <xf numFmtId="189" fontId="13" fillId="0" borderId="1" xfId="1" applyNumberFormat="1" applyFont="1" applyBorder="1" applyAlignment="1">
      <alignment vertical="center"/>
    </xf>
    <xf numFmtId="0" fontId="35" fillId="0" borderId="11" xfId="1" applyFont="1" applyBorder="1">
      <alignment vertical="center"/>
    </xf>
    <xf numFmtId="186" fontId="2" fillId="0" borderId="10" xfId="1" applyNumberFormat="1" applyFont="1" applyFill="1" applyBorder="1" applyAlignment="1">
      <alignment vertical="center"/>
    </xf>
    <xf numFmtId="186" fontId="2" fillId="0" borderId="1" xfId="1" applyNumberFormat="1" applyFont="1" applyFill="1" applyBorder="1" applyAlignment="1">
      <alignment vertical="center"/>
    </xf>
    <xf numFmtId="0" fontId="35" fillId="0" borderId="0" xfId="1" applyFont="1" applyFill="1" applyBorder="1">
      <alignment vertical="center"/>
    </xf>
    <xf numFmtId="186" fontId="5" fillId="0" borderId="0" xfId="1" applyNumberFormat="1" applyFont="1" applyBorder="1" applyAlignment="1">
      <alignment vertical="center"/>
    </xf>
    <xf numFmtId="189" fontId="5" fillId="0" borderId="0" xfId="1" applyNumberFormat="1" applyFont="1" applyBorder="1" applyAlignment="1">
      <alignment horizontal="center" vertical="center"/>
    </xf>
    <xf numFmtId="0" fontId="13" fillId="0" borderId="2" xfId="1" applyFont="1" applyBorder="1" applyAlignment="1">
      <alignment vertical="center"/>
    </xf>
    <xf numFmtId="0" fontId="17" fillId="0" borderId="12" xfId="1" applyFont="1" applyBorder="1">
      <alignment vertical="center"/>
    </xf>
    <xf numFmtId="0" fontId="2" fillId="0" borderId="7" xfId="1" applyFont="1" applyBorder="1" applyAlignment="1">
      <alignment horizontal="center" vertical="center"/>
    </xf>
    <xf numFmtId="195" fontId="17" fillId="0" borderId="3" xfId="1" applyNumberFormat="1" applyFont="1" applyBorder="1" applyAlignment="1">
      <alignment horizontal="center" vertical="center"/>
    </xf>
    <xf numFmtId="189" fontId="17" fillId="0" borderId="7" xfId="1" applyNumberFormat="1" applyFont="1" applyBorder="1" applyAlignment="1">
      <alignment horizontal="center" vertical="center"/>
    </xf>
    <xf numFmtId="189" fontId="17" fillId="0" borderId="1" xfId="1" applyNumberFormat="1" applyFont="1" applyBorder="1" applyAlignment="1">
      <alignment vertical="center"/>
    </xf>
    <xf numFmtId="189" fontId="17" fillId="0" borderId="13" xfId="1" applyNumberFormat="1" applyFont="1" applyBorder="1" applyAlignment="1">
      <alignment horizontal="center" vertical="center"/>
    </xf>
    <xf numFmtId="189" fontId="17" fillId="0" borderId="0" xfId="1" applyNumberFormat="1" applyFont="1" applyBorder="1" applyAlignment="1">
      <alignment vertical="center"/>
    </xf>
    <xf numFmtId="0" fontId="35" fillId="0" borderId="0" xfId="1" applyFont="1">
      <alignment vertical="center"/>
    </xf>
    <xf numFmtId="197" fontId="17" fillId="0" borderId="3" xfId="1" applyNumberFormat="1" applyFont="1" applyBorder="1" applyAlignment="1">
      <alignment horizontal="center" vertical="center"/>
    </xf>
    <xf numFmtId="198" fontId="17" fillId="0" borderId="3" xfId="1" applyNumberFormat="1" applyFont="1" applyBorder="1" applyAlignment="1">
      <alignment horizontal="center" vertical="center"/>
    </xf>
    <xf numFmtId="199" fontId="35" fillId="0" borderId="0" xfId="1" applyNumberFormat="1" applyFont="1">
      <alignment vertical="center"/>
    </xf>
    <xf numFmtId="198" fontId="17" fillId="3" borderId="3" xfId="1" applyNumberFormat="1" applyFont="1" applyFill="1" applyBorder="1" applyAlignment="1">
      <alignment horizontal="center" vertical="center"/>
    </xf>
    <xf numFmtId="0" fontId="17" fillId="0" borderId="5" xfId="1" applyFont="1" applyBorder="1">
      <alignment vertical="center"/>
    </xf>
    <xf numFmtId="0" fontId="17" fillId="0" borderId="9" xfId="1" applyFont="1" applyBorder="1">
      <alignment vertical="center"/>
    </xf>
    <xf numFmtId="199" fontId="17" fillId="0" borderId="3" xfId="1" applyNumberFormat="1" applyFont="1" applyBorder="1" applyAlignment="1">
      <alignment horizontal="center" vertical="center"/>
    </xf>
    <xf numFmtId="197" fontId="2" fillId="0" borderId="3" xfId="1" applyNumberFormat="1" applyFont="1" applyBorder="1" applyAlignment="1">
      <alignment horizontal="center" vertical="center"/>
    </xf>
    <xf numFmtId="198" fontId="2" fillId="0" borderId="3" xfId="1" applyNumberFormat="1" applyFont="1" applyBorder="1" applyAlignment="1">
      <alignment horizontal="center" vertical="center"/>
    </xf>
    <xf numFmtId="199" fontId="2" fillId="0" borderId="3" xfId="1" applyNumberFormat="1" applyFont="1" applyBorder="1" applyAlignment="1">
      <alignment horizontal="center" vertical="center"/>
    </xf>
    <xf numFmtId="189" fontId="5" fillId="0" borderId="0" xfId="1" applyNumberFormat="1" applyFont="1" applyBorder="1" applyAlignment="1">
      <alignment vertical="center"/>
    </xf>
    <xf numFmtId="0" fontId="17" fillId="0" borderId="11" xfId="1" applyFont="1" applyBorder="1">
      <alignment vertical="center"/>
    </xf>
    <xf numFmtId="197" fontId="2" fillId="0" borderId="1" xfId="1" applyNumberFormat="1" applyFont="1" applyBorder="1" applyAlignment="1">
      <alignment horizontal="center" vertical="center" wrapText="1"/>
    </xf>
    <xf numFmtId="187" fontId="2" fillId="0" borderId="1" xfId="1" applyNumberFormat="1" applyFont="1" applyBorder="1" applyAlignment="1">
      <alignment horizontal="center" vertical="center" wrapText="1"/>
    </xf>
    <xf numFmtId="186" fontId="2" fillId="0" borderId="10" xfId="1" applyNumberFormat="1" applyFont="1" applyBorder="1" applyAlignment="1">
      <alignment vertical="center"/>
    </xf>
    <xf numFmtId="186" fontId="2" fillId="0" borderId="1" xfId="1" applyNumberFormat="1" applyFont="1" applyBorder="1" applyAlignment="1">
      <alignment vertical="center"/>
    </xf>
    <xf numFmtId="187" fontId="2" fillId="0" borderId="11" xfId="1" applyNumberFormat="1" applyFont="1" applyBorder="1" applyAlignment="1">
      <alignment horizontal="center" vertical="center" wrapText="1"/>
    </xf>
    <xf numFmtId="197" fontId="5" fillId="0" borderId="0" xfId="1" applyNumberFormat="1" applyFont="1" applyBorder="1" applyAlignment="1">
      <alignment horizontal="center" vertical="center" wrapText="1"/>
    </xf>
    <xf numFmtId="187" fontId="5" fillId="0" borderId="0" xfId="1" applyNumberFormat="1" applyFont="1" applyBorder="1" applyAlignment="1">
      <alignment horizontal="center" vertical="center" wrapText="1"/>
    </xf>
    <xf numFmtId="0" fontId="5" fillId="0" borderId="0" xfId="1" applyFont="1">
      <alignment vertical="center"/>
    </xf>
    <xf numFmtId="0" fontId="2" fillId="0" borderId="0" xfId="1" applyFont="1" applyAlignment="1">
      <alignment vertical="center" wrapText="1"/>
    </xf>
    <xf numFmtId="0" fontId="17" fillId="0" borderId="6" xfId="1" applyFont="1" applyBorder="1">
      <alignment vertical="center"/>
    </xf>
    <xf numFmtId="202" fontId="2" fillId="0" borderId="7" xfId="1" applyNumberFormat="1" applyFont="1" applyBorder="1" applyAlignment="1">
      <alignment horizontal="center" vertical="center"/>
    </xf>
    <xf numFmtId="202" fontId="2" fillId="0" borderId="2" xfId="1" applyNumberFormat="1" applyFont="1" applyBorder="1" applyAlignment="1">
      <alignment horizontal="left" vertical="center"/>
    </xf>
    <xf numFmtId="202" fontId="2" fillId="0" borderId="2" xfId="1" applyNumberFormat="1" applyFont="1" applyBorder="1" applyAlignment="1">
      <alignment horizontal="center" vertical="center"/>
    </xf>
    <xf numFmtId="203" fontId="2" fillId="0" borderId="2" xfId="1" applyNumberFormat="1" applyFont="1" applyBorder="1" applyAlignment="1">
      <alignment horizontal="center" vertical="center"/>
    </xf>
    <xf numFmtId="189" fontId="2" fillId="0" borderId="2" xfId="1" applyNumberFormat="1" applyFont="1" applyBorder="1" applyAlignment="1">
      <alignment horizontal="center" vertical="center"/>
    </xf>
    <xf numFmtId="189" fontId="2" fillId="0" borderId="12" xfId="1" applyNumberFormat="1" applyFont="1" applyBorder="1" applyAlignment="1">
      <alignment horizontal="center" vertical="center"/>
    </xf>
    <xf numFmtId="202" fontId="5" fillId="0" borderId="1" xfId="1" applyNumberFormat="1" applyFont="1" applyBorder="1" applyAlignment="1">
      <alignment horizontal="center" vertical="center"/>
    </xf>
    <xf numFmtId="203" fontId="5" fillId="0" borderId="1" xfId="1" applyNumberFormat="1" applyFont="1" applyBorder="1" applyAlignment="1">
      <alignment horizontal="center" vertical="center"/>
    </xf>
    <xf numFmtId="189" fontId="5" fillId="0" borderId="1" xfId="1" applyNumberFormat="1" applyFont="1" applyBorder="1" applyAlignment="1">
      <alignment horizontal="center" vertical="center"/>
    </xf>
    <xf numFmtId="0" fontId="33" fillId="0" borderId="3" xfId="1" applyFont="1" applyBorder="1" applyAlignment="1">
      <alignment horizontal="center" vertical="center"/>
    </xf>
    <xf numFmtId="204" fontId="17" fillId="0" borderId="3" xfId="1" applyNumberFormat="1" applyFont="1" applyBorder="1" applyAlignment="1">
      <alignment horizontal="center" vertical="center"/>
    </xf>
    <xf numFmtId="0" fontId="17" fillId="0" borderId="4" xfId="1" applyFont="1" applyBorder="1">
      <alignment vertical="center"/>
    </xf>
    <xf numFmtId="0" fontId="17" fillId="0" borderId="8" xfId="1" applyFont="1" applyBorder="1">
      <alignment vertical="center"/>
    </xf>
    <xf numFmtId="0" fontId="17" fillId="0" borderId="10" xfId="1" applyFont="1" applyBorder="1">
      <alignment vertical="center"/>
    </xf>
    <xf numFmtId="205" fontId="2" fillId="0" borderId="7" xfId="1" applyNumberFormat="1" applyFont="1" applyBorder="1" applyAlignment="1">
      <alignment vertical="center"/>
    </xf>
    <xf numFmtId="205" fontId="2" fillId="0" borderId="2" xfId="1" applyNumberFormat="1" applyFont="1" applyBorder="1" applyAlignment="1">
      <alignment vertical="center"/>
    </xf>
    <xf numFmtId="0" fontId="2" fillId="0" borderId="2" xfId="1" applyFont="1" applyBorder="1" applyAlignment="1">
      <alignment horizontal="center" vertical="center"/>
    </xf>
    <xf numFmtId="205" fontId="2" fillId="0" borderId="2" xfId="1" applyNumberFormat="1" applyFont="1" applyBorder="1" applyAlignment="1">
      <alignment horizontal="center" vertical="center"/>
    </xf>
    <xf numFmtId="0" fontId="2" fillId="0" borderId="12" xfId="1" applyFont="1" applyBorder="1" applyAlignment="1">
      <alignment horizontal="center" vertical="center"/>
    </xf>
    <xf numFmtId="205" fontId="5" fillId="0" borderId="0" xfId="1" applyNumberFormat="1" applyFont="1" applyBorder="1" applyAlignment="1">
      <alignment horizontal="center" vertical="center"/>
    </xf>
    <xf numFmtId="0" fontId="5" fillId="0" borderId="0" xfId="1" applyFont="1" applyBorder="1" applyAlignment="1">
      <alignment horizontal="center" vertical="center"/>
    </xf>
    <xf numFmtId="0" fontId="2" fillId="0" borderId="2" xfId="1" applyFont="1" applyBorder="1">
      <alignment vertical="center"/>
    </xf>
    <xf numFmtId="0" fontId="2" fillId="0" borderId="10" xfId="1" applyFont="1" applyBorder="1" applyAlignment="1">
      <alignment vertical="center"/>
    </xf>
    <xf numFmtId="0" fontId="2" fillId="0" borderId="12" xfId="1" applyFont="1" applyBorder="1" applyAlignment="1">
      <alignment vertical="center"/>
    </xf>
    <xf numFmtId="0" fontId="17" fillId="3" borderId="0" xfId="1" applyFont="1" applyFill="1">
      <alignment vertical="center"/>
    </xf>
    <xf numFmtId="195" fontId="2" fillId="0" borderId="3" xfId="1" applyNumberFormat="1" applyFont="1" applyBorder="1" applyAlignment="1">
      <alignment vertical="center"/>
    </xf>
    <xf numFmtId="0" fontId="2" fillId="0" borderId="4" xfId="1" applyFont="1" applyBorder="1" applyAlignment="1">
      <alignment horizontal="center" vertical="center"/>
    </xf>
    <xf numFmtId="0" fontId="2" fillId="0" borderId="3" xfId="1" applyFont="1" applyBorder="1" applyAlignment="1">
      <alignment horizontal="center" vertical="center" wrapText="1"/>
    </xf>
    <xf numFmtId="0" fontId="2" fillId="0" borderId="7" xfId="1" applyFont="1" applyBorder="1" applyAlignment="1">
      <alignment horizontal="center" vertical="center" wrapText="1"/>
    </xf>
    <xf numFmtId="0" fontId="2" fillId="0" borderId="3" xfId="1" applyFont="1" applyBorder="1" applyAlignment="1">
      <alignment vertical="center" wrapText="1"/>
    </xf>
    <xf numFmtId="0" fontId="2" fillId="0" borderId="13" xfId="1" applyFont="1" applyBorder="1" applyAlignment="1">
      <alignment horizontal="center" vertical="center" wrapText="1"/>
    </xf>
    <xf numFmtId="186" fontId="2" fillId="0" borderId="10" xfId="1" applyNumberFormat="1" applyFont="1" applyBorder="1" applyAlignment="1">
      <alignment horizontal="left" vertical="center"/>
    </xf>
    <xf numFmtId="0" fontId="2" fillId="0" borderId="1" xfId="1" applyFont="1" applyBorder="1">
      <alignment vertical="center"/>
    </xf>
    <xf numFmtId="0" fontId="2" fillId="0" borderId="11" xfId="1" applyFont="1" applyBorder="1">
      <alignment vertical="center"/>
    </xf>
    <xf numFmtId="0" fontId="2" fillId="3" borderId="7" xfId="1" applyFont="1" applyFill="1" applyBorder="1" applyAlignment="1">
      <alignment vertical="center"/>
    </xf>
    <xf numFmtId="0" fontId="2" fillId="3" borderId="2" xfId="1" applyFont="1" applyFill="1" applyBorder="1" applyAlignment="1">
      <alignment vertical="center"/>
    </xf>
    <xf numFmtId="0" fontId="2" fillId="3" borderId="12" xfId="1" applyFont="1" applyFill="1" applyBorder="1" applyAlignment="1">
      <alignment vertical="center"/>
    </xf>
    <xf numFmtId="186" fontId="36" fillId="0" borderId="8" xfId="1" applyNumberFormat="1" applyFont="1" applyBorder="1" applyAlignment="1">
      <alignment horizontal="left" vertical="center"/>
    </xf>
    <xf numFmtId="193" fontId="25" fillId="0" borderId="0" xfId="1" applyNumberFormat="1" applyFont="1" applyBorder="1" applyAlignment="1">
      <alignment horizontal="center" vertical="center"/>
    </xf>
    <xf numFmtId="189" fontId="25" fillId="0" borderId="0" xfId="1" applyNumberFormat="1" applyFont="1" applyBorder="1" applyAlignment="1">
      <alignment horizontal="center" vertical="center"/>
    </xf>
    <xf numFmtId="189" fontId="25" fillId="0" borderId="9" xfId="1" applyNumberFormat="1" applyFont="1" applyBorder="1" applyAlignment="1">
      <alignment horizontal="center" vertical="center"/>
    </xf>
    <xf numFmtId="186" fontId="25" fillId="0" borderId="10" xfId="1" applyNumberFormat="1" applyFont="1" applyBorder="1" applyAlignment="1">
      <alignment vertical="center"/>
    </xf>
    <xf numFmtId="186" fontId="25" fillId="0" borderId="1" xfId="1" applyNumberFormat="1" applyFont="1" applyBorder="1" applyAlignment="1">
      <alignment horizontal="left" vertical="center"/>
    </xf>
    <xf numFmtId="193" fontId="25" fillId="0" borderId="1" xfId="1" applyNumberFormat="1" applyFont="1" applyBorder="1" applyAlignment="1">
      <alignment horizontal="center" vertical="center"/>
    </xf>
    <xf numFmtId="189" fontId="25" fillId="0" borderId="1" xfId="1" applyNumberFormat="1" applyFont="1" applyBorder="1" applyAlignment="1">
      <alignment horizontal="center" vertical="center"/>
    </xf>
    <xf numFmtId="189" fontId="25" fillId="0" borderId="11" xfId="1" applyNumberFormat="1" applyFont="1" applyBorder="1" applyAlignment="1">
      <alignment horizontal="center" vertical="center"/>
    </xf>
    <xf numFmtId="0" fontId="3" fillId="0" borderId="0" xfId="1" applyFont="1">
      <alignment vertical="center"/>
    </xf>
    <xf numFmtId="186" fontId="36" fillId="0" borderId="0" xfId="1" applyNumberFormat="1" applyFont="1" applyBorder="1" applyAlignment="1">
      <alignment horizontal="center" vertical="center"/>
    </xf>
    <xf numFmtId="193" fontId="36" fillId="0" borderId="0" xfId="1" applyNumberFormat="1" applyFont="1" applyBorder="1" applyAlignment="1">
      <alignment horizontal="center" vertical="center"/>
    </xf>
    <xf numFmtId="189" fontId="36" fillId="0" borderId="0" xfId="1" applyNumberFormat="1" applyFont="1" applyBorder="1" applyAlignment="1">
      <alignment horizontal="center" vertical="center"/>
    </xf>
    <xf numFmtId="0" fontId="17" fillId="0" borderId="3" xfId="1" applyFont="1" applyBorder="1" applyAlignment="1">
      <alignment horizontal="center" vertical="center" wrapText="1" shrinkToFit="1"/>
    </xf>
    <xf numFmtId="186" fontId="37" fillId="0" borderId="4" xfId="1" applyNumberFormat="1" applyFont="1" applyBorder="1" applyAlignment="1">
      <alignment horizontal="left" vertical="center"/>
    </xf>
    <xf numFmtId="196" fontId="3" fillId="0" borderId="6" xfId="1" applyNumberFormat="1" applyFont="1" applyBorder="1" applyAlignment="1">
      <alignment horizontal="center" vertical="center"/>
    </xf>
    <xf numFmtId="0" fontId="3" fillId="0" borderId="6" xfId="1" applyFont="1" applyBorder="1" applyAlignment="1">
      <alignment horizontal="center" vertical="center"/>
    </xf>
    <xf numFmtId="217" fontId="3" fillId="0" borderId="6" xfId="1" applyNumberFormat="1" applyFont="1" applyBorder="1" applyAlignment="1">
      <alignment horizontal="center" vertical="center"/>
    </xf>
    <xf numFmtId="221" fontId="3" fillId="0" borderId="6" xfId="1" applyNumberFormat="1" applyFont="1" applyBorder="1" applyAlignment="1">
      <alignment horizontal="center" vertical="center"/>
    </xf>
    <xf numFmtId="220" fontId="3" fillId="0" borderId="6" xfId="1" applyNumberFormat="1" applyFont="1" applyBorder="1" applyAlignment="1">
      <alignment horizontal="center" vertical="center"/>
    </xf>
    <xf numFmtId="220" fontId="3" fillId="0" borderId="5" xfId="1" applyNumberFormat="1" applyFont="1" applyBorder="1" applyAlignment="1">
      <alignment horizontal="center" vertical="center"/>
    </xf>
    <xf numFmtId="196" fontId="2" fillId="0" borderId="10" xfId="1" applyNumberFormat="1" applyFont="1" applyBorder="1" applyAlignment="1">
      <alignment horizontal="left" vertical="center"/>
    </xf>
    <xf numFmtId="196" fontId="2" fillId="0" borderId="1" xfId="1" applyNumberFormat="1" applyFont="1" applyBorder="1" applyAlignment="1">
      <alignment horizontal="left" vertical="center"/>
    </xf>
    <xf numFmtId="0" fontId="2" fillId="0" borderId="1" xfId="1" applyFont="1" applyBorder="1" applyAlignment="1">
      <alignment horizontal="center" vertical="center"/>
    </xf>
    <xf numFmtId="217" fontId="2" fillId="0" borderId="1" xfId="1" applyNumberFormat="1" applyFont="1" applyBorder="1" applyAlignment="1">
      <alignment horizontal="center" vertical="center"/>
    </xf>
    <xf numFmtId="221" fontId="2" fillId="0" borderId="1" xfId="1" applyNumberFormat="1" applyFont="1" applyBorder="1" applyAlignment="1">
      <alignment horizontal="center" vertical="center"/>
    </xf>
    <xf numFmtId="220" fontId="2" fillId="0" borderId="1" xfId="1" applyNumberFormat="1" applyFont="1" applyBorder="1" applyAlignment="1">
      <alignment horizontal="center" vertical="center"/>
    </xf>
    <xf numFmtId="220" fontId="2" fillId="0" borderId="11" xfId="1" applyNumberFormat="1" applyFont="1" applyBorder="1" applyAlignment="1">
      <alignment horizontal="center" vertical="center"/>
    </xf>
    <xf numFmtId="186" fontId="36" fillId="0" borderId="4" xfId="1" applyNumberFormat="1" applyFont="1" applyBorder="1" applyAlignment="1">
      <alignment horizontal="left" vertical="center"/>
    </xf>
    <xf numFmtId="196" fontId="2" fillId="0" borderId="6" xfId="1" applyNumberFormat="1" applyFont="1" applyBorder="1" applyAlignment="1">
      <alignment horizontal="center" vertical="center"/>
    </xf>
    <xf numFmtId="0" fontId="2" fillId="0" borderId="6" xfId="1" applyFont="1" applyBorder="1" applyAlignment="1">
      <alignment horizontal="center" vertical="center"/>
    </xf>
    <xf numFmtId="222" fontId="2" fillId="0" borderId="6" xfId="1" applyNumberFormat="1" applyFont="1" applyBorder="1" applyAlignment="1">
      <alignment horizontal="center" vertical="center"/>
    </xf>
    <xf numFmtId="189" fontId="2" fillId="0" borderId="6" xfId="1" applyNumberFormat="1" applyFont="1" applyBorder="1" applyAlignment="1">
      <alignment horizontal="center" vertical="center"/>
    </xf>
    <xf numFmtId="189" fontId="2" fillId="0" borderId="5" xfId="1" applyNumberFormat="1" applyFont="1" applyBorder="1" applyAlignment="1">
      <alignment horizontal="center" vertical="center"/>
    </xf>
    <xf numFmtId="196" fontId="2" fillId="0" borderId="1" xfId="1" applyNumberFormat="1" applyBorder="1" applyAlignment="1">
      <alignment horizontal="left" vertical="center"/>
    </xf>
    <xf numFmtId="222" fontId="2" fillId="0" borderId="1" xfId="1" applyNumberFormat="1" applyFont="1" applyBorder="1" applyAlignment="1">
      <alignment horizontal="center" vertical="center"/>
    </xf>
    <xf numFmtId="189" fontId="2" fillId="0" borderId="1" xfId="1" applyNumberFormat="1" applyFont="1" applyBorder="1" applyAlignment="1">
      <alignment horizontal="center" vertical="center"/>
    </xf>
    <xf numFmtId="189" fontId="2" fillId="0" borderId="11" xfId="1" applyNumberFormat="1" applyFont="1" applyBorder="1" applyAlignment="1">
      <alignment horizontal="center" vertical="center"/>
    </xf>
    <xf numFmtId="196" fontId="2" fillId="0" borderId="0" xfId="1" applyNumberFormat="1" applyFont="1" applyBorder="1" applyAlignment="1">
      <alignment horizontal="left" vertical="center"/>
    </xf>
    <xf numFmtId="0" fontId="2" fillId="0" borderId="0" xfId="1" applyFont="1" applyBorder="1" applyAlignment="1">
      <alignment horizontal="center" vertical="center"/>
    </xf>
    <xf numFmtId="222" fontId="2" fillId="0" borderId="0" xfId="1" applyNumberFormat="1" applyFont="1" applyBorder="1" applyAlignment="1">
      <alignment horizontal="center" vertical="center"/>
    </xf>
    <xf numFmtId="189" fontId="2" fillId="0" borderId="0" xfId="1" applyNumberFormat="1" applyFont="1" applyBorder="1" applyAlignment="1">
      <alignment horizontal="center" vertical="center"/>
    </xf>
    <xf numFmtId="196" fontId="2" fillId="0" borderId="0" xfId="1" applyNumberFormat="1" applyFont="1" applyBorder="1" applyAlignment="1">
      <alignment horizontal="center" vertical="center"/>
    </xf>
    <xf numFmtId="223" fontId="2" fillId="0" borderId="6" xfId="1" applyNumberFormat="1" applyFont="1" applyBorder="1" applyAlignment="1">
      <alignment horizontal="center" vertical="center"/>
    </xf>
    <xf numFmtId="223" fontId="2" fillId="0" borderId="1" xfId="1" applyNumberFormat="1" applyFont="1" applyBorder="1" applyAlignment="1">
      <alignment horizontal="center" vertical="center"/>
    </xf>
    <xf numFmtId="0" fontId="31" fillId="3" borderId="1" xfId="1" applyFont="1" applyFill="1" applyBorder="1">
      <alignment vertical="center"/>
    </xf>
    <xf numFmtId="0" fontId="38" fillId="3" borderId="1" xfId="1" applyFont="1" applyFill="1" applyBorder="1">
      <alignment vertical="center"/>
    </xf>
    <xf numFmtId="0" fontId="17" fillId="0" borderId="3" xfId="1" applyFont="1" applyBorder="1">
      <alignment vertical="center"/>
    </xf>
    <xf numFmtId="0" fontId="6" fillId="0" borderId="0" xfId="1" applyFont="1" applyAlignment="1">
      <alignment horizontal="right" vertical="center"/>
    </xf>
    <xf numFmtId="0" fontId="14" fillId="0" borderId="3" xfId="1" applyFont="1" applyBorder="1" applyAlignment="1">
      <alignment horizontal="left" vertical="center" wrapText="1"/>
    </xf>
    <xf numFmtId="0" fontId="7" fillId="0" borderId="3" xfId="1" applyFont="1" applyBorder="1" applyAlignment="1">
      <alignment horizontal="center" vertical="center"/>
    </xf>
    <xf numFmtId="0" fontId="7" fillId="0" borderId="10" xfId="1" applyFont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2" fillId="0" borderId="11" xfId="1" applyBorder="1" applyAlignment="1">
      <alignment horizontal="center" vertical="center"/>
    </xf>
    <xf numFmtId="0" fontId="7" fillId="0" borderId="7" xfId="1" applyFont="1" applyBorder="1" applyAlignment="1">
      <alignment horizontal="center" vertical="center"/>
    </xf>
    <xf numFmtId="0" fontId="7" fillId="0" borderId="2" xfId="1" applyFont="1" applyBorder="1" applyAlignment="1">
      <alignment horizontal="center" vertical="center"/>
    </xf>
    <xf numFmtId="0" fontId="7" fillId="0" borderId="12" xfId="1" applyFont="1" applyBorder="1" applyAlignment="1">
      <alignment horizontal="center" vertical="center"/>
    </xf>
    <xf numFmtId="10" fontId="7" fillId="0" borderId="3" xfId="1" applyNumberFormat="1" applyFont="1" applyBorder="1" applyAlignment="1">
      <alignment horizontal="center" vertical="center"/>
    </xf>
    <xf numFmtId="182" fontId="7" fillId="0" borderId="3" xfId="1" applyNumberFormat="1" applyFont="1" applyBorder="1" applyAlignment="1">
      <alignment horizontal="center" vertical="center"/>
    </xf>
    <xf numFmtId="0" fontId="2" fillId="0" borderId="2" xfId="1" applyBorder="1" applyAlignment="1">
      <alignment horizontal="center" vertical="center"/>
    </xf>
    <xf numFmtId="0" fontId="2" fillId="0" borderId="12" xfId="1" applyBorder="1" applyAlignment="1">
      <alignment horizontal="center" vertical="center"/>
    </xf>
    <xf numFmtId="0" fontId="7" fillId="0" borderId="7" xfId="1" applyNumberFormat="1" applyFont="1" applyBorder="1" applyAlignment="1">
      <alignment horizontal="center" vertical="center"/>
    </xf>
    <xf numFmtId="0" fontId="2" fillId="0" borderId="2" xfId="1" applyNumberFormat="1" applyBorder="1" applyAlignment="1">
      <alignment horizontal="center" vertical="center"/>
    </xf>
    <xf numFmtId="0" fontId="2" fillId="0" borderId="12" xfId="1" applyNumberFormat="1" applyBorder="1" applyAlignment="1">
      <alignment horizontal="center" vertical="center"/>
    </xf>
    <xf numFmtId="0" fontId="7" fillId="0" borderId="3" xfId="1" applyFont="1" applyFill="1" applyBorder="1" applyAlignment="1">
      <alignment horizontal="center" vertical="center"/>
    </xf>
    <xf numFmtId="10" fontId="7" fillId="0" borderId="3" xfId="1" applyNumberFormat="1" applyFont="1" applyFill="1" applyBorder="1" applyAlignment="1">
      <alignment horizontal="center" vertical="center"/>
    </xf>
    <xf numFmtId="0" fontId="14" fillId="0" borderId="3" xfId="1" applyFont="1" applyFill="1" applyBorder="1" applyAlignment="1">
      <alignment horizontal="center" vertical="center"/>
    </xf>
    <xf numFmtId="0" fontId="7" fillId="0" borderId="7" xfId="1" applyFont="1" applyFill="1" applyBorder="1" applyAlignment="1">
      <alignment horizontal="center" vertical="center"/>
    </xf>
    <xf numFmtId="0" fontId="7" fillId="0" borderId="3" xfId="1" applyFont="1" applyFill="1" applyBorder="1" applyAlignment="1">
      <alignment horizontal="center" vertical="center" wrapText="1"/>
    </xf>
    <xf numFmtId="0" fontId="7" fillId="0" borderId="12" xfId="1" applyFont="1" applyFill="1" applyBorder="1" applyAlignment="1">
      <alignment horizontal="center" vertical="center"/>
    </xf>
    <xf numFmtId="0" fontId="14" fillId="0" borderId="13" xfId="1" applyFont="1" applyBorder="1" applyAlignment="1">
      <alignment horizontal="left" vertical="center" wrapText="1"/>
    </xf>
    <xf numFmtId="0" fontId="0" fillId="0" borderId="6" xfId="1" applyFont="1" applyBorder="1" applyAlignment="1">
      <alignment vertical="top" wrapText="1"/>
    </xf>
    <xf numFmtId="0" fontId="2" fillId="0" borderId="6" xfId="1" applyBorder="1" applyAlignment="1">
      <alignment vertical="top" wrapText="1"/>
    </xf>
    <xf numFmtId="0" fontId="2" fillId="0" borderId="5" xfId="1" applyBorder="1" applyAlignment="1">
      <alignment vertical="top" wrapText="1"/>
    </xf>
    <xf numFmtId="0" fontId="2" fillId="0" borderId="0" xfId="1" applyAlignment="1">
      <alignment vertical="top" wrapText="1"/>
    </xf>
    <xf numFmtId="0" fontId="2" fillId="0" borderId="9" xfId="1" applyBorder="1" applyAlignment="1">
      <alignment vertical="top" wrapText="1"/>
    </xf>
    <xf numFmtId="0" fontId="2" fillId="0" borderId="1" xfId="1" applyBorder="1" applyAlignment="1">
      <alignment vertical="top" wrapText="1"/>
    </xf>
    <xf numFmtId="0" fontId="2" fillId="0" borderId="11" xfId="1" applyBorder="1" applyAlignment="1">
      <alignment vertical="top" wrapText="1"/>
    </xf>
    <xf numFmtId="0" fontId="7" fillId="0" borderId="0" xfId="1" applyFont="1" applyAlignment="1">
      <alignment horizontal="center"/>
    </xf>
    <xf numFmtId="10" fontId="7" fillId="0" borderId="0" xfId="1" applyNumberFormat="1" applyFont="1" applyAlignment="1">
      <alignment horizontal="center"/>
    </xf>
    <xf numFmtId="0" fontId="7" fillId="0" borderId="7" xfId="1" applyFont="1" applyBorder="1" applyAlignment="1">
      <alignment horizontal="center" vertical="center" wrapText="1"/>
    </xf>
    <xf numFmtId="0" fontId="7" fillId="0" borderId="12" xfId="1" applyFont="1" applyBorder="1" applyAlignment="1">
      <alignment horizontal="center" vertical="center" wrapText="1"/>
    </xf>
    <xf numFmtId="14" fontId="7" fillId="0" borderId="2" xfId="1" applyNumberFormat="1" applyFont="1" applyBorder="1" applyAlignment="1">
      <alignment horizontal="center" vertical="center"/>
    </xf>
    <xf numFmtId="14" fontId="7" fillId="0" borderId="7" xfId="1" applyNumberFormat="1" applyFont="1" applyBorder="1" applyAlignment="1">
      <alignment horizontal="center" vertical="center"/>
    </xf>
    <xf numFmtId="10" fontId="7" fillId="0" borderId="7" xfId="1" applyNumberFormat="1" applyFont="1" applyBorder="1" applyAlignment="1">
      <alignment horizontal="center" vertical="center"/>
    </xf>
    <xf numFmtId="14" fontId="2" fillId="0" borderId="7" xfId="1" applyNumberFormat="1" applyBorder="1" applyAlignment="1">
      <alignment horizontal="center" vertical="center"/>
    </xf>
    <xf numFmtId="14" fontId="2" fillId="0" borderId="2" xfId="1" applyNumberFormat="1" applyBorder="1" applyAlignment="1">
      <alignment horizontal="center" vertical="center"/>
    </xf>
    <xf numFmtId="10" fontId="7" fillId="0" borderId="7" xfId="1" applyNumberFormat="1" applyFont="1" applyFill="1" applyBorder="1" applyAlignment="1">
      <alignment horizontal="center" vertical="center"/>
    </xf>
    <xf numFmtId="0" fontId="7" fillId="0" borderId="7" xfId="1" applyFont="1" applyFill="1" applyBorder="1" applyAlignment="1">
      <alignment horizontal="center" vertical="center" wrapText="1"/>
    </xf>
    <xf numFmtId="0" fontId="7" fillId="0" borderId="12" xfId="1" applyFont="1" applyFill="1" applyBorder="1" applyAlignment="1">
      <alignment horizontal="center" vertical="center" wrapText="1"/>
    </xf>
    <xf numFmtId="14" fontId="7" fillId="0" borderId="2" xfId="1" applyNumberFormat="1" applyFont="1" applyFill="1" applyBorder="1" applyAlignment="1">
      <alignment horizontal="center" vertical="center"/>
    </xf>
    <xf numFmtId="0" fontId="7" fillId="0" borderId="2" xfId="1" applyFont="1" applyFill="1" applyBorder="1" applyAlignment="1">
      <alignment horizontal="center" vertical="center"/>
    </xf>
    <xf numFmtId="0" fontId="14" fillId="0" borderId="3" xfId="1" applyFont="1" applyBorder="1" applyAlignment="1">
      <alignment horizontal="center" vertical="center"/>
    </xf>
    <xf numFmtId="0" fontId="7" fillId="0" borderId="4" xfId="1" applyFont="1" applyFill="1" applyBorder="1" applyAlignment="1">
      <alignment horizontal="center" vertical="center" wrapText="1"/>
    </xf>
    <xf numFmtId="0" fontId="7" fillId="0" borderId="5" xfId="1" applyFont="1" applyFill="1" applyBorder="1" applyAlignment="1">
      <alignment horizontal="center" vertical="center" wrapText="1"/>
    </xf>
    <xf numFmtId="0" fontId="7" fillId="0" borderId="8" xfId="1" applyFont="1" applyFill="1" applyBorder="1" applyAlignment="1">
      <alignment horizontal="center" vertical="center" wrapText="1"/>
    </xf>
    <xf numFmtId="0" fontId="7" fillId="0" borderId="9" xfId="1" applyFont="1" applyFill="1" applyBorder="1" applyAlignment="1">
      <alignment horizontal="center" vertical="center" wrapText="1"/>
    </xf>
    <xf numFmtId="0" fontId="7" fillId="0" borderId="10" xfId="1" applyFont="1" applyFill="1" applyBorder="1" applyAlignment="1">
      <alignment horizontal="center" vertical="center" wrapText="1"/>
    </xf>
    <xf numFmtId="0" fontId="7" fillId="0" borderId="11" xfId="1" applyFont="1" applyFill="1" applyBorder="1" applyAlignment="1">
      <alignment horizontal="center" vertical="center" wrapText="1"/>
    </xf>
    <xf numFmtId="14" fontId="7" fillId="0" borderId="6" xfId="1" applyNumberFormat="1" applyFont="1" applyFill="1" applyBorder="1" applyAlignment="1">
      <alignment horizontal="center" vertical="center" wrapText="1"/>
    </xf>
    <xf numFmtId="0" fontId="7" fillId="0" borderId="6" xfId="1" applyFont="1" applyFill="1" applyBorder="1" applyAlignment="1">
      <alignment horizontal="center" vertical="center" wrapText="1"/>
    </xf>
    <xf numFmtId="0" fontId="7" fillId="0" borderId="0" xfId="1" applyFont="1" applyFill="1" applyBorder="1" applyAlignment="1">
      <alignment horizontal="center" vertical="center" wrapText="1"/>
    </xf>
    <xf numFmtId="0" fontId="7" fillId="0" borderId="4" xfId="1" applyFont="1" applyBorder="1" applyAlignment="1">
      <alignment horizontal="center" vertical="center"/>
    </xf>
    <xf numFmtId="0" fontId="7" fillId="0" borderId="5" xfId="1" applyFont="1" applyBorder="1" applyAlignment="1">
      <alignment horizontal="center" vertical="center"/>
    </xf>
    <xf numFmtId="0" fontId="7" fillId="0" borderId="6" xfId="1" applyFont="1" applyBorder="1" applyAlignment="1">
      <alignment horizontal="center" vertical="center"/>
    </xf>
    <xf numFmtId="0" fontId="11" fillId="3" borderId="1" xfId="1" applyFont="1" applyFill="1" applyBorder="1" applyAlignment="1">
      <alignment horizontal="center" vertical="center"/>
    </xf>
    <xf numFmtId="0" fontId="6" fillId="0" borderId="2" xfId="1" applyFont="1" applyBorder="1" applyAlignment="1">
      <alignment horizontal="center" vertical="center"/>
    </xf>
    <xf numFmtId="178" fontId="11" fillId="3" borderId="2" xfId="1" applyNumberFormat="1" applyFont="1" applyFill="1" applyBorder="1" applyAlignment="1">
      <alignment horizontal="center" vertical="center"/>
    </xf>
    <xf numFmtId="0" fontId="7" fillId="0" borderId="1" xfId="1" applyFont="1" applyBorder="1" applyAlignment="1">
      <alignment horizontal="left" wrapText="1"/>
    </xf>
    <xf numFmtId="179" fontId="11" fillId="0" borderId="2" xfId="1" applyNumberFormat="1" applyFont="1" applyBorder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9" fillId="3" borderId="1" xfId="1" applyFont="1" applyFill="1" applyBorder="1" applyAlignment="1">
      <alignment horizontal="left"/>
    </xf>
    <xf numFmtId="0" fontId="10" fillId="3" borderId="1" xfId="1" applyFont="1" applyFill="1" applyBorder="1" applyAlignment="1">
      <alignment horizontal="left"/>
    </xf>
    <xf numFmtId="49" fontId="9" fillId="3" borderId="1" xfId="1" applyNumberFormat="1" applyFont="1" applyFill="1" applyBorder="1" applyAlignment="1">
      <alignment horizontal="left"/>
    </xf>
    <xf numFmtId="0" fontId="9" fillId="3" borderId="1" xfId="1" applyNumberFormat="1" applyFont="1" applyFill="1" applyBorder="1" applyAlignment="1">
      <alignment horizontal="left"/>
    </xf>
    <xf numFmtId="0" fontId="10" fillId="0" borderId="2" xfId="1" applyFont="1" applyBorder="1" applyAlignment="1">
      <alignment horizontal="left"/>
    </xf>
    <xf numFmtId="176" fontId="9" fillId="3" borderId="1" xfId="1" applyNumberFormat="1" applyFont="1" applyFill="1" applyBorder="1" applyAlignment="1">
      <alignment horizontal="left"/>
    </xf>
    <xf numFmtId="0" fontId="22" fillId="0" borderId="0" xfId="1" applyFont="1" applyBorder="1" applyAlignment="1">
      <alignment horizontal="right" wrapText="1"/>
    </xf>
    <xf numFmtId="49" fontId="22" fillId="0" borderId="0" xfId="1" applyNumberFormat="1" applyFont="1" applyBorder="1" applyAlignment="1">
      <alignment horizontal="center" wrapText="1"/>
    </xf>
    <xf numFmtId="49" fontId="2" fillId="0" borderId="0" xfId="1" applyNumberFormat="1" applyAlignment="1">
      <alignment horizontal="center" wrapText="1"/>
    </xf>
    <xf numFmtId="0" fontId="23" fillId="0" borderId="0" xfId="1" applyFont="1" applyBorder="1" applyAlignment="1">
      <alignment horizontal="justify" wrapText="1"/>
    </xf>
    <xf numFmtId="0" fontId="2" fillId="0" borderId="0" xfId="1" applyFont="1" applyBorder="1" applyAlignment="1">
      <alignment horizontal="left" wrapText="1"/>
    </xf>
    <xf numFmtId="0" fontId="22" fillId="0" borderId="0" xfId="1" applyFont="1" applyBorder="1" applyAlignment="1">
      <alignment horizontal="left" wrapText="1"/>
    </xf>
    <xf numFmtId="0" fontId="22" fillId="0" borderId="0" xfId="1" applyFont="1" applyBorder="1" applyAlignment="1">
      <alignment horizontal="justify" wrapText="1"/>
    </xf>
    <xf numFmtId="49" fontId="29" fillId="3" borderId="0" xfId="1" applyNumberFormat="1" applyFont="1" applyFill="1" applyBorder="1" applyAlignment="1">
      <alignment horizontal="center" wrapText="1"/>
    </xf>
    <xf numFmtId="49" fontId="30" fillId="3" borderId="0" xfId="1" applyNumberFormat="1" applyFont="1" applyFill="1" applyAlignment="1">
      <alignment horizontal="center" wrapText="1"/>
    </xf>
    <xf numFmtId="0" fontId="22" fillId="0" borderId="0" xfId="1" applyFont="1" applyBorder="1" applyAlignment="1">
      <alignment horizontal="center" wrapText="1"/>
    </xf>
    <xf numFmtId="0" fontId="22" fillId="0" borderId="2" xfId="1" applyFont="1" applyBorder="1" applyAlignment="1">
      <alignment horizontal="justify" wrapText="1"/>
    </xf>
    <xf numFmtId="0" fontId="22" fillId="0" borderId="0" xfId="1" applyFont="1" applyBorder="1" applyAlignment="1">
      <alignment horizontal="distributed" wrapText="1"/>
    </xf>
    <xf numFmtId="0" fontId="22" fillId="3" borderId="2" xfId="1" applyFont="1" applyFill="1" applyBorder="1" applyAlignment="1">
      <alignment horizontal="center" wrapText="1"/>
    </xf>
    <xf numFmtId="0" fontId="22" fillId="0" borderId="2" xfId="1" applyFont="1" applyBorder="1" applyAlignment="1">
      <alignment horizontal="center" wrapText="1"/>
    </xf>
    <xf numFmtId="182" fontId="22" fillId="3" borderId="2" xfId="1" applyNumberFormat="1" applyFont="1" applyFill="1" applyBorder="1" applyAlignment="1">
      <alignment horizontal="center"/>
    </xf>
    <xf numFmtId="0" fontId="22" fillId="3" borderId="1" xfId="1" applyFont="1" applyFill="1" applyBorder="1" applyAlignment="1">
      <alignment horizontal="center" wrapText="1"/>
    </xf>
    <xf numFmtId="0" fontId="20" fillId="0" borderId="0" xfId="1" applyFont="1" applyBorder="1" applyAlignment="1">
      <alignment horizontal="center" wrapText="1"/>
    </xf>
    <xf numFmtId="0" fontId="21" fillId="0" borderId="0" xfId="1" applyFont="1" applyBorder="1" applyAlignment="1">
      <alignment horizontal="center" vertical="center" wrapText="1"/>
    </xf>
    <xf numFmtId="0" fontId="22" fillId="3" borderId="1" xfId="1" applyFont="1" applyFill="1" applyBorder="1" applyAlignment="1">
      <alignment horizontal="right"/>
    </xf>
    <xf numFmtId="0" fontId="29" fillId="3" borderId="1" xfId="1" applyFont="1" applyFill="1" applyBorder="1" applyAlignment="1">
      <alignment horizontal="left"/>
    </xf>
    <xf numFmtId="0" fontId="2" fillId="0" borderId="3" xfId="1" applyBorder="1" applyAlignment="1">
      <alignment horizontal="center" vertical="center"/>
    </xf>
    <xf numFmtId="0" fontId="2" fillId="0" borderId="8" xfId="1" applyFont="1" applyBorder="1" applyAlignment="1">
      <alignment horizontal="left" vertical="justify"/>
    </xf>
    <xf numFmtId="0" fontId="2" fillId="0" borderId="0" xfId="1" applyFont="1" applyBorder="1" applyAlignment="1">
      <alignment horizontal="left" vertical="justify"/>
    </xf>
    <xf numFmtId="0" fontId="2" fillId="0" borderId="6" xfId="1" applyBorder="1" applyAlignment="1">
      <alignment horizontal="left" vertical="top" wrapText="1"/>
    </xf>
    <xf numFmtId="0" fontId="2" fillId="0" borderId="0" xfId="1" applyAlignment="1">
      <alignment horizontal="left" vertical="center"/>
    </xf>
    <xf numFmtId="0" fontId="2" fillId="3" borderId="3" xfId="1" applyFont="1" applyFill="1" applyBorder="1" applyAlignment="1">
      <alignment horizontal="center" vertical="center" wrapText="1"/>
    </xf>
    <xf numFmtId="0" fontId="25" fillId="3" borderId="3" xfId="1" applyFont="1" applyFill="1" applyBorder="1" applyAlignment="1">
      <alignment horizontal="center" vertical="center"/>
    </xf>
    <xf numFmtId="0" fontId="7" fillId="3" borderId="3" xfId="1" applyFont="1" applyFill="1" applyBorder="1" applyAlignment="1">
      <alignment horizontal="center" vertical="center"/>
    </xf>
    <xf numFmtId="0" fontId="2" fillId="0" borderId="3" xfId="1" applyFont="1" applyBorder="1" applyAlignment="1">
      <alignment horizontal="center" vertical="center" wrapText="1"/>
    </xf>
    <xf numFmtId="0" fontId="26" fillId="0" borderId="3" xfId="1" applyFont="1" applyBorder="1" applyAlignment="1">
      <alignment horizontal="center" vertical="center"/>
    </xf>
    <xf numFmtId="10" fontId="2" fillId="0" borderId="7" xfId="1" applyNumberFormat="1" applyBorder="1" applyAlignment="1">
      <alignment horizontal="center" vertical="center"/>
    </xf>
    <xf numFmtId="10" fontId="2" fillId="0" borderId="12" xfId="1" applyNumberFormat="1" applyBorder="1" applyAlignment="1">
      <alignment horizontal="center" vertical="center"/>
    </xf>
    <xf numFmtId="0" fontId="2" fillId="3" borderId="7" xfId="1" applyFont="1" applyFill="1" applyBorder="1" applyAlignment="1">
      <alignment horizontal="center" vertical="center" wrapText="1"/>
    </xf>
    <xf numFmtId="0" fontId="2" fillId="3" borderId="2" xfId="1" applyFont="1" applyFill="1" applyBorder="1" applyAlignment="1">
      <alignment horizontal="center" vertical="center" wrapText="1"/>
    </xf>
    <xf numFmtId="0" fontId="2" fillId="3" borderId="12" xfId="1" applyFont="1" applyFill="1" applyBorder="1" applyAlignment="1">
      <alignment horizontal="center" vertical="center" wrapText="1"/>
    </xf>
    <xf numFmtId="0" fontId="25" fillId="3" borderId="4" xfId="1" applyFont="1" applyFill="1" applyBorder="1" applyAlignment="1">
      <alignment horizontal="center" vertical="center"/>
    </xf>
    <xf numFmtId="0" fontId="25" fillId="3" borderId="6" xfId="1" applyFont="1" applyFill="1" applyBorder="1" applyAlignment="1">
      <alignment horizontal="center" vertical="center"/>
    </xf>
    <xf numFmtId="10" fontId="2" fillId="3" borderId="7" xfId="1" applyNumberFormat="1" applyFill="1" applyBorder="1" applyAlignment="1">
      <alignment horizontal="center" vertical="center"/>
    </xf>
    <xf numFmtId="10" fontId="2" fillId="3" borderId="12" xfId="1" applyNumberFormat="1" applyFill="1" applyBorder="1" applyAlignment="1">
      <alignment horizontal="center" vertical="center"/>
    </xf>
    <xf numFmtId="182" fontId="25" fillId="3" borderId="4" xfId="1" applyNumberFormat="1" applyFont="1" applyFill="1" applyBorder="1" applyAlignment="1">
      <alignment horizontal="center" vertical="center"/>
    </xf>
    <xf numFmtId="182" fontId="25" fillId="3" borderId="6" xfId="1" applyNumberFormat="1" applyFont="1" applyFill="1" applyBorder="1" applyAlignment="1">
      <alignment horizontal="center" vertical="center"/>
    </xf>
    <xf numFmtId="178" fontId="2" fillId="3" borderId="5" xfId="1" applyNumberFormat="1" applyFill="1" applyBorder="1" applyAlignment="1">
      <alignment horizontal="center" vertical="center" wrapText="1"/>
    </xf>
    <xf numFmtId="178" fontId="2" fillId="3" borderId="9" xfId="1" applyNumberFormat="1" applyFill="1" applyBorder="1" applyAlignment="1">
      <alignment horizontal="center" vertical="center" wrapText="1"/>
    </xf>
    <xf numFmtId="178" fontId="2" fillId="3" borderId="11" xfId="1" applyNumberFormat="1" applyFill="1" applyBorder="1" applyAlignment="1">
      <alignment horizontal="center" vertical="center" wrapText="1"/>
    </xf>
    <xf numFmtId="0" fontId="7" fillId="3" borderId="7" xfId="1" applyFont="1" applyFill="1" applyBorder="1" applyAlignment="1">
      <alignment horizontal="center" vertical="center"/>
    </xf>
    <xf numFmtId="0" fontId="8" fillId="3" borderId="7" xfId="1" applyFont="1" applyFill="1" applyBorder="1" applyAlignment="1">
      <alignment horizontal="left" vertical="center"/>
    </xf>
    <xf numFmtId="0" fontId="2" fillId="3" borderId="2" xfId="1" applyFill="1" applyBorder="1" applyAlignment="1">
      <alignment horizontal="left" vertical="center"/>
    </xf>
    <xf numFmtId="0" fontId="2" fillId="3" borderId="12" xfId="1" applyFill="1" applyBorder="1" applyAlignment="1">
      <alignment horizontal="left" vertical="center"/>
    </xf>
    <xf numFmtId="0" fontId="2" fillId="3" borderId="4" xfId="1" applyFont="1" applyFill="1" applyBorder="1" applyAlignment="1">
      <alignment horizontal="center" vertical="center" wrapText="1"/>
    </xf>
    <xf numFmtId="0" fontId="2" fillId="3" borderId="6" xfId="1" applyFont="1" applyFill="1" applyBorder="1" applyAlignment="1">
      <alignment horizontal="center" vertical="center" wrapText="1"/>
    </xf>
    <xf numFmtId="10" fontId="2" fillId="3" borderId="3" xfId="1" applyNumberFormat="1" applyFill="1" applyBorder="1" applyAlignment="1">
      <alignment horizontal="center" vertical="center"/>
    </xf>
    <xf numFmtId="0" fontId="2" fillId="3" borderId="5" xfId="1" applyFont="1" applyFill="1" applyBorder="1" applyAlignment="1">
      <alignment horizontal="center" vertical="center" wrapText="1"/>
    </xf>
    <xf numFmtId="0" fontId="2" fillId="3" borderId="8" xfId="1" applyFont="1" applyFill="1" applyBorder="1" applyAlignment="1">
      <alignment horizontal="center" vertical="center" wrapText="1"/>
    </xf>
    <xf numFmtId="0" fontId="2" fillId="3" borderId="0" xfId="1" applyFont="1" applyFill="1" applyBorder="1" applyAlignment="1">
      <alignment horizontal="center" vertical="center" wrapText="1"/>
    </xf>
    <xf numFmtId="0" fontId="2" fillId="3" borderId="9" xfId="1" applyFont="1" applyFill="1" applyBorder="1" applyAlignment="1">
      <alignment horizontal="center" vertical="center" wrapText="1"/>
    </xf>
    <xf numFmtId="0" fontId="2" fillId="3" borderId="10" xfId="1" applyFont="1" applyFill="1" applyBorder="1" applyAlignment="1">
      <alignment horizontal="center" vertical="center" wrapText="1"/>
    </xf>
    <xf numFmtId="0" fontId="2" fillId="3" borderId="1" xfId="1" applyFont="1" applyFill="1" applyBorder="1" applyAlignment="1">
      <alignment horizontal="center" vertical="center" wrapText="1"/>
    </xf>
    <xf numFmtId="0" fontId="2" fillId="3" borderId="11" xfId="1" applyFont="1" applyFill="1" applyBorder="1" applyAlignment="1">
      <alignment horizontal="center" vertical="center" wrapText="1"/>
    </xf>
    <xf numFmtId="0" fontId="25" fillId="3" borderId="5" xfId="1" applyFont="1" applyFill="1" applyBorder="1" applyAlignment="1">
      <alignment horizontal="center" vertical="center"/>
    </xf>
    <xf numFmtId="0" fontId="25" fillId="3" borderId="8" xfId="1" applyFont="1" applyFill="1" applyBorder="1" applyAlignment="1">
      <alignment horizontal="center" vertical="center"/>
    </xf>
    <xf numFmtId="0" fontId="25" fillId="3" borderId="9" xfId="1" applyFont="1" applyFill="1" applyBorder="1" applyAlignment="1">
      <alignment horizontal="center" vertical="center"/>
    </xf>
    <xf numFmtId="0" fontId="25" fillId="3" borderId="10" xfId="1" applyFont="1" applyFill="1" applyBorder="1" applyAlignment="1">
      <alignment horizontal="center" vertical="center"/>
    </xf>
    <xf numFmtId="0" fontId="25" fillId="3" borderId="11" xfId="1" applyFont="1" applyFill="1" applyBorder="1" applyAlignment="1">
      <alignment horizontal="center" vertical="center"/>
    </xf>
    <xf numFmtId="0" fontId="2" fillId="3" borderId="14" xfId="1" applyFont="1" applyFill="1" applyBorder="1" applyAlignment="1">
      <alignment horizontal="center" vertical="center" wrapText="1"/>
    </xf>
    <xf numFmtId="0" fontId="2" fillId="3" borderId="15" xfId="1" applyFont="1" applyFill="1" applyBorder="1" applyAlignment="1">
      <alignment horizontal="center" vertical="center" wrapText="1"/>
    </xf>
    <xf numFmtId="0" fontId="2" fillId="3" borderId="13" xfId="1" applyFont="1" applyFill="1" applyBorder="1" applyAlignment="1">
      <alignment horizontal="center" vertical="center" wrapText="1"/>
    </xf>
    <xf numFmtId="0" fontId="31" fillId="3" borderId="1" xfId="1" applyFont="1" applyFill="1" applyBorder="1" applyAlignment="1">
      <alignment horizontal="left" vertical="center"/>
    </xf>
    <xf numFmtId="0" fontId="2" fillId="0" borderId="4" xfId="1" applyFont="1" applyBorder="1" applyAlignment="1">
      <alignment horizontal="left" vertical="top"/>
    </xf>
    <xf numFmtId="0" fontId="2" fillId="0" borderId="6" xfId="1" applyFont="1" applyBorder="1" applyAlignment="1">
      <alignment horizontal="left" vertical="top"/>
    </xf>
    <xf numFmtId="0" fontId="2" fillId="0" borderId="5" xfId="1" applyFont="1" applyBorder="1" applyAlignment="1">
      <alignment horizontal="left" vertical="top"/>
    </xf>
    <xf numFmtId="0" fontId="2" fillId="3" borderId="1" xfId="1" applyFont="1" applyFill="1" applyBorder="1" applyAlignment="1">
      <alignment horizontal="center" vertical="center"/>
    </xf>
    <xf numFmtId="0" fontId="2" fillId="3" borderId="1" xfId="1" applyFill="1" applyBorder="1" applyAlignment="1">
      <alignment horizontal="center" vertical="center"/>
    </xf>
    <xf numFmtId="0" fontId="2" fillId="3" borderId="11" xfId="1" applyFill="1" applyBorder="1" applyAlignment="1">
      <alignment horizontal="center" vertical="center"/>
    </xf>
    <xf numFmtId="0" fontId="8" fillId="0" borderId="4" xfId="1" applyFont="1" applyBorder="1" applyAlignment="1">
      <alignment horizontal="left" vertical="center"/>
    </xf>
    <xf numFmtId="0" fontId="8" fillId="0" borderId="6" xfId="1" applyFont="1" applyBorder="1" applyAlignment="1">
      <alignment horizontal="left" vertical="center"/>
    </xf>
    <xf numFmtId="0" fontId="8" fillId="0" borderId="5" xfId="1" applyFont="1" applyBorder="1" applyAlignment="1">
      <alignment horizontal="left" vertical="center"/>
    </xf>
    <xf numFmtId="0" fontId="2" fillId="3" borderId="1" xfId="1" applyFill="1" applyBorder="1" applyAlignment="1">
      <alignment horizontal="left" vertical="center"/>
    </xf>
    <xf numFmtId="0" fontId="8" fillId="3" borderId="4" xfId="1" applyFont="1" applyFill="1" applyBorder="1" applyAlignment="1">
      <alignment horizontal="left" vertical="center"/>
    </xf>
    <xf numFmtId="0" fontId="8" fillId="3" borderId="6" xfId="1" applyFont="1" applyFill="1" applyBorder="1" applyAlignment="1">
      <alignment horizontal="left" vertical="center"/>
    </xf>
    <xf numFmtId="0" fontId="8" fillId="3" borderId="5" xfId="1" applyFont="1" applyFill="1" applyBorder="1" applyAlignment="1">
      <alignment horizontal="left" vertical="center"/>
    </xf>
    <xf numFmtId="193" fontId="17" fillId="0" borderId="14" xfId="1" applyNumberFormat="1" applyFont="1" applyBorder="1" applyAlignment="1">
      <alignment horizontal="center" vertical="center"/>
    </xf>
    <xf numFmtId="193" fontId="17" fillId="0" borderId="15" xfId="1" applyNumberFormat="1" applyFont="1" applyBorder="1" applyAlignment="1">
      <alignment horizontal="center" vertical="center"/>
    </xf>
    <xf numFmtId="193" fontId="17" fillId="0" borderId="13" xfId="1" applyNumberFormat="1" applyFont="1" applyBorder="1" applyAlignment="1">
      <alignment horizontal="center" vertical="center"/>
    </xf>
    <xf numFmtId="0" fontId="17" fillId="0" borderId="14" xfId="1" applyFont="1" applyBorder="1" applyAlignment="1">
      <alignment horizontal="center" vertical="center"/>
    </xf>
    <xf numFmtId="0" fontId="17" fillId="0" borderId="15" xfId="1" applyFont="1" applyBorder="1" applyAlignment="1">
      <alignment horizontal="center" vertical="center"/>
    </xf>
    <xf numFmtId="0" fontId="17" fillId="0" borderId="13" xfId="1" applyFont="1" applyBorder="1" applyAlignment="1">
      <alignment horizontal="center" vertical="center"/>
    </xf>
    <xf numFmtId="210" fontId="2" fillId="0" borderId="3" xfId="1" applyNumberFormat="1" applyFont="1" applyBorder="1" applyAlignment="1">
      <alignment horizontal="center" vertical="center"/>
    </xf>
    <xf numFmtId="210" fontId="2" fillId="0" borderId="7" xfId="1" applyNumberFormat="1" applyFont="1" applyBorder="1" applyAlignment="1">
      <alignment horizontal="center" vertical="center"/>
    </xf>
    <xf numFmtId="210" fontId="2" fillId="0" borderId="2" xfId="1" applyNumberFormat="1" applyFont="1" applyBorder="1" applyAlignment="1">
      <alignment horizontal="center" vertical="center"/>
    </xf>
    <xf numFmtId="210" fontId="2" fillId="0" borderId="12" xfId="1" applyNumberFormat="1" applyFont="1" applyBorder="1" applyAlignment="1">
      <alignment horizontal="center" vertical="center"/>
    </xf>
    <xf numFmtId="189" fontId="2" fillId="0" borderId="3" xfId="1" applyNumberFormat="1" applyFont="1" applyBorder="1" applyAlignment="1">
      <alignment horizontal="center" vertical="center"/>
    </xf>
    <xf numFmtId="0" fontId="2" fillId="0" borderId="0" xfId="1" applyFont="1" applyBorder="1" applyAlignment="1">
      <alignment horizontal="center" vertical="center"/>
    </xf>
    <xf numFmtId="208" fontId="2" fillId="0" borderId="3" xfId="1" applyNumberFormat="1" applyFont="1" applyBorder="1" applyAlignment="1">
      <alignment horizontal="center" vertical="center"/>
    </xf>
    <xf numFmtId="194" fontId="2" fillId="0" borderId="3" xfId="1" applyNumberFormat="1" applyFont="1" applyBorder="1" applyAlignment="1">
      <alignment horizontal="center" vertical="center"/>
    </xf>
    <xf numFmtId="208" fontId="2" fillId="0" borderId="7" xfId="1" applyNumberFormat="1" applyFont="1" applyBorder="1" applyAlignment="1">
      <alignment horizontal="center" vertical="center"/>
    </xf>
    <xf numFmtId="208" fontId="2" fillId="0" borderId="2" xfId="1" applyNumberFormat="1" applyFont="1" applyBorder="1" applyAlignment="1">
      <alignment horizontal="center" vertical="center"/>
    </xf>
    <xf numFmtId="208" fontId="2" fillId="0" borderId="12" xfId="1" applyNumberFormat="1" applyFont="1" applyBorder="1" applyAlignment="1">
      <alignment horizontal="center" vertical="center"/>
    </xf>
    <xf numFmtId="0" fontId="2" fillId="0" borderId="7" xfId="1" applyFont="1" applyBorder="1" applyAlignment="1">
      <alignment horizontal="center" vertical="center"/>
    </xf>
    <xf numFmtId="0" fontId="2" fillId="0" borderId="2" xfId="1" applyFont="1" applyBorder="1" applyAlignment="1">
      <alignment horizontal="center" vertical="center"/>
    </xf>
    <xf numFmtId="0" fontId="2" fillId="0" borderId="3" xfId="1" applyFont="1" applyBorder="1" applyAlignment="1">
      <alignment horizontal="center" vertical="center"/>
    </xf>
    <xf numFmtId="186" fontId="2" fillId="0" borderId="3" xfId="1" applyNumberFormat="1" applyFont="1" applyBorder="1" applyAlignment="1">
      <alignment horizontal="center" vertical="center"/>
    </xf>
    <xf numFmtId="217" fontId="2" fillId="0" borderId="3" xfId="1" applyNumberFormat="1" applyFont="1" applyBorder="1" applyAlignment="1">
      <alignment horizontal="center" vertical="center"/>
    </xf>
    <xf numFmtId="219" fontId="2" fillId="0" borderId="3" xfId="1" applyNumberFormat="1" applyFont="1" applyBorder="1" applyAlignment="1">
      <alignment horizontal="center" vertical="center"/>
    </xf>
    <xf numFmtId="220" fontId="2" fillId="0" borderId="3" xfId="1" applyNumberFormat="1" applyFont="1" applyBorder="1" applyAlignment="1">
      <alignment horizontal="center" vertical="center"/>
    </xf>
    <xf numFmtId="0" fontId="2" fillId="0" borderId="12" xfId="1" applyFont="1" applyBorder="1" applyAlignment="1">
      <alignment horizontal="center" vertical="center"/>
    </xf>
    <xf numFmtId="196" fontId="2" fillId="0" borderId="3" xfId="1" applyNumberFormat="1" applyFont="1" applyBorder="1" applyAlignment="1">
      <alignment horizontal="center" vertical="center"/>
    </xf>
    <xf numFmtId="0" fontId="17" fillId="0" borderId="3" xfId="1" applyFont="1" applyBorder="1" applyAlignment="1">
      <alignment horizontal="center" vertical="center"/>
    </xf>
    <xf numFmtId="218" fontId="2" fillId="0" borderId="3" xfId="1" applyNumberFormat="1" applyFont="1" applyBorder="1" applyAlignment="1">
      <alignment horizontal="center" vertical="center"/>
    </xf>
    <xf numFmtId="193" fontId="2" fillId="0" borderId="3" xfId="1" applyNumberFormat="1" applyFont="1" applyBorder="1" applyAlignment="1">
      <alignment horizontal="center" vertical="center"/>
    </xf>
    <xf numFmtId="215" fontId="2" fillId="0" borderId="3" xfId="1" applyNumberFormat="1" applyFont="1" applyBorder="1" applyAlignment="1">
      <alignment horizontal="center" vertical="center"/>
    </xf>
    <xf numFmtId="216" fontId="2" fillId="0" borderId="3" xfId="1" applyNumberFormat="1" applyFont="1" applyBorder="1" applyAlignment="1">
      <alignment horizontal="center" vertical="center"/>
    </xf>
    <xf numFmtId="217" fontId="2" fillId="0" borderId="7" xfId="1" applyNumberFormat="1" applyFont="1" applyBorder="1" applyAlignment="1">
      <alignment horizontal="center" vertical="center"/>
    </xf>
    <xf numFmtId="217" fontId="2" fillId="0" borderId="12" xfId="1" applyNumberFormat="1" applyFont="1" applyBorder="1" applyAlignment="1">
      <alignment horizontal="center" vertical="center"/>
    </xf>
    <xf numFmtId="214" fontId="2" fillId="0" borderId="3" xfId="1" applyNumberFormat="1" applyFont="1" applyBorder="1" applyAlignment="1">
      <alignment horizontal="center" vertical="center"/>
    </xf>
    <xf numFmtId="212" fontId="2" fillId="0" borderId="3" xfId="1" applyNumberFormat="1" applyFont="1" applyBorder="1" applyAlignment="1">
      <alignment horizontal="center" vertical="center"/>
    </xf>
    <xf numFmtId="213" fontId="2" fillId="0" borderId="3" xfId="1" applyNumberFormat="1" applyFont="1" applyBorder="1" applyAlignment="1">
      <alignment horizontal="center" vertical="center"/>
    </xf>
    <xf numFmtId="213" fontId="2" fillId="0" borderId="3" xfId="1" applyNumberFormat="1" applyBorder="1" applyAlignment="1">
      <alignment horizontal="center" vertical="center"/>
    </xf>
    <xf numFmtId="211" fontId="2" fillId="0" borderId="3" xfId="1" applyNumberFormat="1" applyFont="1" applyBorder="1" applyAlignment="1">
      <alignment horizontal="center" vertical="center"/>
    </xf>
    <xf numFmtId="186" fontId="25" fillId="0" borderId="3" xfId="1" applyNumberFormat="1" applyFont="1" applyBorder="1" applyAlignment="1">
      <alignment horizontal="center" vertical="center"/>
    </xf>
    <xf numFmtId="193" fontId="25" fillId="0" borderId="3" xfId="1" applyNumberFormat="1" applyFont="1" applyBorder="1" applyAlignment="1">
      <alignment horizontal="center" vertical="center"/>
    </xf>
    <xf numFmtId="209" fontId="25" fillId="0" borderId="3" xfId="1" applyNumberFormat="1" applyFont="1" applyBorder="1" applyAlignment="1">
      <alignment horizontal="center" vertical="center"/>
    </xf>
    <xf numFmtId="186" fontId="25" fillId="0" borderId="4" xfId="1" applyNumberFormat="1" applyFont="1" applyBorder="1" applyAlignment="1">
      <alignment horizontal="center" vertical="center"/>
    </xf>
    <xf numFmtId="186" fontId="25" fillId="0" borderId="5" xfId="1" applyNumberFormat="1" applyFont="1" applyBorder="1" applyAlignment="1">
      <alignment horizontal="center" vertical="center"/>
    </xf>
    <xf numFmtId="186" fontId="25" fillId="0" borderId="8" xfId="1" applyNumberFormat="1" applyFont="1" applyBorder="1" applyAlignment="1">
      <alignment horizontal="center" vertical="center"/>
    </xf>
    <xf numFmtId="186" fontId="25" fillId="0" borderId="9" xfId="1" applyNumberFormat="1" applyFont="1" applyBorder="1" applyAlignment="1">
      <alignment horizontal="center" vertical="center"/>
    </xf>
    <xf numFmtId="186" fontId="25" fillId="0" borderId="10" xfId="1" applyNumberFormat="1" applyFont="1" applyBorder="1" applyAlignment="1">
      <alignment horizontal="center" vertical="center"/>
    </xf>
    <xf numFmtId="186" fontId="25" fillId="0" borderId="11" xfId="1" applyNumberFormat="1" applyFont="1" applyBorder="1" applyAlignment="1">
      <alignment horizontal="center" vertical="center"/>
    </xf>
    <xf numFmtId="209" fontId="2" fillId="0" borderId="7" xfId="1" applyNumberFormat="1" applyFont="1" applyBorder="1" applyAlignment="1">
      <alignment horizontal="center" vertical="center"/>
    </xf>
    <xf numFmtId="209" fontId="2" fillId="0" borderId="2" xfId="1" applyNumberFormat="1" applyFont="1" applyBorder="1" applyAlignment="1">
      <alignment horizontal="center" vertical="center"/>
    </xf>
    <xf numFmtId="209" fontId="2" fillId="0" borderId="12" xfId="1" applyNumberFormat="1" applyFont="1" applyBorder="1" applyAlignment="1">
      <alignment horizontal="center" vertical="center"/>
    </xf>
    <xf numFmtId="209" fontId="2" fillId="0" borderId="3" xfId="1" applyNumberFormat="1" applyFont="1" applyBorder="1" applyAlignment="1">
      <alignment horizontal="center" vertical="center"/>
    </xf>
    <xf numFmtId="186" fontId="2" fillId="0" borderId="4" xfId="1" applyNumberFormat="1" applyFont="1" applyBorder="1" applyAlignment="1">
      <alignment horizontal="center" vertical="center"/>
    </xf>
    <xf numFmtId="186" fontId="2" fillId="0" borderId="5" xfId="1" applyNumberFormat="1" applyFont="1" applyBorder="1" applyAlignment="1">
      <alignment horizontal="center" vertical="center"/>
    </xf>
    <xf numFmtId="186" fontId="2" fillId="0" borderId="8" xfId="1" applyNumberFormat="1" applyFont="1" applyBorder="1" applyAlignment="1">
      <alignment horizontal="center" vertical="center"/>
    </xf>
    <xf numFmtId="186" fontId="2" fillId="0" borderId="9" xfId="1" applyNumberFormat="1" applyFont="1" applyBorder="1" applyAlignment="1">
      <alignment horizontal="center" vertical="center"/>
    </xf>
    <xf numFmtId="186" fontId="2" fillId="0" borderId="10" xfId="1" applyNumberFormat="1" applyFont="1" applyBorder="1" applyAlignment="1">
      <alignment horizontal="center" vertical="center"/>
    </xf>
    <xf numFmtId="186" fontId="2" fillId="0" borderId="11" xfId="1" applyNumberFormat="1" applyFont="1" applyBorder="1" applyAlignment="1">
      <alignment horizontal="center" vertical="center"/>
    </xf>
    <xf numFmtId="207" fontId="2" fillId="0" borderId="4" xfId="1" applyNumberFormat="1" applyFont="1" applyBorder="1" applyAlignment="1">
      <alignment horizontal="center" vertical="center"/>
    </xf>
    <xf numFmtId="207" fontId="2" fillId="0" borderId="5" xfId="1" applyNumberFormat="1" applyFont="1" applyBorder="1" applyAlignment="1">
      <alignment horizontal="center" vertical="center"/>
    </xf>
    <xf numFmtId="207" fontId="2" fillId="0" borderId="8" xfId="1" applyNumberFormat="1" applyFont="1" applyBorder="1" applyAlignment="1">
      <alignment horizontal="center" vertical="center"/>
    </xf>
    <xf numFmtId="207" fontId="2" fillId="0" borderId="9" xfId="1" applyNumberFormat="1" applyFont="1" applyBorder="1" applyAlignment="1">
      <alignment horizontal="center" vertical="center"/>
    </xf>
    <xf numFmtId="207" fontId="2" fillId="0" borderId="10" xfId="1" applyNumberFormat="1" applyFont="1" applyBorder="1" applyAlignment="1">
      <alignment horizontal="center" vertical="center"/>
    </xf>
    <xf numFmtId="207" fontId="2" fillId="0" borderId="11" xfId="1" applyNumberFormat="1" applyFont="1" applyBorder="1" applyAlignment="1">
      <alignment horizontal="center" vertical="center"/>
    </xf>
    <xf numFmtId="206" fontId="2" fillId="0" borderId="7" xfId="1" applyNumberFormat="1" applyFont="1" applyBorder="1" applyAlignment="1">
      <alignment horizontal="center" vertical="center"/>
    </xf>
    <xf numFmtId="206" fontId="2" fillId="0" borderId="2" xfId="1" applyNumberFormat="1" applyFont="1" applyBorder="1" applyAlignment="1">
      <alignment horizontal="center" vertical="center"/>
    </xf>
    <xf numFmtId="206" fontId="2" fillId="0" borderId="12" xfId="1" applyNumberFormat="1" applyFont="1" applyBorder="1" applyAlignment="1">
      <alignment horizontal="center" vertical="center"/>
    </xf>
    <xf numFmtId="192" fontId="17" fillId="0" borderId="14" xfId="1" applyNumberFormat="1" applyFont="1" applyBorder="1" applyAlignment="1">
      <alignment horizontal="center" vertical="center"/>
    </xf>
    <xf numFmtId="192" fontId="17" fillId="0" borderId="15" xfId="1" applyNumberFormat="1" applyFont="1" applyBorder="1" applyAlignment="1">
      <alignment horizontal="center" vertical="center"/>
    </xf>
    <xf numFmtId="192" fontId="17" fillId="0" borderId="13" xfId="1" applyNumberFormat="1" applyFont="1" applyBorder="1" applyAlignment="1">
      <alignment horizontal="center" vertical="center"/>
    </xf>
    <xf numFmtId="0" fontId="2" fillId="0" borderId="13" xfId="1" applyFont="1" applyBorder="1" applyAlignment="1">
      <alignment horizontal="center" vertical="center"/>
    </xf>
    <xf numFmtId="0" fontId="2" fillId="0" borderId="10" xfId="1" applyFont="1" applyBorder="1" applyAlignment="1">
      <alignment horizontal="center" vertical="center"/>
    </xf>
    <xf numFmtId="0" fontId="2" fillId="0" borderId="1" xfId="1" applyFont="1" applyBorder="1" applyAlignment="1">
      <alignment horizontal="center" vertical="center"/>
    </xf>
    <xf numFmtId="0" fontId="2" fillId="0" borderId="11" xfId="1" applyFont="1" applyBorder="1" applyAlignment="1">
      <alignment horizontal="center" vertical="center"/>
    </xf>
    <xf numFmtId="186" fontId="2" fillId="0" borderId="14" xfId="1" applyNumberFormat="1" applyFont="1" applyBorder="1" applyAlignment="1">
      <alignment horizontal="center" wrapText="1"/>
    </xf>
    <xf numFmtId="186" fontId="2" fillId="0" borderId="15" xfId="1" applyNumberFormat="1" applyFont="1" applyBorder="1" applyAlignment="1">
      <alignment horizontal="center" wrapText="1"/>
    </xf>
    <xf numFmtId="177" fontId="2" fillId="0" borderId="14" xfId="1" applyNumberFormat="1" applyFont="1" applyBorder="1" applyAlignment="1">
      <alignment horizontal="center" vertical="center"/>
    </xf>
    <xf numFmtId="177" fontId="2" fillId="0" borderId="15" xfId="1" applyNumberFormat="1" applyFont="1" applyBorder="1" applyAlignment="1">
      <alignment horizontal="center" vertical="center"/>
    </xf>
    <xf numFmtId="196" fontId="2" fillId="0" borderId="15" xfId="1" applyNumberFormat="1" applyFont="1" applyBorder="1" applyAlignment="1">
      <alignment horizontal="center" vertical="top" wrapText="1"/>
    </xf>
    <xf numFmtId="196" fontId="2" fillId="0" borderId="13" xfId="1" applyNumberFormat="1" applyFont="1" applyBorder="1" applyAlignment="1">
      <alignment horizontal="center" vertical="top" wrapText="1"/>
    </xf>
    <xf numFmtId="0" fontId="2" fillId="0" borderId="7" xfId="1" applyFont="1" applyBorder="1" applyAlignment="1">
      <alignment horizontal="left" vertical="center"/>
    </xf>
    <xf numFmtId="0" fontId="2" fillId="0" borderId="2" xfId="1" applyFont="1" applyBorder="1" applyAlignment="1">
      <alignment horizontal="left" vertical="center"/>
    </xf>
    <xf numFmtId="0" fontId="2" fillId="0" borderId="12" xfId="1" applyFont="1" applyBorder="1" applyAlignment="1">
      <alignment horizontal="left" vertical="center"/>
    </xf>
    <xf numFmtId="206" fontId="2" fillId="0" borderId="3" xfId="1" applyNumberFormat="1" applyFont="1" applyBorder="1" applyAlignment="1">
      <alignment horizontal="center" vertical="center"/>
    </xf>
    <xf numFmtId="191" fontId="2" fillId="0" borderId="14" xfId="1" applyNumberFormat="1" applyFont="1" applyBorder="1" applyAlignment="1">
      <alignment horizontal="center" wrapText="1"/>
    </xf>
    <xf numFmtId="191" fontId="2" fillId="0" borderId="15" xfId="1" applyNumberFormat="1" applyFont="1" applyBorder="1" applyAlignment="1">
      <alignment horizontal="center" wrapText="1"/>
    </xf>
    <xf numFmtId="0" fontId="2" fillId="0" borderId="4" xfId="1" applyFont="1" applyBorder="1" applyAlignment="1">
      <alignment horizontal="left" vertical="center"/>
    </xf>
    <xf numFmtId="0" fontId="2" fillId="0" borderId="6" xfId="1" applyFont="1" applyBorder="1" applyAlignment="1">
      <alignment horizontal="left" vertical="center"/>
    </xf>
    <xf numFmtId="0" fontId="2" fillId="0" borderId="5" xfId="1" applyFont="1" applyBorder="1" applyAlignment="1">
      <alignment horizontal="left" vertical="center"/>
    </xf>
    <xf numFmtId="204" fontId="17" fillId="0" borderId="3" xfId="1" applyNumberFormat="1" applyFont="1" applyBorder="1" applyAlignment="1">
      <alignment horizontal="center" vertical="center"/>
    </xf>
    <xf numFmtId="0" fontId="2" fillId="0" borderId="6" xfId="1" applyFont="1" applyBorder="1" applyAlignment="1">
      <alignment horizontal="center" vertical="center"/>
    </xf>
    <xf numFmtId="0" fontId="2" fillId="0" borderId="14" xfId="1" applyFont="1" applyBorder="1" applyAlignment="1">
      <alignment horizontal="center" vertical="center"/>
    </xf>
    <xf numFmtId="0" fontId="2" fillId="0" borderId="14" xfId="1" applyFont="1" applyBorder="1" applyAlignment="1">
      <alignment horizontal="center" vertical="center" wrapText="1"/>
    </xf>
    <xf numFmtId="0" fontId="2" fillId="0" borderId="13" xfId="1" applyFont="1" applyBorder="1" applyAlignment="1">
      <alignment horizontal="center" vertical="center" wrapText="1"/>
    </xf>
    <xf numFmtId="183" fontId="17" fillId="0" borderId="14" xfId="1" applyNumberFormat="1" applyFont="1" applyBorder="1" applyAlignment="1">
      <alignment horizontal="center" vertical="center"/>
    </xf>
    <xf numFmtId="183" fontId="17" fillId="0" borderId="15" xfId="1" applyNumberFormat="1" applyFont="1" applyBorder="1" applyAlignment="1">
      <alignment horizontal="center" vertical="center"/>
    </xf>
    <xf numFmtId="183" fontId="17" fillId="0" borderId="13" xfId="1" applyNumberFormat="1" applyFont="1" applyBorder="1" applyAlignment="1">
      <alignment horizontal="center" vertical="center"/>
    </xf>
    <xf numFmtId="202" fontId="2" fillId="0" borderId="3" xfId="1" applyNumberFormat="1" applyFont="1" applyBorder="1" applyAlignment="1">
      <alignment horizontal="center" vertical="center"/>
    </xf>
    <xf numFmtId="203" fontId="2" fillId="0" borderId="3" xfId="1" applyNumberFormat="1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0" fontId="2" fillId="0" borderId="4" xfId="1" applyFont="1" applyBorder="1" applyAlignment="1">
      <alignment horizontal="center" vertical="center"/>
    </xf>
    <xf numFmtId="202" fontId="2" fillId="0" borderId="7" xfId="1" applyNumberFormat="1" applyFont="1" applyBorder="1" applyAlignment="1">
      <alignment horizontal="center" vertical="center"/>
    </xf>
    <xf numFmtId="202" fontId="2" fillId="0" borderId="2" xfId="1" applyNumberFormat="1" applyFont="1" applyBorder="1" applyAlignment="1">
      <alignment horizontal="center" vertical="center"/>
    </xf>
    <xf numFmtId="202" fontId="2" fillId="0" borderId="12" xfId="1" applyNumberFormat="1" applyFont="1" applyBorder="1" applyAlignment="1">
      <alignment horizontal="center" vertical="center"/>
    </xf>
    <xf numFmtId="192" fontId="17" fillId="0" borderId="3" xfId="1" applyNumberFormat="1" applyFont="1" applyBorder="1" applyAlignment="1">
      <alignment vertical="center"/>
    </xf>
    <xf numFmtId="200" fontId="17" fillId="0" borderId="7" xfId="1" applyNumberFormat="1" applyFont="1" applyBorder="1" applyAlignment="1">
      <alignment horizontal="center" vertical="center"/>
    </xf>
    <xf numFmtId="200" fontId="17" fillId="0" borderId="12" xfId="1" applyNumberFormat="1" applyFont="1" applyBorder="1" applyAlignment="1">
      <alignment horizontal="center" vertical="center"/>
    </xf>
    <xf numFmtId="183" fontId="17" fillId="0" borderId="3" xfId="1" applyNumberFormat="1" applyFont="1" applyBorder="1" applyAlignment="1">
      <alignment horizontal="center" vertical="center"/>
    </xf>
    <xf numFmtId="183" fontId="2" fillId="0" borderId="3" xfId="1" applyNumberFormat="1" applyBorder="1" applyAlignment="1">
      <alignment horizontal="center" vertical="center"/>
    </xf>
    <xf numFmtId="201" fontId="2" fillId="0" borderId="7" xfId="1" applyNumberFormat="1" applyFont="1" applyBorder="1" applyAlignment="1">
      <alignment horizontal="center" vertical="center"/>
    </xf>
    <xf numFmtId="201" fontId="2" fillId="0" borderId="12" xfId="1" applyNumberFormat="1" applyFont="1" applyBorder="1" applyAlignment="1">
      <alignment horizontal="center" vertical="center"/>
    </xf>
    <xf numFmtId="194" fontId="17" fillId="0" borderId="7" xfId="1" applyNumberFormat="1" applyFont="1" applyBorder="1" applyAlignment="1">
      <alignment horizontal="center" vertical="center"/>
    </xf>
    <xf numFmtId="194" fontId="17" fillId="0" borderId="12" xfId="1" applyNumberFormat="1" applyFont="1" applyBorder="1" applyAlignment="1">
      <alignment horizontal="center" vertical="center"/>
    </xf>
    <xf numFmtId="196" fontId="17" fillId="0" borderId="7" xfId="1" applyNumberFormat="1" applyFont="1" applyBorder="1" applyAlignment="1">
      <alignment horizontal="center" vertical="center"/>
    </xf>
    <xf numFmtId="196" fontId="17" fillId="0" borderId="12" xfId="1" applyNumberFormat="1" applyFont="1" applyBorder="1" applyAlignment="1">
      <alignment horizontal="center" vertical="center"/>
    </xf>
    <xf numFmtId="183" fontId="2" fillId="0" borderId="15" xfId="1" applyNumberFormat="1" applyBorder="1" applyAlignment="1">
      <alignment horizontal="center" vertical="center"/>
    </xf>
    <xf numFmtId="183" fontId="2" fillId="0" borderId="13" xfId="1" applyNumberFormat="1" applyBorder="1" applyAlignment="1">
      <alignment horizontal="center" vertical="center"/>
    </xf>
    <xf numFmtId="186" fontId="26" fillId="0" borderId="4" xfId="1" applyNumberFormat="1" applyFont="1" applyBorder="1" applyAlignment="1">
      <alignment horizontal="center" vertical="center"/>
    </xf>
    <xf numFmtId="0" fontId="17" fillId="0" borderId="5" xfId="1" applyFont="1" applyBorder="1">
      <alignment vertical="center"/>
    </xf>
    <xf numFmtId="0" fontId="17" fillId="0" borderId="8" xfId="1" applyFont="1" applyBorder="1">
      <alignment vertical="center"/>
    </xf>
    <xf numFmtId="0" fontId="17" fillId="0" borderId="9" xfId="1" applyFont="1" applyBorder="1">
      <alignment vertical="center"/>
    </xf>
    <xf numFmtId="0" fontId="17" fillId="0" borderId="10" xfId="1" applyFont="1" applyFill="1" applyBorder="1">
      <alignment vertical="center"/>
    </xf>
    <xf numFmtId="0" fontId="17" fillId="0" borderId="11" xfId="1" applyFont="1" applyFill="1" applyBorder="1">
      <alignment vertical="center"/>
    </xf>
    <xf numFmtId="186" fontId="25" fillId="0" borderId="4" xfId="1" applyNumberFormat="1" applyFont="1" applyFill="1" applyBorder="1" applyAlignment="1">
      <alignment horizontal="center" vertical="center"/>
    </xf>
    <xf numFmtId="186" fontId="25" fillId="0" borderId="5" xfId="1" applyNumberFormat="1" applyFont="1" applyFill="1" applyBorder="1" applyAlignment="1">
      <alignment horizontal="center" vertical="center"/>
    </xf>
    <xf numFmtId="186" fontId="25" fillId="0" borderId="8" xfId="1" applyNumberFormat="1" applyFont="1" applyFill="1" applyBorder="1" applyAlignment="1">
      <alignment horizontal="center" vertical="center"/>
    </xf>
    <xf numFmtId="186" fontId="25" fillId="0" borderId="9" xfId="1" applyNumberFormat="1" applyFont="1" applyFill="1" applyBorder="1" applyAlignment="1">
      <alignment horizontal="center" vertical="center"/>
    </xf>
    <xf numFmtId="186" fontId="25" fillId="0" borderId="10" xfId="1" applyNumberFormat="1" applyFont="1" applyFill="1" applyBorder="1" applyAlignment="1">
      <alignment horizontal="center" vertical="center"/>
    </xf>
    <xf numFmtId="186" fontId="25" fillId="0" borderId="11" xfId="1" applyNumberFormat="1" applyFont="1" applyFill="1" applyBorder="1" applyAlignment="1">
      <alignment horizontal="center" vertical="center"/>
    </xf>
    <xf numFmtId="189" fontId="2" fillId="0" borderId="1" xfId="1" applyNumberFormat="1" applyFont="1" applyFill="1" applyBorder="1" applyAlignment="1">
      <alignment horizontal="center" vertical="center"/>
    </xf>
    <xf numFmtId="189" fontId="2" fillId="0" borderId="0" xfId="1" applyNumberFormat="1" applyFont="1" applyFill="1" applyBorder="1" applyAlignment="1">
      <alignment horizontal="center" vertical="center"/>
    </xf>
    <xf numFmtId="189" fontId="2" fillId="0" borderId="13" xfId="1" applyNumberFormat="1" applyFont="1" applyFill="1" applyBorder="1" applyAlignment="1">
      <alignment horizontal="center" vertical="center"/>
    </xf>
    <xf numFmtId="191" fontId="17" fillId="0" borderId="4" xfId="1" applyNumberFormat="1" applyFont="1" applyBorder="1" applyAlignment="1">
      <alignment horizontal="center" vertical="center"/>
    </xf>
    <xf numFmtId="191" fontId="17" fillId="0" borderId="5" xfId="1" applyNumberFormat="1" applyFont="1" applyBorder="1" applyAlignment="1">
      <alignment horizontal="center" vertical="center"/>
    </xf>
    <xf numFmtId="191" fontId="17" fillId="0" borderId="8" xfId="1" applyNumberFormat="1" applyFont="1" applyBorder="1" applyAlignment="1">
      <alignment horizontal="center" vertical="center"/>
    </xf>
    <xf numFmtId="191" fontId="17" fillId="0" borderId="9" xfId="1" applyNumberFormat="1" applyFont="1" applyBorder="1" applyAlignment="1">
      <alignment horizontal="center" vertical="center"/>
    </xf>
    <xf numFmtId="191" fontId="17" fillId="0" borderId="10" xfId="1" applyNumberFormat="1" applyFont="1" applyBorder="1" applyAlignment="1">
      <alignment horizontal="center" vertical="center"/>
    </xf>
    <xf numFmtId="191" fontId="17" fillId="0" borderId="11" xfId="1" applyNumberFormat="1" applyFont="1" applyBorder="1" applyAlignment="1">
      <alignment horizontal="center" vertical="center"/>
    </xf>
    <xf numFmtId="192" fontId="17" fillId="0" borderId="14" xfId="1" applyNumberFormat="1" applyFont="1" applyBorder="1" applyAlignment="1">
      <alignment vertical="center"/>
    </xf>
    <xf numFmtId="192" fontId="2" fillId="0" borderId="15" xfId="1" applyNumberFormat="1" applyBorder="1" applyAlignment="1">
      <alignment vertical="center"/>
    </xf>
    <xf numFmtId="192" fontId="2" fillId="0" borderId="13" xfId="1" applyNumberFormat="1" applyBorder="1" applyAlignment="1">
      <alignment vertical="center"/>
    </xf>
    <xf numFmtId="0" fontId="17" fillId="0" borderId="10" xfId="1" applyFont="1" applyBorder="1">
      <alignment vertical="center"/>
    </xf>
    <xf numFmtId="0" fontId="17" fillId="0" borderId="11" xfId="1" applyFont="1" applyBorder="1">
      <alignment vertical="center"/>
    </xf>
    <xf numFmtId="192" fontId="17" fillId="0" borderId="15" xfId="1" applyNumberFormat="1" applyFont="1" applyBorder="1" applyAlignment="1">
      <alignment vertical="center"/>
    </xf>
    <xf numFmtId="0" fontId="32" fillId="0" borderId="0" xfId="1" applyFont="1" applyAlignment="1">
      <alignment horizontal="center" vertical="center"/>
    </xf>
  </cellXfs>
  <cellStyles count="8">
    <cellStyle name="常规" xfId="0" builtinId="0"/>
    <cellStyle name="常规 2" xfId="1"/>
    <cellStyle name="常规 2 2" xfId="2"/>
    <cellStyle name="常规 2 3" xfId="3"/>
    <cellStyle name="常规 2 4" xfId="4"/>
    <cellStyle name="常规 3" xfId="5"/>
    <cellStyle name="常规 6" xfId="6"/>
    <cellStyle name="常规 6 2 2" xfId="7"/>
  </cellStyles>
  <dxfs count="14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53"/>
        </patternFill>
      </fill>
    </dxf>
    <dxf>
      <fill>
        <patternFill>
          <bgColor indexed="53"/>
        </patternFill>
      </fill>
    </dxf>
    <dxf>
      <font>
        <condense val="0"/>
        <extend val="0"/>
        <color indexed="9"/>
      </font>
    </dxf>
    <dxf>
      <font>
        <condense val="0"/>
        <extend val="0"/>
        <color indexed="9"/>
      </font>
      <border>
        <left/>
        <right/>
        <top/>
        <bottom/>
      </border>
    </dxf>
    <dxf>
      <font>
        <condense val="0"/>
        <extend val="0"/>
        <color indexed="9"/>
      </font>
    </dxf>
    <dxf>
      <font>
        <condense val="0"/>
        <extend val="0"/>
        <color indexed="9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9977;&#30456;&#25968;&#34920;/&#26657;&#20934;/&#20202;&#32622;-&#19977;&#30456;&#22235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9977;&#30456;&#25968;&#34920;/&#26657;&#20934;/&#20202;&#32622;-&#26657;&#20934;/&#20202;&#32622;-&#19977;&#30456;&#22235;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原始记录 封皮"/>
      <sheetName val="原始记录（交流电压、电流、相位测量）"/>
      <sheetName val="原始记录（直流电压测量）"/>
      <sheetName val="原始记录（交流电压测量）"/>
      <sheetName val="2000附表（不确定度-直流）"/>
      <sheetName val="2000附表（不确定度-交流）"/>
      <sheetName val="封皮（测试报告 检定证书）"/>
      <sheetName val="测试报告内页"/>
      <sheetName val="测试报告"/>
      <sheetName val="信息页"/>
    </sheetNames>
    <sheetDataSet>
      <sheetData sheetId="0" refreshError="1">
        <row r="8">
          <cell r="B8" t="str">
            <v>交流采样与变送器检定装置</v>
          </cell>
          <cell r="S8" t="str">
            <v>013</v>
          </cell>
        </row>
        <row r="9">
          <cell r="S9">
            <v>-2016</v>
          </cell>
        </row>
        <row r="10">
          <cell r="S10" t="str">
            <v>证书编号：</v>
          </cell>
        </row>
        <row r="11">
          <cell r="S11" t="str">
            <v>DC/仪置-</v>
          </cell>
        </row>
        <row r="22">
          <cell r="B22" t="str">
            <v xml:space="preserve">JJG 724-91   </v>
          </cell>
          <cell r="E22" t="str">
            <v>直流数字欧姆表检定规程</v>
          </cell>
        </row>
        <row r="50">
          <cell r="A50" t="str">
            <v>名称</v>
          </cell>
          <cell r="I50" t="str">
            <v>最大允许误差</v>
          </cell>
          <cell r="K50" t="str">
            <v>证书编号</v>
          </cell>
        </row>
        <row r="63">
          <cell r="A63" t="str">
            <v>三相电能表校验装置</v>
          </cell>
          <cell r="D63" t="str">
            <v>YC-1893(Ⅱ)</v>
          </cell>
          <cell r="G63">
            <v>327015</v>
          </cell>
          <cell r="I63" t="str">
            <v>±0.02%</v>
          </cell>
          <cell r="K63" t="str">
            <v>DC/仪置-047-2009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25">
          <cell r="C25" t="str">
            <v>测试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原始记录 封皮"/>
      <sheetName val="原始记录（交流电压、电流、相位测量）"/>
      <sheetName val="原始记录（直流输出）"/>
      <sheetName val="原始记录（直流电压测量）"/>
      <sheetName val="原始记录（交流电压测量）"/>
      <sheetName val="2000附表（不确定度-直流）"/>
      <sheetName val="2000附表（不确定度-交流）"/>
      <sheetName val="封皮（测试报告 检定证书）"/>
      <sheetName val="测试报告内页"/>
      <sheetName val="测试报告"/>
      <sheetName val="信息页"/>
    </sheetNames>
    <sheetDataSet>
      <sheetData sheetId="0">
        <row r="1">
          <cell r="A1" t="str">
            <v>原始记录编号：DC/仪置原始-013-2016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69"/>
  <sheetViews>
    <sheetView view="pageBreakPreview" topLeftCell="A27" zoomScaleNormal="100" zoomScaleSheetLayoutView="100" workbookViewId="0">
      <selection activeCell="G23" sqref="G23"/>
    </sheetView>
  </sheetViews>
  <sheetFormatPr defaultRowHeight="19.5" customHeight="1"/>
  <cols>
    <col min="1" max="1" width="12.5" style="3" customWidth="1"/>
    <col min="2" max="2" width="6.625" style="3" customWidth="1"/>
    <col min="3" max="3" width="2" style="3" customWidth="1"/>
    <col min="4" max="5" width="5.125" style="3" customWidth="1"/>
    <col min="6" max="6" width="3.125" style="3" customWidth="1"/>
    <col min="7" max="7" width="4.625" style="3" customWidth="1"/>
    <col min="8" max="8" width="10.5" style="3" customWidth="1"/>
    <col min="9" max="9" width="5.125" style="3" customWidth="1"/>
    <col min="10" max="10" width="19" style="3" customWidth="1"/>
    <col min="11" max="11" width="2.875" style="3" customWidth="1"/>
    <col min="12" max="12" width="10.75" style="3" customWidth="1"/>
    <col min="13" max="13" width="5" style="3" customWidth="1"/>
    <col min="14" max="14" width="3.625" style="3" customWidth="1"/>
    <col min="15" max="15" width="3.375" style="3" customWidth="1"/>
    <col min="16" max="16" width="5.125" style="3" customWidth="1"/>
    <col min="17" max="17" width="9" style="3"/>
    <col min="18" max="18" width="16" style="3" bestFit="1" customWidth="1"/>
    <col min="19" max="19" width="15.375" style="3" customWidth="1"/>
    <col min="20" max="256" width="9" style="3"/>
    <col min="257" max="257" width="12.5" style="3" customWidth="1"/>
    <col min="258" max="258" width="6.625" style="3" customWidth="1"/>
    <col min="259" max="259" width="2" style="3" customWidth="1"/>
    <col min="260" max="261" width="5.125" style="3" customWidth="1"/>
    <col min="262" max="262" width="6.125" style="3" customWidth="1"/>
    <col min="263" max="263" width="4.625" style="3" customWidth="1"/>
    <col min="264" max="264" width="5.75" style="3" customWidth="1"/>
    <col min="265" max="265" width="5.125" style="3" customWidth="1"/>
    <col min="266" max="266" width="19" style="3" customWidth="1"/>
    <col min="267" max="267" width="2.875" style="3" customWidth="1"/>
    <col min="268" max="268" width="10.75" style="3" customWidth="1"/>
    <col min="269" max="269" width="5" style="3" customWidth="1"/>
    <col min="270" max="270" width="3.625" style="3" customWidth="1"/>
    <col min="271" max="271" width="3.375" style="3" customWidth="1"/>
    <col min="272" max="272" width="5.125" style="3" customWidth="1"/>
    <col min="273" max="273" width="9" style="3"/>
    <col min="274" max="274" width="16" style="3" bestFit="1" customWidth="1"/>
    <col min="275" max="275" width="15.375" style="3" customWidth="1"/>
    <col min="276" max="512" width="9" style="3"/>
    <col min="513" max="513" width="12.5" style="3" customWidth="1"/>
    <col min="514" max="514" width="6.625" style="3" customWidth="1"/>
    <col min="515" max="515" width="2" style="3" customWidth="1"/>
    <col min="516" max="517" width="5.125" style="3" customWidth="1"/>
    <col min="518" max="518" width="6.125" style="3" customWidth="1"/>
    <col min="519" max="519" width="4.625" style="3" customWidth="1"/>
    <col min="520" max="520" width="5.75" style="3" customWidth="1"/>
    <col min="521" max="521" width="5.125" style="3" customWidth="1"/>
    <col min="522" max="522" width="19" style="3" customWidth="1"/>
    <col min="523" max="523" width="2.875" style="3" customWidth="1"/>
    <col min="524" max="524" width="10.75" style="3" customWidth="1"/>
    <col min="525" max="525" width="5" style="3" customWidth="1"/>
    <col min="526" max="526" width="3.625" style="3" customWidth="1"/>
    <col min="527" max="527" width="3.375" style="3" customWidth="1"/>
    <col min="528" max="528" width="5.125" style="3" customWidth="1"/>
    <col min="529" max="529" width="9" style="3"/>
    <col min="530" max="530" width="16" style="3" bestFit="1" customWidth="1"/>
    <col min="531" max="531" width="15.375" style="3" customWidth="1"/>
    <col min="532" max="768" width="9" style="3"/>
    <col min="769" max="769" width="12.5" style="3" customWidth="1"/>
    <col min="770" max="770" width="6.625" style="3" customWidth="1"/>
    <col min="771" max="771" width="2" style="3" customWidth="1"/>
    <col min="772" max="773" width="5.125" style="3" customWidth="1"/>
    <col min="774" max="774" width="6.125" style="3" customWidth="1"/>
    <col min="775" max="775" width="4.625" style="3" customWidth="1"/>
    <col min="776" max="776" width="5.75" style="3" customWidth="1"/>
    <col min="777" max="777" width="5.125" style="3" customWidth="1"/>
    <col min="778" max="778" width="19" style="3" customWidth="1"/>
    <col min="779" max="779" width="2.875" style="3" customWidth="1"/>
    <col min="780" max="780" width="10.75" style="3" customWidth="1"/>
    <col min="781" max="781" width="5" style="3" customWidth="1"/>
    <col min="782" max="782" width="3.625" style="3" customWidth="1"/>
    <col min="783" max="783" width="3.375" style="3" customWidth="1"/>
    <col min="784" max="784" width="5.125" style="3" customWidth="1"/>
    <col min="785" max="785" width="9" style="3"/>
    <col min="786" max="786" width="16" style="3" bestFit="1" customWidth="1"/>
    <col min="787" max="787" width="15.375" style="3" customWidth="1"/>
    <col min="788" max="1024" width="9" style="3"/>
    <col min="1025" max="1025" width="12.5" style="3" customWidth="1"/>
    <col min="1026" max="1026" width="6.625" style="3" customWidth="1"/>
    <col min="1027" max="1027" width="2" style="3" customWidth="1"/>
    <col min="1028" max="1029" width="5.125" style="3" customWidth="1"/>
    <col min="1030" max="1030" width="6.125" style="3" customWidth="1"/>
    <col min="1031" max="1031" width="4.625" style="3" customWidth="1"/>
    <col min="1032" max="1032" width="5.75" style="3" customWidth="1"/>
    <col min="1033" max="1033" width="5.125" style="3" customWidth="1"/>
    <col min="1034" max="1034" width="19" style="3" customWidth="1"/>
    <col min="1035" max="1035" width="2.875" style="3" customWidth="1"/>
    <col min="1036" max="1036" width="10.75" style="3" customWidth="1"/>
    <col min="1037" max="1037" width="5" style="3" customWidth="1"/>
    <col min="1038" max="1038" width="3.625" style="3" customWidth="1"/>
    <col min="1039" max="1039" width="3.375" style="3" customWidth="1"/>
    <col min="1040" max="1040" width="5.125" style="3" customWidth="1"/>
    <col min="1041" max="1041" width="9" style="3"/>
    <col min="1042" max="1042" width="16" style="3" bestFit="1" customWidth="1"/>
    <col min="1043" max="1043" width="15.375" style="3" customWidth="1"/>
    <col min="1044" max="1280" width="9" style="3"/>
    <col min="1281" max="1281" width="12.5" style="3" customWidth="1"/>
    <col min="1282" max="1282" width="6.625" style="3" customWidth="1"/>
    <col min="1283" max="1283" width="2" style="3" customWidth="1"/>
    <col min="1284" max="1285" width="5.125" style="3" customWidth="1"/>
    <col min="1286" max="1286" width="6.125" style="3" customWidth="1"/>
    <col min="1287" max="1287" width="4.625" style="3" customWidth="1"/>
    <col min="1288" max="1288" width="5.75" style="3" customWidth="1"/>
    <col min="1289" max="1289" width="5.125" style="3" customWidth="1"/>
    <col min="1290" max="1290" width="19" style="3" customWidth="1"/>
    <col min="1291" max="1291" width="2.875" style="3" customWidth="1"/>
    <col min="1292" max="1292" width="10.75" style="3" customWidth="1"/>
    <col min="1293" max="1293" width="5" style="3" customWidth="1"/>
    <col min="1294" max="1294" width="3.625" style="3" customWidth="1"/>
    <col min="1295" max="1295" width="3.375" style="3" customWidth="1"/>
    <col min="1296" max="1296" width="5.125" style="3" customWidth="1"/>
    <col min="1297" max="1297" width="9" style="3"/>
    <col min="1298" max="1298" width="16" style="3" bestFit="1" customWidth="1"/>
    <col min="1299" max="1299" width="15.375" style="3" customWidth="1"/>
    <col min="1300" max="1536" width="9" style="3"/>
    <col min="1537" max="1537" width="12.5" style="3" customWidth="1"/>
    <col min="1538" max="1538" width="6.625" style="3" customWidth="1"/>
    <col min="1539" max="1539" width="2" style="3" customWidth="1"/>
    <col min="1540" max="1541" width="5.125" style="3" customWidth="1"/>
    <col min="1542" max="1542" width="6.125" style="3" customWidth="1"/>
    <col min="1543" max="1543" width="4.625" style="3" customWidth="1"/>
    <col min="1544" max="1544" width="5.75" style="3" customWidth="1"/>
    <col min="1545" max="1545" width="5.125" style="3" customWidth="1"/>
    <col min="1546" max="1546" width="19" style="3" customWidth="1"/>
    <col min="1547" max="1547" width="2.875" style="3" customWidth="1"/>
    <col min="1548" max="1548" width="10.75" style="3" customWidth="1"/>
    <col min="1549" max="1549" width="5" style="3" customWidth="1"/>
    <col min="1550" max="1550" width="3.625" style="3" customWidth="1"/>
    <col min="1551" max="1551" width="3.375" style="3" customWidth="1"/>
    <col min="1552" max="1552" width="5.125" style="3" customWidth="1"/>
    <col min="1553" max="1553" width="9" style="3"/>
    <col min="1554" max="1554" width="16" style="3" bestFit="1" customWidth="1"/>
    <col min="1555" max="1555" width="15.375" style="3" customWidth="1"/>
    <col min="1556" max="1792" width="9" style="3"/>
    <col min="1793" max="1793" width="12.5" style="3" customWidth="1"/>
    <col min="1794" max="1794" width="6.625" style="3" customWidth="1"/>
    <col min="1795" max="1795" width="2" style="3" customWidth="1"/>
    <col min="1796" max="1797" width="5.125" style="3" customWidth="1"/>
    <col min="1798" max="1798" width="6.125" style="3" customWidth="1"/>
    <col min="1799" max="1799" width="4.625" style="3" customWidth="1"/>
    <col min="1800" max="1800" width="5.75" style="3" customWidth="1"/>
    <col min="1801" max="1801" width="5.125" style="3" customWidth="1"/>
    <col min="1802" max="1802" width="19" style="3" customWidth="1"/>
    <col min="1803" max="1803" width="2.875" style="3" customWidth="1"/>
    <col min="1804" max="1804" width="10.75" style="3" customWidth="1"/>
    <col min="1805" max="1805" width="5" style="3" customWidth="1"/>
    <col min="1806" max="1806" width="3.625" style="3" customWidth="1"/>
    <col min="1807" max="1807" width="3.375" style="3" customWidth="1"/>
    <col min="1808" max="1808" width="5.125" style="3" customWidth="1"/>
    <col min="1809" max="1809" width="9" style="3"/>
    <col min="1810" max="1810" width="16" style="3" bestFit="1" customWidth="1"/>
    <col min="1811" max="1811" width="15.375" style="3" customWidth="1"/>
    <col min="1812" max="2048" width="9" style="3"/>
    <col min="2049" max="2049" width="12.5" style="3" customWidth="1"/>
    <col min="2050" max="2050" width="6.625" style="3" customWidth="1"/>
    <col min="2051" max="2051" width="2" style="3" customWidth="1"/>
    <col min="2052" max="2053" width="5.125" style="3" customWidth="1"/>
    <col min="2054" max="2054" width="6.125" style="3" customWidth="1"/>
    <col min="2055" max="2055" width="4.625" style="3" customWidth="1"/>
    <col min="2056" max="2056" width="5.75" style="3" customWidth="1"/>
    <col min="2057" max="2057" width="5.125" style="3" customWidth="1"/>
    <col min="2058" max="2058" width="19" style="3" customWidth="1"/>
    <col min="2059" max="2059" width="2.875" style="3" customWidth="1"/>
    <col min="2060" max="2060" width="10.75" style="3" customWidth="1"/>
    <col min="2061" max="2061" width="5" style="3" customWidth="1"/>
    <col min="2062" max="2062" width="3.625" style="3" customWidth="1"/>
    <col min="2063" max="2063" width="3.375" style="3" customWidth="1"/>
    <col min="2064" max="2064" width="5.125" style="3" customWidth="1"/>
    <col min="2065" max="2065" width="9" style="3"/>
    <col min="2066" max="2066" width="16" style="3" bestFit="1" customWidth="1"/>
    <col min="2067" max="2067" width="15.375" style="3" customWidth="1"/>
    <col min="2068" max="2304" width="9" style="3"/>
    <col min="2305" max="2305" width="12.5" style="3" customWidth="1"/>
    <col min="2306" max="2306" width="6.625" style="3" customWidth="1"/>
    <col min="2307" max="2307" width="2" style="3" customWidth="1"/>
    <col min="2308" max="2309" width="5.125" style="3" customWidth="1"/>
    <col min="2310" max="2310" width="6.125" style="3" customWidth="1"/>
    <col min="2311" max="2311" width="4.625" style="3" customWidth="1"/>
    <col min="2312" max="2312" width="5.75" style="3" customWidth="1"/>
    <col min="2313" max="2313" width="5.125" style="3" customWidth="1"/>
    <col min="2314" max="2314" width="19" style="3" customWidth="1"/>
    <col min="2315" max="2315" width="2.875" style="3" customWidth="1"/>
    <col min="2316" max="2316" width="10.75" style="3" customWidth="1"/>
    <col min="2317" max="2317" width="5" style="3" customWidth="1"/>
    <col min="2318" max="2318" width="3.625" style="3" customWidth="1"/>
    <col min="2319" max="2319" width="3.375" style="3" customWidth="1"/>
    <col min="2320" max="2320" width="5.125" style="3" customWidth="1"/>
    <col min="2321" max="2321" width="9" style="3"/>
    <col min="2322" max="2322" width="16" style="3" bestFit="1" customWidth="1"/>
    <col min="2323" max="2323" width="15.375" style="3" customWidth="1"/>
    <col min="2324" max="2560" width="9" style="3"/>
    <col min="2561" max="2561" width="12.5" style="3" customWidth="1"/>
    <col min="2562" max="2562" width="6.625" style="3" customWidth="1"/>
    <col min="2563" max="2563" width="2" style="3" customWidth="1"/>
    <col min="2564" max="2565" width="5.125" style="3" customWidth="1"/>
    <col min="2566" max="2566" width="6.125" style="3" customWidth="1"/>
    <col min="2567" max="2567" width="4.625" style="3" customWidth="1"/>
    <col min="2568" max="2568" width="5.75" style="3" customWidth="1"/>
    <col min="2569" max="2569" width="5.125" style="3" customWidth="1"/>
    <col min="2570" max="2570" width="19" style="3" customWidth="1"/>
    <col min="2571" max="2571" width="2.875" style="3" customWidth="1"/>
    <col min="2572" max="2572" width="10.75" style="3" customWidth="1"/>
    <col min="2573" max="2573" width="5" style="3" customWidth="1"/>
    <col min="2574" max="2574" width="3.625" style="3" customWidth="1"/>
    <col min="2575" max="2575" width="3.375" style="3" customWidth="1"/>
    <col min="2576" max="2576" width="5.125" style="3" customWidth="1"/>
    <col min="2577" max="2577" width="9" style="3"/>
    <col min="2578" max="2578" width="16" style="3" bestFit="1" customWidth="1"/>
    <col min="2579" max="2579" width="15.375" style="3" customWidth="1"/>
    <col min="2580" max="2816" width="9" style="3"/>
    <col min="2817" max="2817" width="12.5" style="3" customWidth="1"/>
    <col min="2818" max="2818" width="6.625" style="3" customWidth="1"/>
    <col min="2819" max="2819" width="2" style="3" customWidth="1"/>
    <col min="2820" max="2821" width="5.125" style="3" customWidth="1"/>
    <col min="2822" max="2822" width="6.125" style="3" customWidth="1"/>
    <col min="2823" max="2823" width="4.625" style="3" customWidth="1"/>
    <col min="2824" max="2824" width="5.75" style="3" customWidth="1"/>
    <col min="2825" max="2825" width="5.125" style="3" customWidth="1"/>
    <col min="2826" max="2826" width="19" style="3" customWidth="1"/>
    <col min="2827" max="2827" width="2.875" style="3" customWidth="1"/>
    <col min="2828" max="2828" width="10.75" style="3" customWidth="1"/>
    <col min="2829" max="2829" width="5" style="3" customWidth="1"/>
    <col min="2830" max="2830" width="3.625" style="3" customWidth="1"/>
    <col min="2831" max="2831" width="3.375" style="3" customWidth="1"/>
    <col min="2832" max="2832" width="5.125" style="3" customWidth="1"/>
    <col min="2833" max="2833" width="9" style="3"/>
    <col min="2834" max="2834" width="16" style="3" bestFit="1" customWidth="1"/>
    <col min="2835" max="2835" width="15.375" style="3" customWidth="1"/>
    <col min="2836" max="3072" width="9" style="3"/>
    <col min="3073" max="3073" width="12.5" style="3" customWidth="1"/>
    <col min="3074" max="3074" width="6.625" style="3" customWidth="1"/>
    <col min="3075" max="3075" width="2" style="3" customWidth="1"/>
    <col min="3076" max="3077" width="5.125" style="3" customWidth="1"/>
    <col min="3078" max="3078" width="6.125" style="3" customWidth="1"/>
    <col min="3079" max="3079" width="4.625" style="3" customWidth="1"/>
    <col min="3080" max="3080" width="5.75" style="3" customWidth="1"/>
    <col min="3081" max="3081" width="5.125" style="3" customWidth="1"/>
    <col min="3082" max="3082" width="19" style="3" customWidth="1"/>
    <col min="3083" max="3083" width="2.875" style="3" customWidth="1"/>
    <col min="3084" max="3084" width="10.75" style="3" customWidth="1"/>
    <col min="3085" max="3085" width="5" style="3" customWidth="1"/>
    <col min="3086" max="3086" width="3.625" style="3" customWidth="1"/>
    <col min="3087" max="3087" width="3.375" style="3" customWidth="1"/>
    <col min="3088" max="3088" width="5.125" style="3" customWidth="1"/>
    <col min="3089" max="3089" width="9" style="3"/>
    <col min="3090" max="3090" width="16" style="3" bestFit="1" customWidth="1"/>
    <col min="3091" max="3091" width="15.375" style="3" customWidth="1"/>
    <col min="3092" max="3328" width="9" style="3"/>
    <col min="3329" max="3329" width="12.5" style="3" customWidth="1"/>
    <col min="3330" max="3330" width="6.625" style="3" customWidth="1"/>
    <col min="3331" max="3331" width="2" style="3" customWidth="1"/>
    <col min="3332" max="3333" width="5.125" style="3" customWidth="1"/>
    <col min="3334" max="3334" width="6.125" style="3" customWidth="1"/>
    <col min="3335" max="3335" width="4.625" style="3" customWidth="1"/>
    <col min="3336" max="3336" width="5.75" style="3" customWidth="1"/>
    <col min="3337" max="3337" width="5.125" style="3" customWidth="1"/>
    <col min="3338" max="3338" width="19" style="3" customWidth="1"/>
    <col min="3339" max="3339" width="2.875" style="3" customWidth="1"/>
    <col min="3340" max="3340" width="10.75" style="3" customWidth="1"/>
    <col min="3341" max="3341" width="5" style="3" customWidth="1"/>
    <col min="3342" max="3342" width="3.625" style="3" customWidth="1"/>
    <col min="3343" max="3343" width="3.375" style="3" customWidth="1"/>
    <col min="3344" max="3344" width="5.125" style="3" customWidth="1"/>
    <col min="3345" max="3345" width="9" style="3"/>
    <col min="3346" max="3346" width="16" style="3" bestFit="1" customWidth="1"/>
    <col min="3347" max="3347" width="15.375" style="3" customWidth="1"/>
    <col min="3348" max="3584" width="9" style="3"/>
    <col min="3585" max="3585" width="12.5" style="3" customWidth="1"/>
    <col min="3586" max="3586" width="6.625" style="3" customWidth="1"/>
    <col min="3587" max="3587" width="2" style="3" customWidth="1"/>
    <col min="3588" max="3589" width="5.125" style="3" customWidth="1"/>
    <col min="3590" max="3590" width="6.125" style="3" customWidth="1"/>
    <col min="3591" max="3591" width="4.625" style="3" customWidth="1"/>
    <col min="3592" max="3592" width="5.75" style="3" customWidth="1"/>
    <col min="3593" max="3593" width="5.125" style="3" customWidth="1"/>
    <col min="3594" max="3594" width="19" style="3" customWidth="1"/>
    <col min="3595" max="3595" width="2.875" style="3" customWidth="1"/>
    <col min="3596" max="3596" width="10.75" style="3" customWidth="1"/>
    <col min="3597" max="3597" width="5" style="3" customWidth="1"/>
    <col min="3598" max="3598" width="3.625" style="3" customWidth="1"/>
    <col min="3599" max="3599" width="3.375" style="3" customWidth="1"/>
    <col min="3600" max="3600" width="5.125" style="3" customWidth="1"/>
    <col min="3601" max="3601" width="9" style="3"/>
    <col min="3602" max="3602" width="16" style="3" bestFit="1" customWidth="1"/>
    <col min="3603" max="3603" width="15.375" style="3" customWidth="1"/>
    <col min="3604" max="3840" width="9" style="3"/>
    <col min="3841" max="3841" width="12.5" style="3" customWidth="1"/>
    <col min="3842" max="3842" width="6.625" style="3" customWidth="1"/>
    <col min="3843" max="3843" width="2" style="3" customWidth="1"/>
    <col min="3844" max="3845" width="5.125" style="3" customWidth="1"/>
    <col min="3846" max="3846" width="6.125" style="3" customWidth="1"/>
    <col min="3847" max="3847" width="4.625" style="3" customWidth="1"/>
    <col min="3848" max="3848" width="5.75" style="3" customWidth="1"/>
    <col min="3849" max="3849" width="5.125" style="3" customWidth="1"/>
    <col min="3850" max="3850" width="19" style="3" customWidth="1"/>
    <col min="3851" max="3851" width="2.875" style="3" customWidth="1"/>
    <col min="3852" max="3852" width="10.75" style="3" customWidth="1"/>
    <col min="3853" max="3853" width="5" style="3" customWidth="1"/>
    <col min="3854" max="3854" width="3.625" style="3" customWidth="1"/>
    <col min="3855" max="3855" width="3.375" style="3" customWidth="1"/>
    <col min="3856" max="3856" width="5.125" style="3" customWidth="1"/>
    <col min="3857" max="3857" width="9" style="3"/>
    <col min="3858" max="3858" width="16" style="3" bestFit="1" customWidth="1"/>
    <col min="3859" max="3859" width="15.375" style="3" customWidth="1"/>
    <col min="3860" max="4096" width="9" style="3"/>
    <col min="4097" max="4097" width="12.5" style="3" customWidth="1"/>
    <col min="4098" max="4098" width="6.625" style="3" customWidth="1"/>
    <col min="4099" max="4099" width="2" style="3" customWidth="1"/>
    <col min="4100" max="4101" width="5.125" style="3" customWidth="1"/>
    <col min="4102" max="4102" width="6.125" style="3" customWidth="1"/>
    <col min="4103" max="4103" width="4.625" style="3" customWidth="1"/>
    <col min="4104" max="4104" width="5.75" style="3" customWidth="1"/>
    <col min="4105" max="4105" width="5.125" style="3" customWidth="1"/>
    <col min="4106" max="4106" width="19" style="3" customWidth="1"/>
    <col min="4107" max="4107" width="2.875" style="3" customWidth="1"/>
    <col min="4108" max="4108" width="10.75" style="3" customWidth="1"/>
    <col min="4109" max="4109" width="5" style="3" customWidth="1"/>
    <col min="4110" max="4110" width="3.625" style="3" customWidth="1"/>
    <col min="4111" max="4111" width="3.375" style="3" customWidth="1"/>
    <col min="4112" max="4112" width="5.125" style="3" customWidth="1"/>
    <col min="4113" max="4113" width="9" style="3"/>
    <col min="4114" max="4114" width="16" style="3" bestFit="1" customWidth="1"/>
    <col min="4115" max="4115" width="15.375" style="3" customWidth="1"/>
    <col min="4116" max="4352" width="9" style="3"/>
    <col min="4353" max="4353" width="12.5" style="3" customWidth="1"/>
    <col min="4354" max="4354" width="6.625" style="3" customWidth="1"/>
    <col min="4355" max="4355" width="2" style="3" customWidth="1"/>
    <col min="4356" max="4357" width="5.125" style="3" customWidth="1"/>
    <col min="4358" max="4358" width="6.125" style="3" customWidth="1"/>
    <col min="4359" max="4359" width="4.625" style="3" customWidth="1"/>
    <col min="4360" max="4360" width="5.75" style="3" customWidth="1"/>
    <col min="4361" max="4361" width="5.125" style="3" customWidth="1"/>
    <col min="4362" max="4362" width="19" style="3" customWidth="1"/>
    <col min="4363" max="4363" width="2.875" style="3" customWidth="1"/>
    <col min="4364" max="4364" width="10.75" style="3" customWidth="1"/>
    <col min="4365" max="4365" width="5" style="3" customWidth="1"/>
    <col min="4366" max="4366" width="3.625" style="3" customWidth="1"/>
    <col min="4367" max="4367" width="3.375" style="3" customWidth="1"/>
    <col min="4368" max="4368" width="5.125" style="3" customWidth="1"/>
    <col min="4369" max="4369" width="9" style="3"/>
    <col min="4370" max="4370" width="16" style="3" bestFit="1" customWidth="1"/>
    <col min="4371" max="4371" width="15.375" style="3" customWidth="1"/>
    <col min="4372" max="4608" width="9" style="3"/>
    <col min="4609" max="4609" width="12.5" style="3" customWidth="1"/>
    <col min="4610" max="4610" width="6.625" style="3" customWidth="1"/>
    <col min="4611" max="4611" width="2" style="3" customWidth="1"/>
    <col min="4612" max="4613" width="5.125" style="3" customWidth="1"/>
    <col min="4614" max="4614" width="6.125" style="3" customWidth="1"/>
    <col min="4615" max="4615" width="4.625" style="3" customWidth="1"/>
    <col min="4616" max="4616" width="5.75" style="3" customWidth="1"/>
    <col min="4617" max="4617" width="5.125" style="3" customWidth="1"/>
    <col min="4618" max="4618" width="19" style="3" customWidth="1"/>
    <col min="4619" max="4619" width="2.875" style="3" customWidth="1"/>
    <col min="4620" max="4620" width="10.75" style="3" customWidth="1"/>
    <col min="4621" max="4621" width="5" style="3" customWidth="1"/>
    <col min="4622" max="4622" width="3.625" style="3" customWidth="1"/>
    <col min="4623" max="4623" width="3.375" style="3" customWidth="1"/>
    <col min="4624" max="4624" width="5.125" style="3" customWidth="1"/>
    <col min="4625" max="4625" width="9" style="3"/>
    <col min="4626" max="4626" width="16" style="3" bestFit="1" customWidth="1"/>
    <col min="4627" max="4627" width="15.375" style="3" customWidth="1"/>
    <col min="4628" max="4864" width="9" style="3"/>
    <col min="4865" max="4865" width="12.5" style="3" customWidth="1"/>
    <col min="4866" max="4866" width="6.625" style="3" customWidth="1"/>
    <col min="4867" max="4867" width="2" style="3" customWidth="1"/>
    <col min="4868" max="4869" width="5.125" style="3" customWidth="1"/>
    <col min="4870" max="4870" width="6.125" style="3" customWidth="1"/>
    <col min="4871" max="4871" width="4.625" style="3" customWidth="1"/>
    <col min="4872" max="4872" width="5.75" style="3" customWidth="1"/>
    <col min="4873" max="4873" width="5.125" style="3" customWidth="1"/>
    <col min="4874" max="4874" width="19" style="3" customWidth="1"/>
    <col min="4875" max="4875" width="2.875" style="3" customWidth="1"/>
    <col min="4876" max="4876" width="10.75" style="3" customWidth="1"/>
    <col min="4877" max="4877" width="5" style="3" customWidth="1"/>
    <col min="4878" max="4878" width="3.625" style="3" customWidth="1"/>
    <col min="4879" max="4879" width="3.375" style="3" customWidth="1"/>
    <col min="4880" max="4880" width="5.125" style="3" customWidth="1"/>
    <col min="4881" max="4881" width="9" style="3"/>
    <col min="4882" max="4882" width="16" style="3" bestFit="1" customWidth="1"/>
    <col min="4883" max="4883" width="15.375" style="3" customWidth="1"/>
    <col min="4884" max="5120" width="9" style="3"/>
    <col min="5121" max="5121" width="12.5" style="3" customWidth="1"/>
    <col min="5122" max="5122" width="6.625" style="3" customWidth="1"/>
    <col min="5123" max="5123" width="2" style="3" customWidth="1"/>
    <col min="5124" max="5125" width="5.125" style="3" customWidth="1"/>
    <col min="5126" max="5126" width="6.125" style="3" customWidth="1"/>
    <col min="5127" max="5127" width="4.625" style="3" customWidth="1"/>
    <col min="5128" max="5128" width="5.75" style="3" customWidth="1"/>
    <col min="5129" max="5129" width="5.125" style="3" customWidth="1"/>
    <col min="5130" max="5130" width="19" style="3" customWidth="1"/>
    <col min="5131" max="5131" width="2.875" style="3" customWidth="1"/>
    <col min="5132" max="5132" width="10.75" style="3" customWidth="1"/>
    <col min="5133" max="5133" width="5" style="3" customWidth="1"/>
    <col min="5134" max="5134" width="3.625" style="3" customWidth="1"/>
    <col min="5135" max="5135" width="3.375" style="3" customWidth="1"/>
    <col min="5136" max="5136" width="5.125" style="3" customWidth="1"/>
    <col min="5137" max="5137" width="9" style="3"/>
    <col min="5138" max="5138" width="16" style="3" bestFit="1" customWidth="1"/>
    <col min="5139" max="5139" width="15.375" style="3" customWidth="1"/>
    <col min="5140" max="5376" width="9" style="3"/>
    <col min="5377" max="5377" width="12.5" style="3" customWidth="1"/>
    <col min="5378" max="5378" width="6.625" style="3" customWidth="1"/>
    <col min="5379" max="5379" width="2" style="3" customWidth="1"/>
    <col min="5380" max="5381" width="5.125" style="3" customWidth="1"/>
    <col min="5382" max="5382" width="6.125" style="3" customWidth="1"/>
    <col min="5383" max="5383" width="4.625" style="3" customWidth="1"/>
    <col min="5384" max="5384" width="5.75" style="3" customWidth="1"/>
    <col min="5385" max="5385" width="5.125" style="3" customWidth="1"/>
    <col min="5386" max="5386" width="19" style="3" customWidth="1"/>
    <col min="5387" max="5387" width="2.875" style="3" customWidth="1"/>
    <col min="5388" max="5388" width="10.75" style="3" customWidth="1"/>
    <col min="5389" max="5389" width="5" style="3" customWidth="1"/>
    <col min="5390" max="5390" width="3.625" style="3" customWidth="1"/>
    <col min="5391" max="5391" width="3.375" style="3" customWidth="1"/>
    <col min="5392" max="5392" width="5.125" style="3" customWidth="1"/>
    <col min="5393" max="5393" width="9" style="3"/>
    <col min="5394" max="5394" width="16" style="3" bestFit="1" customWidth="1"/>
    <col min="5395" max="5395" width="15.375" style="3" customWidth="1"/>
    <col min="5396" max="5632" width="9" style="3"/>
    <col min="5633" max="5633" width="12.5" style="3" customWidth="1"/>
    <col min="5634" max="5634" width="6.625" style="3" customWidth="1"/>
    <col min="5635" max="5635" width="2" style="3" customWidth="1"/>
    <col min="5636" max="5637" width="5.125" style="3" customWidth="1"/>
    <col min="5638" max="5638" width="6.125" style="3" customWidth="1"/>
    <col min="5639" max="5639" width="4.625" style="3" customWidth="1"/>
    <col min="5640" max="5640" width="5.75" style="3" customWidth="1"/>
    <col min="5641" max="5641" width="5.125" style="3" customWidth="1"/>
    <col min="5642" max="5642" width="19" style="3" customWidth="1"/>
    <col min="5643" max="5643" width="2.875" style="3" customWidth="1"/>
    <col min="5644" max="5644" width="10.75" style="3" customWidth="1"/>
    <col min="5645" max="5645" width="5" style="3" customWidth="1"/>
    <col min="5646" max="5646" width="3.625" style="3" customWidth="1"/>
    <col min="5647" max="5647" width="3.375" style="3" customWidth="1"/>
    <col min="5648" max="5648" width="5.125" style="3" customWidth="1"/>
    <col min="5649" max="5649" width="9" style="3"/>
    <col min="5650" max="5650" width="16" style="3" bestFit="1" customWidth="1"/>
    <col min="5651" max="5651" width="15.375" style="3" customWidth="1"/>
    <col min="5652" max="5888" width="9" style="3"/>
    <col min="5889" max="5889" width="12.5" style="3" customWidth="1"/>
    <col min="5890" max="5890" width="6.625" style="3" customWidth="1"/>
    <col min="5891" max="5891" width="2" style="3" customWidth="1"/>
    <col min="5892" max="5893" width="5.125" style="3" customWidth="1"/>
    <col min="5894" max="5894" width="6.125" style="3" customWidth="1"/>
    <col min="5895" max="5895" width="4.625" style="3" customWidth="1"/>
    <col min="5896" max="5896" width="5.75" style="3" customWidth="1"/>
    <col min="5897" max="5897" width="5.125" style="3" customWidth="1"/>
    <col min="5898" max="5898" width="19" style="3" customWidth="1"/>
    <col min="5899" max="5899" width="2.875" style="3" customWidth="1"/>
    <col min="5900" max="5900" width="10.75" style="3" customWidth="1"/>
    <col min="5901" max="5901" width="5" style="3" customWidth="1"/>
    <col min="5902" max="5902" width="3.625" style="3" customWidth="1"/>
    <col min="5903" max="5903" width="3.375" style="3" customWidth="1"/>
    <col min="5904" max="5904" width="5.125" style="3" customWidth="1"/>
    <col min="5905" max="5905" width="9" style="3"/>
    <col min="5906" max="5906" width="16" style="3" bestFit="1" customWidth="1"/>
    <col min="5907" max="5907" width="15.375" style="3" customWidth="1"/>
    <col min="5908" max="6144" width="9" style="3"/>
    <col min="6145" max="6145" width="12.5" style="3" customWidth="1"/>
    <col min="6146" max="6146" width="6.625" style="3" customWidth="1"/>
    <col min="6147" max="6147" width="2" style="3" customWidth="1"/>
    <col min="6148" max="6149" width="5.125" style="3" customWidth="1"/>
    <col min="6150" max="6150" width="6.125" style="3" customWidth="1"/>
    <col min="6151" max="6151" width="4.625" style="3" customWidth="1"/>
    <col min="6152" max="6152" width="5.75" style="3" customWidth="1"/>
    <col min="6153" max="6153" width="5.125" style="3" customWidth="1"/>
    <col min="6154" max="6154" width="19" style="3" customWidth="1"/>
    <col min="6155" max="6155" width="2.875" style="3" customWidth="1"/>
    <col min="6156" max="6156" width="10.75" style="3" customWidth="1"/>
    <col min="6157" max="6157" width="5" style="3" customWidth="1"/>
    <col min="6158" max="6158" width="3.625" style="3" customWidth="1"/>
    <col min="6159" max="6159" width="3.375" style="3" customWidth="1"/>
    <col min="6160" max="6160" width="5.125" style="3" customWidth="1"/>
    <col min="6161" max="6161" width="9" style="3"/>
    <col min="6162" max="6162" width="16" style="3" bestFit="1" customWidth="1"/>
    <col min="6163" max="6163" width="15.375" style="3" customWidth="1"/>
    <col min="6164" max="6400" width="9" style="3"/>
    <col min="6401" max="6401" width="12.5" style="3" customWidth="1"/>
    <col min="6402" max="6402" width="6.625" style="3" customWidth="1"/>
    <col min="6403" max="6403" width="2" style="3" customWidth="1"/>
    <col min="6404" max="6405" width="5.125" style="3" customWidth="1"/>
    <col min="6406" max="6406" width="6.125" style="3" customWidth="1"/>
    <col min="6407" max="6407" width="4.625" style="3" customWidth="1"/>
    <col min="6408" max="6408" width="5.75" style="3" customWidth="1"/>
    <col min="6409" max="6409" width="5.125" style="3" customWidth="1"/>
    <col min="6410" max="6410" width="19" style="3" customWidth="1"/>
    <col min="6411" max="6411" width="2.875" style="3" customWidth="1"/>
    <col min="6412" max="6412" width="10.75" style="3" customWidth="1"/>
    <col min="6413" max="6413" width="5" style="3" customWidth="1"/>
    <col min="6414" max="6414" width="3.625" style="3" customWidth="1"/>
    <col min="6415" max="6415" width="3.375" style="3" customWidth="1"/>
    <col min="6416" max="6416" width="5.125" style="3" customWidth="1"/>
    <col min="6417" max="6417" width="9" style="3"/>
    <col min="6418" max="6418" width="16" style="3" bestFit="1" customWidth="1"/>
    <col min="6419" max="6419" width="15.375" style="3" customWidth="1"/>
    <col min="6420" max="6656" width="9" style="3"/>
    <col min="6657" max="6657" width="12.5" style="3" customWidth="1"/>
    <col min="6658" max="6658" width="6.625" style="3" customWidth="1"/>
    <col min="6659" max="6659" width="2" style="3" customWidth="1"/>
    <col min="6660" max="6661" width="5.125" style="3" customWidth="1"/>
    <col min="6662" max="6662" width="6.125" style="3" customWidth="1"/>
    <col min="6663" max="6663" width="4.625" style="3" customWidth="1"/>
    <col min="6664" max="6664" width="5.75" style="3" customWidth="1"/>
    <col min="6665" max="6665" width="5.125" style="3" customWidth="1"/>
    <col min="6666" max="6666" width="19" style="3" customWidth="1"/>
    <col min="6667" max="6667" width="2.875" style="3" customWidth="1"/>
    <col min="6668" max="6668" width="10.75" style="3" customWidth="1"/>
    <col min="6669" max="6669" width="5" style="3" customWidth="1"/>
    <col min="6670" max="6670" width="3.625" style="3" customWidth="1"/>
    <col min="6671" max="6671" width="3.375" style="3" customWidth="1"/>
    <col min="6672" max="6672" width="5.125" style="3" customWidth="1"/>
    <col min="6673" max="6673" width="9" style="3"/>
    <col min="6674" max="6674" width="16" style="3" bestFit="1" customWidth="1"/>
    <col min="6675" max="6675" width="15.375" style="3" customWidth="1"/>
    <col min="6676" max="6912" width="9" style="3"/>
    <col min="6913" max="6913" width="12.5" style="3" customWidth="1"/>
    <col min="6914" max="6914" width="6.625" style="3" customWidth="1"/>
    <col min="6915" max="6915" width="2" style="3" customWidth="1"/>
    <col min="6916" max="6917" width="5.125" style="3" customWidth="1"/>
    <col min="6918" max="6918" width="6.125" style="3" customWidth="1"/>
    <col min="6919" max="6919" width="4.625" style="3" customWidth="1"/>
    <col min="6920" max="6920" width="5.75" style="3" customWidth="1"/>
    <col min="6921" max="6921" width="5.125" style="3" customWidth="1"/>
    <col min="6922" max="6922" width="19" style="3" customWidth="1"/>
    <col min="6923" max="6923" width="2.875" style="3" customWidth="1"/>
    <col min="6924" max="6924" width="10.75" style="3" customWidth="1"/>
    <col min="6925" max="6925" width="5" style="3" customWidth="1"/>
    <col min="6926" max="6926" width="3.625" style="3" customWidth="1"/>
    <col min="6927" max="6927" width="3.375" style="3" customWidth="1"/>
    <col min="6928" max="6928" width="5.125" style="3" customWidth="1"/>
    <col min="6929" max="6929" width="9" style="3"/>
    <col min="6930" max="6930" width="16" style="3" bestFit="1" customWidth="1"/>
    <col min="6931" max="6931" width="15.375" style="3" customWidth="1"/>
    <col min="6932" max="7168" width="9" style="3"/>
    <col min="7169" max="7169" width="12.5" style="3" customWidth="1"/>
    <col min="7170" max="7170" width="6.625" style="3" customWidth="1"/>
    <col min="7171" max="7171" width="2" style="3" customWidth="1"/>
    <col min="7172" max="7173" width="5.125" style="3" customWidth="1"/>
    <col min="7174" max="7174" width="6.125" style="3" customWidth="1"/>
    <col min="7175" max="7175" width="4.625" style="3" customWidth="1"/>
    <col min="7176" max="7176" width="5.75" style="3" customWidth="1"/>
    <col min="7177" max="7177" width="5.125" style="3" customWidth="1"/>
    <col min="7178" max="7178" width="19" style="3" customWidth="1"/>
    <col min="7179" max="7179" width="2.875" style="3" customWidth="1"/>
    <col min="7180" max="7180" width="10.75" style="3" customWidth="1"/>
    <col min="7181" max="7181" width="5" style="3" customWidth="1"/>
    <col min="7182" max="7182" width="3.625" style="3" customWidth="1"/>
    <col min="7183" max="7183" width="3.375" style="3" customWidth="1"/>
    <col min="7184" max="7184" width="5.125" style="3" customWidth="1"/>
    <col min="7185" max="7185" width="9" style="3"/>
    <col min="7186" max="7186" width="16" style="3" bestFit="1" customWidth="1"/>
    <col min="7187" max="7187" width="15.375" style="3" customWidth="1"/>
    <col min="7188" max="7424" width="9" style="3"/>
    <col min="7425" max="7425" width="12.5" style="3" customWidth="1"/>
    <col min="7426" max="7426" width="6.625" style="3" customWidth="1"/>
    <col min="7427" max="7427" width="2" style="3" customWidth="1"/>
    <col min="7428" max="7429" width="5.125" style="3" customWidth="1"/>
    <col min="7430" max="7430" width="6.125" style="3" customWidth="1"/>
    <col min="7431" max="7431" width="4.625" style="3" customWidth="1"/>
    <col min="7432" max="7432" width="5.75" style="3" customWidth="1"/>
    <col min="7433" max="7433" width="5.125" style="3" customWidth="1"/>
    <col min="7434" max="7434" width="19" style="3" customWidth="1"/>
    <col min="7435" max="7435" width="2.875" style="3" customWidth="1"/>
    <col min="7436" max="7436" width="10.75" style="3" customWidth="1"/>
    <col min="7437" max="7437" width="5" style="3" customWidth="1"/>
    <col min="7438" max="7438" width="3.625" style="3" customWidth="1"/>
    <col min="7439" max="7439" width="3.375" style="3" customWidth="1"/>
    <col min="7440" max="7440" width="5.125" style="3" customWidth="1"/>
    <col min="7441" max="7441" width="9" style="3"/>
    <col min="7442" max="7442" width="16" style="3" bestFit="1" customWidth="1"/>
    <col min="7443" max="7443" width="15.375" style="3" customWidth="1"/>
    <col min="7444" max="7680" width="9" style="3"/>
    <col min="7681" max="7681" width="12.5" style="3" customWidth="1"/>
    <col min="7682" max="7682" width="6.625" style="3" customWidth="1"/>
    <col min="7683" max="7683" width="2" style="3" customWidth="1"/>
    <col min="7684" max="7685" width="5.125" style="3" customWidth="1"/>
    <col min="7686" max="7686" width="6.125" style="3" customWidth="1"/>
    <col min="7687" max="7687" width="4.625" style="3" customWidth="1"/>
    <col min="7688" max="7688" width="5.75" style="3" customWidth="1"/>
    <col min="7689" max="7689" width="5.125" style="3" customWidth="1"/>
    <col min="7690" max="7690" width="19" style="3" customWidth="1"/>
    <col min="7691" max="7691" width="2.875" style="3" customWidth="1"/>
    <col min="7692" max="7692" width="10.75" style="3" customWidth="1"/>
    <col min="7693" max="7693" width="5" style="3" customWidth="1"/>
    <col min="7694" max="7694" width="3.625" style="3" customWidth="1"/>
    <col min="7695" max="7695" width="3.375" style="3" customWidth="1"/>
    <col min="7696" max="7696" width="5.125" style="3" customWidth="1"/>
    <col min="7697" max="7697" width="9" style="3"/>
    <col min="7698" max="7698" width="16" style="3" bestFit="1" customWidth="1"/>
    <col min="7699" max="7699" width="15.375" style="3" customWidth="1"/>
    <col min="7700" max="7936" width="9" style="3"/>
    <col min="7937" max="7937" width="12.5" style="3" customWidth="1"/>
    <col min="7938" max="7938" width="6.625" style="3" customWidth="1"/>
    <col min="7939" max="7939" width="2" style="3" customWidth="1"/>
    <col min="7940" max="7941" width="5.125" style="3" customWidth="1"/>
    <col min="7942" max="7942" width="6.125" style="3" customWidth="1"/>
    <col min="7943" max="7943" width="4.625" style="3" customWidth="1"/>
    <col min="7944" max="7944" width="5.75" style="3" customWidth="1"/>
    <col min="7945" max="7945" width="5.125" style="3" customWidth="1"/>
    <col min="7946" max="7946" width="19" style="3" customWidth="1"/>
    <col min="7947" max="7947" width="2.875" style="3" customWidth="1"/>
    <col min="7948" max="7948" width="10.75" style="3" customWidth="1"/>
    <col min="7949" max="7949" width="5" style="3" customWidth="1"/>
    <col min="7950" max="7950" width="3.625" style="3" customWidth="1"/>
    <col min="7951" max="7951" width="3.375" style="3" customWidth="1"/>
    <col min="7952" max="7952" width="5.125" style="3" customWidth="1"/>
    <col min="7953" max="7953" width="9" style="3"/>
    <col min="7954" max="7954" width="16" style="3" bestFit="1" customWidth="1"/>
    <col min="7955" max="7955" width="15.375" style="3" customWidth="1"/>
    <col min="7956" max="8192" width="9" style="3"/>
    <col min="8193" max="8193" width="12.5" style="3" customWidth="1"/>
    <col min="8194" max="8194" width="6.625" style="3" customWidth="1"/>
    <col min="8195" max="8195" width="2" style="3" customWidth="1"/>
    <col min="8196" max="8197" width="5.125" style="3" customWidth="1"/>
    <col min="8198" max="8198" width="6.125" style="3" customWidth="1"/>
    <col min="8199" max="8199" width="4.625" style="3" customWidth="1"/>
    <col min="8200" max="8200" width="5.75" style="3" customWidth="1"/>
    <col min="8201" max="8201" width="5.125" style="3" customWidth="1"/>
    <col min="8202" max="8202" width="19" style="3" customWidth="1"/>
    <col min="8203" max="8203" width="2.875" style="3" customWidth="1"/>
    <col min="8204" max="8204" width="10.75" style="3" customWidth="1"/>
    <col min="8205" max="8205" width="5" style="3" customWidth="1"/>
    <col min="8206" max="8206" width="3.625" style="3" customWidth="1"/>
    <col min="8207" max="8207" width="3.375" style="3" customWidth="1"/>
    <col min="8208" max="8208" width="5.125" style="3" customWidth="1"/>
    <col min="8209" max="8209" width="9" style="3"/>
    <col min="8210" max="8210" width="16" style="3" bestFit="1" customWidth="1"/>
    <col min="8211" max="8211" width="15.375" style="3" customWidth="1"/>
    <col min="8212" max="8448" width="9" style="3"/>
    <col min="8449" max="8449" width="12.5" style="3" customWidth="1"/>
    <col min="8450" max="8450" width="6.625" style="3" customWidth="1"/>
    <col min="8451" max="8451" width="2" style="3" customWidth="1"/>
    <col min="8452" max="8453" width="5.125" style="3" customWidth="1"/>
    <col min="8454" max="8454" width="6.125" style="3" customWidth="1"/>
    <col min="8455" max="8455" width="4.625" style="3" customWidth="1"/>
    <col min="8456" max="8456" width="5.75" style="3" customWidth="1"/>
    <col min="8457" max="8457" width="5.125" style="3" customWidth="1"/>
    <col min="8458" max="8458" width="19" style="3" customWidth="1"/>
    <col min="8459" max="8459" width="2.875" style="3" customWidth="1"/>
    <col min="8460" max="8460" width="10.75" style="3" customWidth="1"/>
    <col min="8461" max="8461" width="5" style="3" customWidth="1"/>
    <col min="8462" max="8462" width="3.625" style="3" customWidth="1"/>
    <col min="8463" max="8463" width="3.375" style="3" customWidth="1"/>
    <col min="8464" max="8464" width="5.125" style="3" customWidth="1"/>
    <col min="8465" max="8465" width="9" style="3"/>
    <col min="8466" max="8466" width="16" style="3" bestFit="1" customWidth="1"/>
    <col min="8467" max="8467" width="15.375" style="3" customWidth="1"/>
    <col min="8468" max="8704" width="9" style="3"/>
    <col min="8705" max="8705" width="12.5" style="3" customWidth="1"/>
    <col min="8706" max="8706" width="6.625" style="3" customWidth="1"/>
    <col min="8707" max="8707" width="2" style="3" customWidth="1"/>
    <col min="8708" max="8709" width="5.125" style="3" customWidth="1"/>
    <col min="8710" max="8710" width="6.125" style="3" customWidth="1"/>
    <col min="8711" max="8711" width="4.625" style="3" customWidth="1"/>
    <col min="8712" max="8712" width="5.75" style="3" customWidth="1"/>
    <col min="8713" max="8713" width="5.125" style="3" customWidth="1"/>
    <col min="8714" max="8714" width="19" style="3" customWidth="1"/>
    <col min="8715" max="8715" width="2.875" style="3" customWidth="1"/>
    <col min="8716" max="8716" width="10.75" style="3" customWidth="1"/>
    <col min="8717" max="8717" width="5" style="3" customWidth="1"/>
    <col min="8718" max="8718" width="3.625" style="3" customWidth="1"/>
    <col min="8719" max="8719" width="3.375" style="3" customWidth="1"/>
    <col min="8720" max="8720" width="5.125" style="3" customWidth="1"/>
    <col min="8721" max="8721" width="9" style="3"/>
    <col min="8722" max="8722" width="16" style="3" bestFit="1" customWidth="1"/>
    <col min="8723" max="8723" width="15.375" style="3" customWidth="1"/>
    <col min="8724" max="8960" width="9" style="3"/>
    <col min="8961" max="8961" width="12.5" style="3" customWidth="1"/>
    <col min="8962" max="8962" width="6.625" style="3" customWidth="1"/>
    <col min="8963" max="8963" width="2" style="3" customWidth="1"/>
    <col min="8964" max="8965" width="5.125" style="3" customWidth="1"/>
    <col min="8966" max="8966" width="6.125" style="3" customWidth="1"/>
    <col min="8967" max="8967" width="4.625" style="3" customWidth="1"/>
    <col min="8968" max="8968" width="5.75" style="3" customWidth="1"/>
    <col min="8969" max="8969" width="5.125" style="3" customWidth="1"/>
    <col min="8970" max="8970" width="19" style="3" customWidth="1"/>
    <col min="8971" max="8971" width="2.875" style="3" customWidth="1"/>
    <col min="8972" max="8972" width="10.75" style="3" customWidth="1"/>
    <col min="8973" max="8973" width="5" style="3" customWidth="1"/>
    <col min="8974" max="8974" width="3.625" style="3" customWidth="1"/>
    <col min="8975" max="8975" width="3.375" style="3" customWidth="1"/>
    <col min="8976" max="8976" width="5.125" style="3" customWidth="1"/>
    <col min="8977" max="8977" width="9" style="3"/>
    <col min="8978" max="8978" width="16" style="3" bestFit="1" customWidth="1"/>
    <col min="8979" max="8979" width="15.375" style="3" customWidth="1"/>
    <col min="8980" max="9216" width="9" style="3"/>
    <col min="9217" max="9217" width="12.5" style="3" customWidth="1"/>
    <col min="9218" max="9218" width="6.625" style="3" customWidth="1"/>
    <col min="9219" max="9219" width="2" style="3" customWidth="1"/>
    <col min="9220" max="9221" width="5.125" style="3" customWidth="1"/>
    <col min="9222" max="9222" width="6.125" style="3" customWidth="1"/>
    <col min="9223" max="9223" width="4.625" style="3" customWidth="1"/>
    <col min="9224" max="9224" width="5.75" style="3" customWidth="1"/>
    <col min="9225" max="9225" width="5.125" style="3" customWidth="1"/>
    <col min="9226" max="9226" width="19" style="3" customWidth="1"/>
    <col min="9227" max="9227" width="2.875" style="3" customWidth="1"/>
    <col min="9228" max="9228" width="10.75" style="3" customWidth="1"/>
    <col min="9229" max="9229" width="5" style="3" customWidth="1"/>
    <col min="9230" max="9230" width="3.625" style="3" customWidth="1"/>
    <col min="9231" max="9231" width="3.375" style="3" customWidth="1"/>
    <col min="9232" max="9232" width="5.125" style="3" customWidth="1"/>
    <col min="9233" max="9233" width="9" style="3"/>
    <col min="9234" max="9234" width="16" style="3" bestFit="1" customWidth="1"/>
    <col min="9235" max="9235" width="15.375" style="3" customWidth="1"/>
    <col min="9236" max="9472" width="9" style="3"/>
    <col min="9473" max="9473" width="12.5" style="3" customWidth="1"/>
    <col min="9474" max="9474" width="6.625" style="3" customWidth="1"/>
    <col min="9475" max="9475" width="2" style="3" customWidth="1"/>
    <col min="9476" max="9477" width="5.125" style="3" customWidth="1"/>
    <col min="9478" max="9478" width="6.125" style="3" customWidth="1"/>
    <col min="9479" max="9479" width="4.625" style="3" customWidth="1"/>
    <col min="9480" max="9480" width="5.75" style="3" customWidth="1"/>
    <col min="9481" max="9481" width="5.125" style="3" customWidth="1"/>
    <col min="9482" max="9482" width="19" style="3" customWidth="1"/>
    <col min="9483" max="9483" width="2.875" style="3" customWidth="1"/>
    <col min="9484" max="9484" width="10.75" style="3" customWidth="1"/>
    <col min="9485" max="9485" width="5" style="3" customWidth="1"/>
    <col min="9486" max="9486" width="3.625" style="3" customWidth="1"/>
    <col min="9487" max="9487" width="3.375" style="3" customWidth="1"/>
    <col min="9488" max="9488" width="5.125" style="3" customWidth="1"/>
    <col min="9489" max="9489" width="9" style="3"/>
    <col min="9490" max="9490" width="16" style="3" bestFit="1" customWidth="1"/>
    <col min="9491" max="9491" width="15.375" style="3" customWidth="1"/>
    <col min="9492" max="9728" width="9" style="3"/>
    <col min="9729" max="9729" width="12.5" style="3" customWidth="1"/>
    <col min="9730" max="9730" width="6.625" style="3" customWidth="1"/>
    <col min="9731" max="9731" width="2" style="3" customWidth="1"/>
    <col min="9732" max="9733" width="5.125" style="3" customWidth="1"/>
    <col min="9734" max="9734" width="6.125" style="3" customWidth="1"/>
    <col min="9735" max="9735" width="4.625" style="3" customWidth="1"/>
    <col min="9736" max="9736" width="5.75" style="3" customWidth="1"/>
    <col min="9737" max="9737" width="5.125" style="3" customWidth="1"/>
    <col min="9738" max="9738" width="19" style="3" customWidth="1"/>
    <col min="9739" max="9739" width="2.875" style="3" customWidth="1"/>
    <col min="9740" max="9740" width="10.75" style="3" customWidth="1"/>
    <col min="9741" max="9741" width="5" style="3" customWidth="1"/>
    <col min="9742" max="9742" width="3.625" style="3" customWidth="1"/>
    <col min="9743" max="9743" width="3.375" style="3" customWidth="1"/>
    <col min="9744" max="9744" width="5.125" style="3" customWidth="1"/>
    <col min="9745" max="9745" width="9" style="3"/>
    <col min="9746" max="9746" width="16" style="3" bestFit="1" customWidth="1"/>
    <col min="9747" max="9747" width="15.375" style="3" customWidth="1"/>
    <col min="9748" max="9984" width="9" style="3"/>
    <col min="9985" max="9985" width="12.5" style="3" customWidth="1"/>
    <col min="9986" max="9986" width="6.625" style="3" customWidth="1"/>
    <col min="9987" max="9987" width="2" style="3" customWidth="1"/>
    <col min="9988" max="9989" width="5.125" style="3" customWidth="1"/>
    <col min="9990" max="9990" width="6.125" style="3" customWidth="1"/>
    <col min="9991" max="9991" width="4.625" style="3" customWidth="1"/>
    <col min="9992" max="9992" width="5.75" style="3" customWidth="1"/>
    <col min="9993" max="9993" width="5.125" style="3" customWidth="1"/>
    <col min="9994" max="9994" width="19" style="3" customWidth="1"/>
    <col min="9995" max="9995" width="2.875" style="3" customWidth="1"/>
    <col min="9996" max="9996" width="10.75" style="3" customWidth="1"/>
    <col min="9997" max="9997" width="5" style="3" customWidth="1"/>
    <col min="9998" max="9998" width="3.625" style="3" customWidth="1"/>
    <col min="9999" max="9999" width="3.375" style="3" customWidth="1"/>
    <col min="10000" max="10000" width="5.125" style="3" customWidth="1"/>
    <col min="10001" max="10001" width="9" style="3"/>
    <col min="10002" max="10002" width="16" style="3" bestFit="1" customWidth="1"/>
    <col min="10003" max="10003" width="15.375" style="3" customWidth="1"/>
    <col min="10004" max="10240" width="9" style="3"/>
    <col min="10241" max="10241" width="12.5" style="3" customWidth="1"/>
    <col min="10242" max="10242" width="6.625" style="3" customWidth="1"/>
    <col min="10243" max="10243" width="2" style="3" customWidth="1"/>
    <col min="10244" max="10245" width="5.125" style="3" customWidth="1"/>
    <col min="10246" max="10246" width="6.125" style="3" customWidth="1"/>
    <col min="10247" max="10247" width="4.625" style="3" customWidth="1"/>
    <col min="10248" max="10248" width="5.75" style="3" customWidth="1"/>
    <col min="10249" max="10249" width="5.125" style="3" customWidth="1"/>
    <col min="10250" max="10250" width="19" style="3" customWidth="1"/>
    <col min="10251" max="10251" width="2.875" style="3" customWidth="1"/>
    <col min="10252" max="10252" width="10.75" style="3" customWidth="1"/>
    <col min="10253" max="10253" width="5" style="3" customWidth="1"/>
    <col min="10254" max="10254" width="3.625" style="3" customWidth="1"/>
    <col min="10255" max="10255" width="3.375" style="3" customWidth="1"/>
    <col min="10256" max="10256" width="5.125" style="3" customWidth="1"/>
    <col min="10257" max="10257" width="9" style="3"/>
    <col min="10258" max="10258" width="16" style="3" bestFit="1" customWidth="1"/>
    <col min="10259" max="10259" width="15.375" style="3" customWidth="1"/>
    <col min="10260" max="10496" width="9" style="3"/>
    <col min="10497" max="10497" width="12.5" style="3" customWidth="1"/>
    <col min="10498" max="10498" width="6.625" style="3" customWidth="1"/>
    <col min="10499" max="10499" width="2" style="3" customWidth="1"/>
    <col min="10500" max="10501" width="5.125" style="3" customWidth="1"/>
    <col min="10502" max="10502" width="6.125" style="3" customWidth="1"/>
    <col min="10503" max="10503" width="4.625" style="3" customWidth="1"/>
    <col min="10504" max="10504" width="5.75" style="3" customWidth="1"/>
    <col min="10505" max="10505" width="5.125" style="3" customWidth="1"/>
    <col min="10506" max="10506" width="19" style="3" customWidth="1"/>
    <col min="10507" max="10507" width="2.875" style="3" customWidth="1"/>
    <col min="10508" max="10508" width="10.75" style="3" customWidth="1"/>
    <col min="10509" max="10509" width="5" style="3" customWidth="1"/>
    <col min="10510" max="10510" width="3.625" style="3" customWidth="1"/>
    <col min="10511" max="10511" width="3.375" style="3" customWidth="1"/>
    <col min="10512" max="10512" width="5.125" style="3" customWidth="1"/>
    <col min="10513" max="10513" width="9" style="3"/>
    <col min="10514" max="10514" width="16" style="3" bestFit="1" customWidth="1"/>
    <col min="10515" max="10515" width="15.375" style="3" customWidth="1"/>
    <col min="10516" max="10752" width="9" style="3"/>
    <col min="10753" max="10753" width="12.5" style="3" customWidth="1"/>
    <col min="10754" max="10754" width="6.625" style="3" customWidth="1"/>
    <col min="10755" max="10755" width="2" style="3" customWidth="1"/>
    <col min="10756" max="10757" width="5.125" style="3" customWidth="1"/>
    <col min="10758" max="10758" width="6.125" style="3" customWidth="1"/>
    <col min="10759" max="10759" width="4.625" style="3" customWidth="1"/>
    <col min="10760" max="10760" width="5.75" style="3" customWidth="1"/>
    <col min="10761" max="10761" width="5.125" style="3" customWidth="1"/>
    <col min="10762" max="10762" width="19" style="3" customWidth="1"/>
    <col min="10763" max="10763" width="2.875" style="3" customWidth="1"/>
    <col min="10764" max="10764" width="10.75" style="3" customWidth="1"/>
    <col min="10765" max="10765" width="5" style="3" customWidth="1"/>
    <col min="10766" max="10766" width="3.625" style="3" customWidth="1"/>
    <col min="10767" max="10767" width="3.375" style="3" customWidth="1"/>
    <col min="10768" max="10768" width="5.125" style="3" customWidth="1"/>
    <col min="10769" max="10769" width="9" style="3"/>
    <col min="10770" max="10770" width="16" style="3" bestFit="1" customWidth="1"/>
    <col min="10771" max="10771" width="15.375" style="3" customWidth="1"/>
    <col min="10772" max="11008" width="9" style="3"/>
    <col min="11009" max="11009" width="12.5" style="3" customWidth="1"/>
    <col min="11010" max="11010" width="6.625" style="3" customWidth="1"/>
    <col min="11011" max="11011" width="2" style="3" customWidth="1"/>
    <col min="11012" max="11013" width="5.125" style="3" customWidth="1"/>
    <col min="11014" max="11014" width="6.125" style="3" customWidth="1"/>
    <col min="11015" max="11015" width="4.625" style="3" customWidth="1"/>
    <col min="11016" max="11016" width="5.75" style="3" customWidth="1"/>
    <col min="11017" max="11017" width="5.125" style="3" customWidth="1"/>
    <col min="11018" max="11018" width="19" style="3" customWidth="1"/>
    <col min="11019" max="11019" width="2.875" style="3" customWidth="1"/>
    <col min="11020" max="11020" width="10.75" style="3" customWidth="1"/>
    <col min="11021" max="11021" width="5" style="3" customWidth="1"/>
    <col min="11022" max="11022" width="3.625" style="3" customWidth="1"/>
    <col min="11023" max="11023" width="3.375" style="3" customWidth="1"/>
    <col min="11024" max="11024" width="5.125" style="3" customWidth="1"/>
    <col min="11025" max="11025" width="9" style="3"/>
    <col min="11026" max="11026" width="16" style="3" bestFit="1" customWidth="1"/>
    <col min="11027" max="11027" width="15.375" style="3" customWidth="1"/>
    <col min="11028" max="11264" width="9" style="3"/>
    <col min="11265" max="11265" width="12.5" style="3" customWidth="1"/>
    <col min="11266" max="11266" width="6.625" style="3" customWidth="1"/>
    <col min="11267" max="11267" width="2" style="3" customWidth="1"/>
    <col min="11268" max="11269" width="5.125" style="3" customWidth="1"/>
    <col min="11270" max="11270" width="6.125" style="3" customWidth="1"/>
    <col min="11271" max="11271" width="4.625" style="3" customWidth="1"/>
    <col min="11272" max="11272" width="5.75" style="3" customWidth="1"/>
    <col min="11273" max="11273" width="5.125" style="3" customWidth="1"/>
    <col min="11274" max="11274" width="19" style="3" customWidth="1"/>
    <col min="11275" max="11275" width="2.875" style="3" customWidth="1"/>
    <col min="11276" max="11276" width="10.75" style="3" customWidth="1"/>
    <col min="11277" max="11277" width="5" style="3" customWidth="1"/>
    <col min="11278" max="11278" width="3.625" style="3" customWidth="1"/>
    <col min="11279" max="11279" width="3.375" style="3" customWidth="1"/>
    <col min="11280" max="11280" width="5.125" style="3" customWidth="1"/>
    <col min="11281" max="11281" width="9" style="3"/>
    <col min="11282" max="11282" width="16" style="3" bestFit="1" customWidth="1"/>
    <col min="11283" max="11283" width="15.375" style="3" customWidth="1"/>
    <col min="11284" max="11520" width="9" style="3"/>
    <col min="11521" max="11521" width="12.5" style="3" customWidth="1"/>
    <col min="11522" max="11522" width="6.625" style="3" customWidth="1"/>
    <col min="11523" max="11523" width="2" style="3" customWidth="1"/>
    <col min="11524" max="11525" width="5.125" style="3" customWidth="1"/>
    <col min="11526" max="11526" width="6.125" style="3" customWidth="1"/>
    <col min="11527" max="11527" width="4.625" style="3" customWidth="1"/>
    <col min="11528" max="11528" width="5.75" style="3" customWidth="1"/>
    <col min="11529" max="11529" width="5.125" style="3" customWidth="1"/>
    <col min="11530" max="11530" width="19" style="3" customWidth="1"/>
    <col min="11531" max="11531" width="2.875" style="3" customWidth="1"/>
    <col min="11532" max="11532" width="10.75" style="3" customWidth="1"/>
    <col min="11533" max="11533" width="5" style="3" customWidth="1"/>
    <col min="11534" max="11534" width="3.625" style="3" customWidth="1"/>
    <col min="11535" max="11535" width="3.375" style="3" customWidth="1"/>
    <col min="11536" max="11536" width="5.125" style="3" customWidth="1"/>
    <col min="11537" max="11537" width="9" style="3"/>
    <col min="11538" max="11538" width="16" style="3" bestFit="1" customWidth="1"/>
    <col min="11539" max="11539" width="15.375" style="3" customWidth="1"/>
    <col min="11540" max="11776" width="9" style="3"/>
    <col min="11777" max="11777" width="12.5" style="3" customWidth="1"/>
    <col min="11778" max="11778" width="6.625" style="3" customWidth="1"/>
    <col min="11779" max="11779" width="2" style="3" customWidth="1"/>
    <col min="11780" max="11781" width="5.125" style="3" customWidth="1"/>
    <col min="11782" max="11782" width="6.125" style="3" customWidth="1"/>
    <col min="11783" max="11783" width="4.625" style="3" customWidth="1"/>
    <col min="11784" max="11784" width="5.75" style="3" customWidth="1"/>
    <col min="11785" max="11785" width="5.125" style="3" customWidth="1"/>
    <col min="11786" max="11786" width="19" style="3" customWidth="1"/>
    <col min="11787" max="11787" width="2.875" style="3" customWidth="1"/>
    <col min="11788" max="11788" width="10.75" style="3" customWidth="1"/>
    <col min="11789" max="11789" width="5" style="3" customWidth="1"/>
    <col min="11790" max="11790" width="3.625" style="3" customWidth="1"/>
    <col min="11791" max="11791" width="3.375" style="3" customWidth="1"/>
    <col min="11792" max="11792" width="5.125" style="3" customWidth="1"/>
    <col min="11793" max="11793" width="9" style="3"/>
    <col min="11794" max="11794" width="16" style="3" bestFit="1" customWidth="1"/>
    <col min="11795" max="11795" width="15.375" style="3" customWidth="1"/>
    <col min="11796" max="12032" width="9" style="3"/>
    <col min="12033" max="12033" width="12.5" style="3" customWidth="1"/>
    <col min="12034" max="12034" width="6.625" style="3" customWidth="1"/>
    <col min="12035" max="12035" width="2" style="3" customWidth="1"/>
    <col min="12036" max="12037" width="5.125" style="3" customWidth="1"/>
    <col min="12038" max="12038" width="6.125" style="3" customWidth="1"/>
    <col min="12039" max="12039" width="4.625" style="3" customWidth="1"/>
    <col min="12040" max="12040" width="5.75" style="3" customWidth="1"/>
    <col min="12041" max="12041" width="5.125" style="3" customWidth="1"/>
    <col min="12042" max="12042" width="19" style="3" customWidth="1"/>
    <col min="12043" max="12043" width="2.875" style="3" customWidth="1"/>
    <col min="12044" max="12044" width="10.75" style="3" customWidth="1"/>
    <col min="12045" max="12045" width="5" style="3" customWidth="1"/>
    <col min="12046" max="12046" width="3.625" style="3" customWidth="1"/>
    <col min="12047" max="12047" width="3.375" style="3" customWidth="1"/>
    <col min="12048" max="12048" width="5.125" style="3" customWidth="1"/>
    <col min="12049" max="12049" width="9" style="3"/>
    <col min="12050" max="12050" width="16" style="3" bestFit="1" customWidth="1"/>
    <col min="12051" max="12051" width="15.375" style="3" customWidth="1"/>
    <col min="12052" max="12288" width="9" style="3"/>
    <col min="12289" max="12289" width="12.5" style="3" customWidth="1"/>
    <col min="12290" max="12290" width="6.625" style="3" customWidth="1"/>
    <col min="12291" max="12291" width="2" style="3" customWidth="1"/>
    <col min="12292" max="12293" width="5.125" style="3" customWidth="1"/>
    <col min="12294" max="12294" width="6.125" style="3" customWidth="1"/>
    <col min="12295" max="12295" width="4.625" style="3" customWidth="1"/>
    <col min="12296" max="12296" width="5.75" style="3" customWidth="1"/>
    <col min="12297" max="12297" width="5.125" style="3" customWidth="1"/>
    <col min="12298" max="12298" width="19" style="3" customWidth="1"/>
    <col min="12299" max="12299" width="2.875" style="3" customWidth="1"/>
    <col min="12300" max="12300" width="10.75" style="3" customWidth="1"/>
    <col min="12301" max="12301" width="5" style="3" customWidth="1"/>
    <col min="12302" max="12302" width="3.625" style="3" customWidth="1"/>
    <col min="12303" max="12303" width="3.375" style="3" customWidth="1"/>
    <col min="12304" max="12304" width="5.125" style="3" customWidth="1"/>
    <col min="12305" max="12305" width="9" style="3"/>
    <col min="12306" max="12306" width="16" style="3" bestFit="1" customWidth="1"/>
    <col min="12307" max="12307" width="15.375" style="3" customWidth="1"/>
    <col min="12308" max="12544" width="9" style="3"/>
    <col min="12545" max="12545" width="12.5" style="3" customWidth="1"/>
    <col min="12546" max="12546" width="6.625" style="3" customWidth="1"/>
    <col min="12547" max="12547" width="2" style="3" customWidth="1"/>
    <col min="12548" max="12549" width="5.125" style="3" customWidth="1"/>
    <col min="12550" max="12550" width="6.125" style="3" customWidth="1"/>
    <col min="12551" max="12551" width="4.625" style="3" customWidth="1"/>
    <col min="12552" max="12552" width="5.75" style="3" customWidth="1"/>
    <col min="12553" max="12553" width="5.125" style="3" customWidth="1"/>
    <col min="12554" max="12554" width="19" style="3" customWidth="1"/>
    <col min="12555" max="12555" width="2.875" style="3" customWidth="1"/>
    <col min="12556" max="12556" width="10.75" style="3" customWidth="1"/>
    <col min="12557" max="12557" width="5" style="3" customWidth="1"/>
    <col min="12558" max="12558" width="3.625" style="3" customWidth="1"/>
    <col min="12559" max="12559" width="3.375" style="3" customWidth="1"/>
    <col min="12560" max="12560" width="5.125" style="3" customWidth="1"/>
    <col min="12561" max="12561" width="9" style="3"/>
    <col min="12562" max="12562" width="16" style="3" bestFit="1" customWidth="1"/>
    <col min="12563" max="12563" width="15.375" style="3" customWidth="1"/>
    <col min="12564" max="12800" width="9" style="3"/>
    <col min="12801" max="12801" width="12.5" style="3" customWidth="1"/>
    <col min="12802" max="12802" width="6.625" style="3" customWidth="1"/>
    <col min="12803" max="12803" width="2" style="3" customWidth="1"/>
    <col min="12804" max="12805" width="5.125" style="3" customWidth="1"/>
    <col min="12806" max="12806" width="6.125" style="3" customWidth="1"/>
    <col min="12807" max="12807" width="4.625" style="3" customWidth="1"/>
    <col min="12808" max="12808" width="5.75" style="3" customWidth="1"/>
    <col min="12809" max="12809" width="5.125" style="3" customWidth="1"/>
    <col min="12810" max="12810" width="19" style="3" customWidth="1"/>
    <col min="12811" max="12811" width="2.875" style="3" customWidth="1"/>
    <col min="12812" max="12812" width="10.75" style="3" customWidth="1"/>
    <col min="12813" max="12813" width="5" style="3" customWidth="1"/>
    <col min="12814" max="12814" width="3.625" style="3" customWidth="1"/>
    <col min="12815" max="12815" width="3.375" style="3" customWidth="1"/>
    <col min="12816" max="12816" width="5.125" style="3" customWidth="1"/>
    <col min="12817" max="12817" width="9" style="3"/>
    <col min="12818" max="12818" width="16" style="3" bestFit="1" customWidth="1"/>
    <col min="12819" max="12819" width="15.375" style="3" customWidth="1"/>
    <col min="12820" max="13056" width="9" style="3"/>
    <col min="13057" max="13057" width="12.5" style="3" customWidth="1"/>
    <col min="13058" max="13058" width="6.625" style="3" customWidth="1"/>
    <col min="13059" max="13059" width="2" style="3" customWidth="1"/>
    <col min="13060" max="13061" width="5.125" style="3" customWidth="1"/>
    <col min="13062" max="13062" width="6.125" style="3" customWidth="1"/>
    <col min="13063" max="13063" width="4.625" style="3" customWidth="1"/>
    <col min="13064" max="13064" width="5.75" style="3" customWidth="1"/>
    <col min="13065" max="13065" width="5.125" style="3" customWidth="1"/>
    <col min="13066" max="13066" width="19" style="3" customWidth="1"/>
    <col min="13067" max="13067" width="2.875" style="3" customWidth="1"/>
    <col min="13068" max="13068" width="10.75" style="3" customWidth="1"/>
    <col min="13069" max="13069" width="5" style="3" customWidth="1"/>
    <col min="13070" max="13070" width="3.625" style="3" customWidth="1"/>
    <col min="13071" max="13071" width="3.375" style="3" customWidth="1"/>
    <col min="13072" max="13072" width="5.125" style="3" customWidth="1"/>
    <col min="13073" max="13073" width="9" style="3"/>
    <col min="13074" max="13074" width="16" style="3" bestFit="1" customWidth="1"/>
    <col min="13075" max="13075" width="15.375" style="3" customWidth="1"/>
    <col min="13076" max="13312" width="9" style="3"/>
    <col min="13313" max="13313" width="12.5" style="3" customWidth="1"/>
    <col min="13314" max="13314" width="6.625" style="3" customWidth="1"/>
    <col min="13315" max="13315" width="2" style="3" customWidth="1"/>
    <col min="13316" max="13317" width="5.125" style="3" customWidth="1"/>
    <col min="13318" max="13318" width="6.125" style="3" customWidth="1"/>
    <col min="13319" max="13319" width="4.625" style="3" customWidth="1"/>
    <col min="13320" max="13320" width="5.75" style="3" customWidth="1"/>
    <col min="13321" max="13321" width="5.125" style="3" customWidth="1"/>
    <col min="13322" max="13322" width="19" style="3" customWidth="1"/>
    <col min="13323" max="13323" width="2.875" style="3" customWidth="1"/>
    <col min="13324" max="13324" width="10.75" style="3" customWidth="1"/>
    <col min="13325" max="13325" width="5" style="3" customWidth="1"/>
    <col min="13326" max="13326" width="3.625" style="3" customWidth="1"/>
    <col min="13327" max="13327" width="3.375" style="3" customWidth="1"/>
    <col min="13328" max="13328" width="5.125" style="3" customWidth="1"/>
    <col min="13329" max="13329" width="9" style="3"/>
    <col min="13330" max="13330" width="16" style="3" bestFit="1" customWidth="1"/>
    <col min="13331" max="13331" width="15.375" style="3" customWidth="1"/>
    <col min="13332" max="13568" width="9" style="3"/>
    <col min="13569" max="13569" width="12.5" style="3" customWidth="1"/>
    <col min="13570" max="13570" width="6.625" style="3" customWidth="1"/>
    <col min="13571" max="13571" width="2" style="3" customWidth="1"/>
    <col min="13572" max="13573" width="5.125" style="3" customWidth="1"/>
    <col min="13574" max="13574" width="6.125" style="3" customWidth="1"/>
    <col min="13575" max="13575" width="4.625" style="3" customWidth="1"/>
    <col min="13576" max="13576" width="5.75" style="3" customWidth="1"/>
    <col min="13577" max="13577" width="5.125" style="3" customWidth="1"/>
    <col min="13578" max="13578" width="19" style="3" customWidth="1"/>
    <col min="13579" max="13579" width="2.875" style="3" customWidth="1"/>
    <col min="13580" max="13580" width="10.75" style="3" customWidth="1"/>
    <col min="13581" max="13581" width="5" style="3" customWidth="1"/>
    <col min="13582" max="13582" width="3.625" style="3" customWidth="1"/>
    <col min="13583" max="13583" width="3.375" style="3" customWidth="1"/>
    <col min="13584" max="13584" width="5.125" style="3" customWidth="1"/>
    <col min="13585" max="13585" width="9" style="3"/>
    <col min="13586" max="13586" width="16" style="3" bestFit="1" customWidth="1"/>
    <col min="13587" max="13587" width="15.375" style="3" customWidth="1"/>
    <col min="13588" max="13824" width="9" style="3"/>
    <col min="13825" max="13825" width="12.5" style="3" customWidth="1"/>
    <col min="13826" max="13826" width="6.625" style="3" customWidth="1"/>
    <col min="13827" max="13827" width="2" style="3" customWidth="1"/>
    <col min="13828" max="13829" width="5.125" style="3" customWidth="1"/>
    <col min="13830" max="13830" width="6.125" style="3" customWidth="1"/>
    <col min="13831" max="13831" width="4.625" style="3" customWidth="1"/>
    <col min="13832" max="13832" width="5.75" style="3" customWidth="1"/>
    <col min="13833" max="13833" width="5.125" style="3" customWidth="1"/>
    <col min="13834" max="13834" width="19" style="3" customWidth="1"/>
    <col min="13835" max="13835" width="2.875" style="3" customWidth="1"/>
    <col min="13836" max="13836" width="10.75" style="3" customWidth="1"/>
    <col min="13837" max="13837" width="5" style="3" customWidth="1"/>
    <col min="13838" max="13838" width="3.625" style="3" customWidth="1"/>
    <col min="13839" max="13839" width="3.375" style="3" customWidth="1"/>
    <col min="13840" max="13840" width="5.125" style="3" customWidth="1"/>
    <col min="13841" max="13841" width="9" style="3"/>
    <col min="13842" max="13842" width="16" style="3" bestFit="1" customWidth="1"/>
    <col min="13843" max="13843" width="15.375" style="3" customWidth="1"/>
    <col min="13844" max="14080" width="9" style="3"/>
    <col min="14081" max="14081" width="12.5" style="3" customWidth="1"/>
    <col min="14082" max="14082" width="6.625" style="3" customWidth="1"/>
    <col min="14083" max="14083" width="2" style="3" customWidth="1"/>
    <col min="14084" max="14085" width="5.125" style="3" customWidth="1"/>
    <col min="14086" max="14086" width="6.125" style="3" customWidth="1"/>
    <col min="14087" max="14087" width="4.625" style="3" customWidth="1"/>
    <col min="14088" max="14088" width="5.75" style="3" customWidth="1"/>
    <col min="14089" max="14089" width="5.125" style="3" customWidth="1"/>
    <col min="14090" max="14090" width="19" style="3" customWidth="1"/>
    <col min="14091" max="14091" width="2.875" style="3" customWidth="1"/>
    <col min="14092" max="14092" width="10.75" style="3" customWidth="1"/>
    <col min="14093" max="14093" width="5" style="3" customWidth="1"/>
    <col min="14094" max="14094" width="3.625" style="3" customWidth="1"/>
    <col min="14095" max="14095" width="3.375" style="3" customWidth="1"/>
    <col min="14096" max="14096" width="5.125" style="3" customWidth="1"/>
    <col min="14097" max="14097" width="9" style="3"/>
    <col min="14098" max="14098" width="16" style="3" bestFit="1" customWidth="1"/>
    <col min="14099" max="14099" width="15.375" style="3" customWidth="1"/>
    <col min="14100" max="14336" width="9" style="3"/>
    <col min="14337" max="14337" width="12.5" style="3" customWidth="1"/>
    <col min="14338" max="14338" width="6.625" style="3" customWidth="1"/>
    <col min="14339" max="14339" width="2" style="3" customWidth="1"/>
    <col min="14340" max="14341" width="5.125" style="3" customWidth="1"/>
    <col min="14342" max="14342" width="6.125" style="3" customWidth="1"/>
    <col min="14343" max="14343" width="4.625" style="3" customWidth="1"/>
    <col min="14344" max="14344" width="5.75" style="3" customWidth="1"/>
    <col min="14345" max="14345" width="5.125" style="3" customWidth="1"/>
    <col min="14346" max="14346" width="19" style="3" customWidth="1"/>
    <col min="14347" max="14347" width="2.875" style="3" customWidth="1"/>
    <col min="14348" max="14348" width="10.75" style="3" customWidth="1"/>
    <col min="14349" max="14349" width="5" style="3" customWidth="1"/>
    <col min="14350" max="14350" width="3.625" style="3" customWidth="1"/>
    <col min="14351" max="14351" width="3.375" style="3" customWidth="1"/>
    <col min="14352" max="14352" width="5.125" style="3" customWidth="1"/>
    <col min="14353" max="14353" width="9" style="3"/>
    <col min="14354" max="14354" width="16" style="3" bestFit="1" customWidth="1"/>
    <col min="14355" max="14355" width="15.375" style="3" customWidth="1"/>
    <col min="14356" max="14592" width="9" style="3"/>
    <col min="14593" max="14593" width="12.5" style="3" customWidth="1"/>
    <col min="14594" max="14594" width="6.625" style="3" customWidth="1"/>
    <col min="14595" max="14595" width="2" style="3" customWidth="1"/>
    <col min="14596" max="14597" width="5.125" style="3" customWidth="1"/>
    <col min="14598" max="14598" width="6.125" style="3" customWidth="1"/>
    <col min="14599" max="14599" width="4.625" style="3" customWidth="1"/>
    <col min="14600" max="14600" width="5.75" style="3" customWidth="1"/>
    <col min="14601" max="14601" width="5.125" style="3" customWidth="1"/>
    <col min="14602" max="14602" width="19" style="3" customWidth="1"/>
    <col min="14603" max="14603" width="2.875" style="3" customWidth="1"/>
    <col min="14604" max="14604" width="10.75" style="3" customWidth="1"/>
    <col min="14605" max="14605" width="5" style="3" customWidth="1"/>
    <col min="14606" max="14606" width="3.625" style="3" customWidth="1"/>
    <col min="14607" max="14607" width="3.375" style="3" customWidth="1"/>
    <col min="14608" max="14608" width="5.125" style="3" customWidth="1"/>
    <col min="14609" max="14609" width="9" style="3"/>
    <col min="14610" max="14610" width="16" style="3" bestFit="1" customWidth="1"/>
    <col min="14611" max="14611" width="15.375" style="3" customWidth="1"/>
    <col min="14612" max="14848" width="9" style="3"/>
    <col min="14849" max="14849" width="12.5" style="3" customWidth="1"/>
    <col min="14850" max="14850" width="6.625" style="3" customWidth="1"/>
    <col min="14851" max="14851" width="2" style="3" customWidth="1"/>
    <col min="14852" max="14853" width="5.125" style="3" customWidth="1"/>
    <col min="14854" max="14854" width="6.125" style="3" customWidth="1"/>
    <col min="14855" max="14855" width="4.625" style="3" customWidth="1"/>
    <col min="14856" max="14856" width="5.75" style="3" customWidth="1"/>
    <col min="14857" max="14857" width="5.125" style="3" customWidth="1"/>
    <col min="14858" max="14858" width="19" style="3" customWidth="1"/>
    <col min="14859" max="14859" width="2.875" style="3" customWidth="1"/>
    <col min="14860" max="14860" width="10.75" style="3" customWidth="1"/>
    <col min="14861" max="14861" width="5" style="3" customWidth="1"/>
    <col min="14862" max="14862" width="3.625" style="3" customWidth="1"/>
    <col min="14863" max="14863" width="3.375" style="3" customWidth="1"/>
    <col min="14864" max="14864" width="5.125" style="3" customWidth="1"/>
    <col min="14865" max="14865" width="9" style="3"/>
    <col min="14866" max="14866" width="16" style="3" bestFit="1" customWidth="1"/>
    <col min="14867" max="14867" width="15.375" style="3" customWidth="1"/>
    <col min="14868" max="15104" width="9" style="3"/>
    <col min="15105" max="15105" width="12.5" style="3" customWidth="1"/>
    <col min="15106" max="15106" width="6.625" style="3" customWidth="1"/>
    <col min="15107" max="15107" width="2" style="3" customWidth="1"/>
    <col min="15108" max="15109" width="5.125" style="3" customWidth="1"/>
    <col min="15110" max="15110" width="6.125" style="3" customWidth="1"/>
    <col min="15111" max="15111" width="4.625" style="3" customWidth="1"/>
    <col min="15112" max="15112" width="5.75" style="3" customWidth="1"/>
    <col min="15113" max="15113" width="5.125" style="3" customWidth="1"/>
    <col min="15114" max="15114" width="19" style="3" customWidth="1"/>
    <col min="15115" max="15115" width="2.875" style="3" customWidth="1"/>
    <col min="15116" max="15116" width="10.75" style="3" customWidth="1"/>
    <col min="15117" max="15117" width="5" style="3" customWidth="1"/>
    <col min="15118" max="15118" width="3.625" style="3" customWidth="1"/>
    <col min="15119" max="15119" width="3.375" style="3" customWidth="1"/>
    <col min="15120" max="15120" width="5.125" style="3" customWidth="1"/>
    <col min="15121" max="15121" width="9" style="3"/>
    <col min="15122" max="15122" width="16" style="3" bestFit="1" customWidth="1"/>
    <col min="15123" max="15123" width="15.375" style="3" customWidth="1"/>
    <col min="15124" max="15360" width="9" style="3"/>
    <col min="15361" max="15361" width="12.5" style="3" customWidth="1"/>
    <col min="15362" max="15362" width="6.625" style="3" customWidth="1"/>
    <col min="15363" max="15363" width="2" style="3" customWidth="1"/>
    <col min="15364" max="15365" width="5.125" style="3" customWidth="1"/>
    <col min="15366" max="15366" width="6.125" style="3" customWidth="1"/>
    <col min="15367" max="15367" width="4.625" style="3" customWidth="1"/>
    <col min="15368" max="15368" width="5.75" style="3" customWidth="1"/>
    <col min="15369" max="15369" width="5.125" style="3" customWidth="1"/>
    <col min="15370" max="15370" width="19" style="3" customWidth="1"/>
    <col min="15371" max="15371" width="2.875" style="3" customWidth="1"/>
    <col min="15372" max="15372" width="10.75" style="3" customWidth="1"/>
    <col min="15373" max="15373" width="5" style="3" customWidth="1"/>
    <col min="15374" max="15374" width="3.625" style="3" customWidth="1"/>
    <col min="15375" max="15375" width="3.375" style="3" customWidth="1"/>
    <col min="15376" max="15376" width="5.125" style="3" customWidth="1"/>
    <col min="15377" max="15377" width="9" style="3"/>
    <col min="15378" max="15378" width="16" style="3" bestFit="1" customWidth="1"/>
    <col min="15379" max="15379" width="15.375" style="3" customWidth="1"/>
    <col min="15380" max="15616" width="9" style="3"/>
    <col min="15617" max="15617" width="12.5" style="3" customWidth="1"/>
    <col min="15618" max="15618" width="6.625" style="3" customWidth="1"/>
    <col min="15619" max="15619" width="2" style="3" customWidth="1"/>
    <col min="15620" max="15621" width="5.125" style="3" customWidth="1"/>
    <col min="15622" max="15622" width="6.125" style="3" customWidth="1"/>
    <col min="15623" max="15623" width="4.625" style="3" customWidth="1"/>
    <col min="15624" max="15624" width="5.75" style="3" customWidth="1"/>
    <col min="15625" max="15625" width="5.125" style="3" customWidth="1"/>
    <col min="15626" max="15626" width="19" style="3" customWidth="1"/>
    <col min="15627" max="15627" width="2.875" style="3" customWidth="1"/>
    <col min="15628" max="15628" width="10.75" style="3" customWidth="1"/>
    <col min="15629" max="15629" width="5" style="3" customWidth="1"/>
    <col min="15630" max="15630" width="3.625" style="3" customWidth="1"/>
    <col min="15631" max="15631" width="3.375" style="3" customWidth="1"/>
    <col min="15632" max="15632" width="5.125" style="3" customWidth="1"/>
    <col min="15633" max="15633" width="9" style="3"/>
    <col min="15634" max="15634" width="16" style="3" bestFit="1" customWidth="1"/>
    <col min="15635" max="15635" width="15.375" style="3" customWidth="1"/>
    <col min="15636" max="15872" width="9" style="3"/>
    <col min="15873" max="15873" width="12.5" style="3" customWidth="1"/>
    <col min="15874" max="15874" width="6.625" style="3" customWidth="1"/>
    <col min="15875" max="15875" width="2" style="3" customWidth="1"/>
    <col min="15876" max="15877" width="5.125" style="3" customWidth="1"/>
    <col min="15878" max="15878" width="6.125" style="3" customWidth="1"/>
    <col min="15879" max="15879" width="4.625" style="3" customWidth="1"/>
    <col min="15880" max="15880" width="5.75" style="3" customWidth="1"/>
    <col min="15881" max="15881" width="5.125" style="3" customWidth="1"/>
    <col min="15882" max="15882" width="19" style="3" customWidth="1"/>
    <col min="15883" max="15883" width="2.875" style="3" customWidth="1"/>
    <col min="15884" max="15884" width="10.75" style="3" customWidth="1"/>
    <col min="15885" max="15885" width="5" style="3" customWidth="1"/>
    <col min="15886" max="15886" width="3.625" style="3" customWidth="1"/>
    <col min="15887" max="15887" width="3.375" style="3" customWidth="1"/>
    <col min="15888" max="15888" width="5.125" style="3" customWidth="1"/>
    <col min="15889" max="15889" width="9" style="3"/>
    <col min="15890" max="15890" width="16" style="3" bestFit="1" customWidth="1"/>
    <col min="15891" max="15891" width="15.375" style="3" customWidth="1"/>
    <col min="15892" max="16128" width="9" style="3"/>
    <col min="16129" max="16129" width="12.5" style="3" customWidth="1"/>
    <col min="16130" max="16130" width="6.625" style="3" customWidth="1"/>
    <col min="16131" max="16131" width="2" style="3" customWidth="1"/>
    <col min="16132" max="16133" width="5.125" style="3" customWidth="1"/>
    <col min="16134" max="16134" width="6.125" style="3" customWidth="1"/>
    <col min="16135" max="16135" width="4.625" style="3" customWidth="1"/>
    <col min="16136" max="16136" width="5.75" style="3" customWidth="1"/>
    <col min="16137" max="16137" width="5.125" style="3" customWidth="1"/>
    <col min="16138" max="16138" width="19" style="3" customWidth="1"/>
    <col min="16139" max="16139" width="2.875" style="3" customWidth="1"/>
    <col min="16140" max="16140" width="10.75" style="3" customWidth="1"/>
    <col min="16141" max="16141" width="5" style="3" customWidth="1"/>
    <col min="16142" max="16142" width="3.625" style="3" customWidth="1"/>
    <col min="16143" max="16143" width="3.375" style="3" customWidth="1"/>
    <col min="16144" max="16144" width="5.125" style="3" customWidth="1"/>
    <col min="16145" max="16145" width="9" style="3"/>
    <col min="16146" max="16146" width="16" style="3" bestFit="1" customWidth="1"/>
    <col min="16147" max="16147" width="15.375" style="3" customWidth="1"/>
    <col min="16148" max="16384" width="9" style="3"/>
  </cols>
  <sheetData>
    <row r="1" spans="1:36" ht="15" customHeight="1">
      <c r="A1" s="1" t="str">
        <f>S6&amp;S7&amp;S8&amp;S9</f>
        <v>原始记录编号：DC/仪置原始-013-2016</v>
      </c>
      <c r="B1" s="87"/>
      <c r="C1" s="87"/>
      <c r="D1" s="87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36" ht="15" customHeight="1"/>
    <row r="3" spans="1:36" ht="30" customHeight="1">
      <c r="A3" s="317" t="s">
        <v>0</v>
      </c>
      <c r="B3" s="317"/>
      <c r="C3" s="317"/>
      <c r="D3" s="317"/>
      <c r="E3" s="317"/>
      <c r="F3" s="317"/>
      <c r="G3" s="317"/>
      <c r="H3" s="317"/>
      <c r="I3" s="317"/>
      <c r="J3" s="317"/>
      <c r="K3" s="317"/>
      <c r="L3" s="317"/>
      <c r="M3" s="317"/>
      <c r="N3" s="317"/>
      <c r="O3" s="317"/>
    </row>
    <row r="4" spans="1:36" ht="19.5" customHeight="1">
      <c r="Q4" s="4"/>
      <c r="S4" s="5"/>
    </row>
    <row r="5" spans="1:36" ht="19.5" customHeight="1">
      <c r="A5" s="6" t="s">
        <v>1</v>
      </c>
      <c r="C5" s="88"/>
      <c r="D5" s="87"/>
      <c r="E5" s="87"/>
      <c r="F5" s="2"/>
      <c r="G5" s="2"/>
      <c r="H5" s="2"/>
      <c r="I5" s="2"/>
      <c r="J5" s="2"/>
      <c r="Q5" s="4"/>
      <c r="R5" s="7"/>
      <c r="S5" s="8"/>
    </row>
    <row r="6" spans="1:36" ht="19.5" customHeight="1">
      <c r="A6" s="6" t="s">
        <v>2</v>
      </c>
      <c r="B6" s="6"/>
      <c r="C6" s="89"/>
      <c r="D6" s="89"/>
      <c r="E6" s="89"/>
      <c r="F6" s="89"/>
      <c r="G6" s="89"/>
      <c r="H6" s="89"/>
      <c r="I6" s="87"/>
      <c r="J6" s="88"/>
      <c r="L6" s="9"/>
      <c r="M6" s="9"/>
      <c r="N6" s="10"/>
      <c r="O6" s="10"/>
      <c r="Q6" s="4"/>
      <c r="R6" s="7"/>
      <c r="S6" s="11" t="s">
        <v>3</v>
      </c>
    </row>
    <row r="7" spans="1:36" ht="19.5" customHeight="1">
      <c r="A7" s="6" t="s">
        <v>4</v>
      </c>
      <c r="B7" s="6"/>
      <c r="C7" s="6"/>
      <c r="R7" s="12"/>
      <c r="S7" s="13" t="s">
        <v>5</v>
      </c>
    </row>
    <row r="8" spans="1:36" s="15" customFormat="1" ht="19.5" customHeight="1">
      <c r="A8" s="9" t="s">
        <v>6</v>
      </c>
      <c r="B8" s="318"/>
      <c r="C8" s="318"/>
      <c r="D8" s="318"/>
      <c r="E8" s="318"/>
      <c r="F8" s="318"/>
      <c r="G8" s="14" t="s">
        <v>7</v>
      </c>
      <c r="J8" s="318"/>
      <c r="K8" s="318"/>
      <c r="L8" s="318"/>
      <c r="M8" s="318"/>
      <c r="N8" s="318"/>
      <c r="O8" s="318"/>
      <c r="R8" s="16" t="s">
        <v>8</v>
      </c>
      <c r="S8" s="17" t="s">
        <v>9</v>
      </c>
      <c r="T8" s="18"/>
      <c r="U8" s="18"/>
      <c r="V8" s="18"/>
      <c r="W8" s="18"/>
      <c r="X8" s="18"/>
      <c r="Y8" s="18"/>
      <c r="Z8" s="18"/>
    </row>
    <row r="9" spans="1:36" s="15" customFormat="1" ht="19.5" customHeight="1">
      <c r="A9" s="9" t="s">
        <v>10</v>
      </c>
      <c r="B9" s="319"/>
      <c r="C9" s="319"/>
      <c r="D9" s="319"/>
      <c r="E9" s="319"/>
      <c r="F9" s="19"/>
      <c r="G9" s="14" t="s">
        <v>11</v>
      </c>
      <c r="J9" s="320"/>
      <c r="K9" s="321"/>
      <c r="L9" s="321"/>
      <c r="M9" s="321"/>
      <c r="N9" s="321"/>
      <c r="O9" s="321"/>
      <c r="R9" s="20"/>
      <c r="S9" s="13">
        <v>-2016</v>
      </c>
      <c r="T9" s="21"/>
      <c r="W9" s="22"/>
      <c r="X9" s="22"/>
      <c r="Z9" s="23"/>
      <c r="AC9" s="24"/>
      <c r="AD9" s="24"/>
      <c r="AE9" s="24"/>
      <c r="AF9" s="24"/>
      <c r="AG9" s="24"/>
      <c r="AH9" s="24"/>
      <c r="AI9" s="24"/>
      <c r="AJ9" s="24"/>
    </row>
    <row r="10" spans="1:36" s="15" customFormat="1" ht="19.5" customHeight="1">
      <c r="A10" s="9" t="s">
        <v>12</v>
      </c>
      <c r="B10" s="322" t="s">
        <v>13</v>
      </c>
      <c r="C10" s="322"/>
      <c r="D10" s="322"/>
      <c r="E10" s="322"/>
      <c r="F10" s="19"/>
      <c r="G10" s="14" t="s">
        <v>14</v>
      </c>
      <c r="J10" s="323"/>
      <c r="K10" s="323"/>
      <c r="L10" s="323"/>
      <c r="M10" s="323"/>
      <c r="N10" s="323"/>
      <c r="O10" s="323"/>
      <c r="R10" s="20"/>
      <c r="S10" s="13" t="s">
        <v>15</v>
      </c>
      <c r="T10" s="25"/>
      <c r="U10" s="25"/>
      <c r="V10" s="25"/>
      <c r="W10" s="25"/>
      <c r="X10" s="25"/>
      <c r="Y10" s="25"/>
      <c r="Z10" s="25"/>
    </row>
    <row r="11" spans="1:36" s="15" customFormat="1" ht="19.5" customHeight="1">
      <c r="A11" s="9"/>
      <c r="B11" s="9"/>
      <c r="C11" s="9"/>
      <c r="D11" s="26"/>
      <c r="E11" s="26"/>
      <c r="F11" s="26"/>
      <c r="G11" s="26"/>
      <c r="H11" s="14"/>
      <c r="I11" s="27"/>
      <c r="J11" s="28"/>
      <c r="K11" s="28"/>
      <c r="L11" s="28"/>
      <c r="M11" s="28"/>
      <c r="N11" s="28"/>
      <c r="O11" s="28"/>
      <c r="R11" s="20"/>
      <c r="S11" s="11" t="s">
        <v>16</v>
      </c>
      <c r="T11" s="25"/>
      <c r="U11" s="25"/>
      <c r="V11" s="25"/>
      <c r="W11" s="25"/>
      <c r="X11" s="25"/>
      <c r="Y11" s="25"/>
      <c r="Z11" s="25"/>
    </row>
    <row r="12" spans="1:36" s="15" customFormat="1" ht="19.5" customHeight="1">
      <c r="A12" s="90" t="s">
        <v>17</v>
      </c>
      <c r="B12" s="29"/>
      <c r="C12" s="29"/>
      <c r="D12" s="29"/>
      <c r="E12" s="30"/>
      <c r="F12" s="30"/>
      <c r="G12" s="29"/>
      <c r="H12" s="29"/>
      <c r="I12" s="30"/>
      <c r="J12" s="30"/>
      <c r="K12" s="31"/>
      <c r="L12" s="18"/>
      <c r="M12" s="18"/>
      <c r="N12" s="18"/>
      <c r="O12" s="18"/>
      <c r="P12" s="18"/>
      <c r="R12" s="20" t="s">
        <v>18</v>
      </c>
      <c r="S12" s="11" t="s">
        <v>19</v>
      </c>
      <c r="U12" s="18"/>
      <c r="V12" s="18"/>
    </row>
    <row r="13" spans="1:36" s="15" customFormat="1" ht="19.5" customHeight="1">
      <c r="A13" s="9"/>
      <c r="B13" s="32"/>
      <c r="C13" s="32"/>
      <c r="D13" s="32"/>
      <c r="E13" s="33"/>
      <c r="F13" s="33"/>
      <c r="G13" s="32"/>
      <c r="H13" s="32"/>
      <c r="I13" s="33"/>
      <c r="J13" s="33"/>
      <c r="K13" s="31"/>
      <c r="L13" s="18"/>
      <c r="M13" s="18"/>
      <c r="N13" s="18"/>
      <c r="O13" s="18"/>
      <c r="P13" s="18"/>
      <c r="R13" s="34"/>
      <c r="S13" s="35"/>
      <c r="T13" s="9"/>
      <c r="U13" s="9"/>
      <c r="V13" s="9"/>
      <c r="W13" s="36"/>
      <c r="X13" s="36"/>
    </row>
    <row r="14" spans="1:36" s="15" customFormat="1" ht="19.5" customHeight="1">
      <c r="A14" s="37"/>
      <c r="B14" s="32"/>
      <c r="C14" s="32"/>
      <c r="D14" s="32"/>
      <c r="E14" s="33"/>
      <c r="F14" s="33"/>
      <c r="G14" s="32"/>
      <c r="H14" s="32"/>
      <c r="I14" s="33"/>
      <c r="J14" s="33"/>
      <c r="K14" s="31"/>
      <c r="L14" s="18"/>
      <c r="M14" s="18"/>
      <c r="N14" s="18"/>
      <c r="O14" s="18"/>
      <c r="P14" s="18"/>
      <c r="Q14" s="9"/>
      <c r="R14" s="38"/>
      <c r="S14" s="34"/>
      <c r="T14" s="9"/>
      <c r="U14" s="9"/>
      <c r="V14" s="9"/>
      <c r="W14" s="36"/>
      <c r="X14" s="36"/>
    </row>
    <row r="15" spans="1:36" s="15" customFormat="1" ht="19.5" customHeight="1">
      <c r="A15" s="37"/>
      <c r="B15" s="32"/>
      <c r="C15" s="32"/>
      <c r="D15" s="32"/>
      <c r="E15" s="33"/>
      <c r="F15" s="33"/>
      <c r="G15" s="32"/>
      <c r="H15" s="32"/>
      <c r="I15" s="33"/>
      <c r="J15" s="33"/>
      <c r="K15" s="31"/>
      <c r="L15" s="18"/>
      <c r="M15" s="18"/>
      <c r="N15" s="18"/>
      <c r="O15" s="18"/>
      <c r="P15" s="18"/>
      <c r="Q15" s="18"/>
      <c r="R15" s="9"/>
      <c r="S15" s="36"/>
      <c r="T15" s="9"/>
      <c r="U15" s="9"/>
      <c r="V15" s="9"/>
      <c r="W15" s="36"/>
      <c r="X15" s="36"/>
    </row>
    <row r="16" spans="1:36" s="15" customFormat="1" ht="19.5" hidden="1" customHeight="1">
      <c r="A16" s="37"/>
      <c r="B16" s="32"/>
      <c r="C16" s="32"/>
      <c r="D16" s="32"/>
      <c r="E16" s="33"/>
      <c r="F16" s="33"/>
      <c r="G16" s="32"/>
      <c r="H16" s="32"/>
      <c r="I16" s="33"/>
      <c r="J16" s="33"/>
      <c r="K16" s="31"/>
      <c r="L16" s="18"/>
      <c r="M16" s="18"/>
      <c r="N16" s="18"/>
      <c r="O16" s="18"/>
      <c r="P16" s="18"/>
      <c r="Q16" s="18"/>
      <c r="R16" s="9"/>
      <c r="S16" s="36"/>
      <c r="T16" s="9"/>
      <c r="U16" s="9"/>
      <c r="V16" s="9"/>
      <c r="W16" s="36"/>
      <c r="X16" s="36"/>
    </row>
    <row r="17" spans="1:24" s="15" customFormat="1" ht="19.5" hidden="1" customHeight="1">
      <c r="A17" s="37"/>
      <c r="B17" s="32"/>
      <c r="C17" s="32"/>
      <c r="D17" s="32"/>
      <c r="E17" s="33"/>
      <c r="F17" s="33"/>
      <c r="G17" s="32"/>
      <c r="H17" s="32"/>
      <c r="I17" s="33"/>
      <c r="J17" s="33"/>
      <c r="K17" s="31"/>
      <c r="L17" s="18"/>
      <c r="M17" s="18"/>
      <c r="N17" s="18"/>
      <c r="O17" s="18"/>
      <c r="P17" s="18"/>
      <c r="Q17" s="18"/>
      <c r="R17" s="9"/>
      <c r="S17" s="36"/>
      <c r="T17" s="9"/>
      <c r="U17" s="9"/>
      <c r="V17" s="9"/>
      <c r="W17" s="36"/>
      <c r="X17" s="36"/>
    </row>
    <row r="18" spans="1:24" s="15" customFormat="1" ht="19.5" customHeight="1">
      <c r="A18" s="37"/>
      <c r="B18" s="32"/>
      <c r="C18" s="32"/>
      <c r="D18" s="32"/>
      <c r="E18" s="33"/>
      <c r="F18" s="33"/>
      <c r="G18" s="32"/>
      <c r="H18" s="32"/>
      <c r="I18" s="33"/>
      <c r="J18" s="33"/>
      <c r="K18" s="31"/>
      <c r="L18" s="18"/>
      <c r="M18" s="18"/>
      <c r="N18" s="18"/>
      <c r="O18" s="18"/>
      <c r="P18" s="18"/>
      <c r="Q18" s="18"/>
      <c r="R18" s="9"/>
      <c r="S18" s="36"/>
      <c r="T18" s="9"/>
      <c r="U18" s="9"/>
      <c r="V18" s="9"/>
      <c r="W18" s="36"/>
      <c r="X18" s="36"/>
    </row>
    <row r="19" spans="1:24" s="15" customFormat="1" ht="19.5" customHeight="1">
      <c r="A19" s="37"/>
      <c r="B19" s="32"/>
      <c r="C19" s="32"/>
      <c r="D19" s="32"/>
      <c r="E19" s="33"/>
      <c r="F19" s="33"/>
      <c r="G19" s="32"/>
      <c r="H19" s="32"/>
      <c r="I19" s="33"/>
      <c r="J19" s="33"/>
      <c r="K19" s="31"/>
      <c r="L19" s="18"/>
      <c r="M19" s="18"/>
      <c r="N19" s="18"/>
      <c r="O19" s="18"/>
      <c r="P19" s="18"/>
      <c r="Q19" s="18"/>
      <c r="R19" s="9"/>
      <c r="S19" s="36"/>
      <c r="T19" s="9"/>
      <c r="U19" s="9"/>
      <c r="V19" s="9"/>
      <c r="W19" s="36"/>
      <c r="X19" s="36"/>
    </row>
    <row r="20" spans="1:24" s="15" customFormat="1" ht="19.5" hidden="1" customHeight="1">
      <c r="A20" s="37"/>
      <c r="B20" s="32"/>
      <c r="C20" s="32"/>
      <c r="D20" s="32"/>
      <c r="E20" s="33"/>
      <c r="F20" s="33"/>
      <c r="G20" s="32"/>
      <c r="H20" s="32"/>
      <c r="I20" s="33"/>
      <c r="J20" s="33"/>
      <c r="K20" s="31"/>
      <c r="L20" s="18"/>
      <c r="M20" s="18"/>
      <c r="N20" s="18"/>
      <c r="O20" s="18"/>
      <c r="P20" s="18"/>
      <c r="Q20" s="18"/>
      <c r="R20" s="9"/>
      <c r="T20" s="9"/>
      <c r="U20" s="9"/>
      <c r="V20" s="9"/>
      <c r="W20" s="36"/>
      <c r="X20" s="36"/>
    </row>
    <row r="21" spans="1:24" s="15" customFormat="1" ht="19.5" customHeight="1">
      <c r="A21" s="37"/>
      <c r="B21" s="32"/>
      <c r="C21" s="32"/>
      <c r="D21" s="32"/>
      <c r="E21" s="33"/>
      <c r="F21" s="33"/>
      <c r="G21" s="32"/>
      <c r="H21" s="32"/>
      <c r="I21" s="33"/>
      <c r="J21" s="33"/>
      <c r="K21" s="31"/>
      <c r="L21" s="18"/>
      <c r="M21" s="18"/>
      <c r="N21" s="18"/>
      <c r="O21" s="18"/>
      <c r="P21" s="18"/>
      <c r="Q21" s="18"/>
      <c r="R21" s="9"/>
      <c r="S21" s="36"/>
      <c r="T21" s="9"/>
      <c r="U21" s="9"/>
      <c r="V21" s="9"/>
      <c r="W21" s="36"/>
      <c r="X21" s="36"/>
    </row>
    <row r="22" spans="1:24" s="15" customFormat="1" ht="19.5" hidden="1" customHeight="1">
      <c r="A22" s="37"/>
      <c r="B22" s="32" t="s">
        <v>20</v>
      </c>
      <c r="C22" s="32"/>
      <c r="D22" s="32"/>
      <c r="E22" s="33" t="s">
        <v>21</v>
      </c>
      <c r="F22" s="33"/>
      <c r="G22" s="32"/>
      <c r="H22" s="32"/>
      <c r="I22" s="33"/>
      <c r="J22" s="33"/>
      <c r="K22" s="31"/>
      <c r="L22" s="18"/>
      <c r="M22" s="18"/>
      <c r="N22" s="18"/>
      <c r="O22" s="18"/>
      <c r="P22" s="18"/>
      <c r="Q22" s="18"/>
      <c r="R22" s="9"/>
      <c r="S22" s="9"/>
      <c r="T22" s="9"/>
      <c r="U22" s="9"/>
      <c r="V22" s="9"/>
      <c r="W22" s="36"/>
      <c r="X22" s="36"/>
    </row>
    <row r="23" spans="1:24" ht="19.5" customHeight="1">
      <c r="R23" s="4"/>
      <c r="S23" s="4"/>
      <c r="T23" s="4"/>
      <c r="U23" s="4"/>
      <c r="V23" s="4"/>
      <c r="W23" s="4"/>
      <c r="X23" s="4"/>
    </row>
    <row r="24" spans="1:24" ht="19.5" customHeight="1">
      <c r="A24" s="39" t="s">
        <v>22</v>
      </c>
      <c r="B24" s="91"/>
      <c r="C24" s="40" t="s">
        <v>23</v>
      </c>
      <c r="D24" s="5"/>
      <c r="E24" s="39" t="s">
        <v>24</v>
      </c>
      <c r="F24" s="41"/>
      <c r="G24" s="92"/>
      <c r="H24" s="40" t="s">
        <v>25</v>
      </c>
      <c r="I24" s="42"/>
      <c r="J24" s="255" t="s">
        <v>26</v>
      </c>
      <c r="K24" s="43"/>
      <c r="L24" s="312"/>
      <c r="M24" s="312"/>
      <c r="N24" s="312"/>
      <c r="O24" s="312"/>
      <c r="R24" s="4"/>
      <c r="S24" s="4"/>
      <c r="T24" s="4"/>
      <c r="U24" s="4"/>
      <c r="V24" s="4"/>
      <c r="W24" s="4"/>
      <c r="X24" s="4"/>
    </row>
    <row r="25" spans="1:24" ht="19.5" customHeight="1">
      <c r="A25" s="39" t="s">
        <v>27</v>
      </c>
      <c r="B25" s="313"/>
      <c r="C25" s="313"/>
      <c r="D25" s="5"/>
      <c r="E25" s="39" t="s">
        <v>28</v>
      </c>
      <c r="F25" s="42"/>
      <c r="G25" s="313"/>
      <c r="H25" s="313"/>
      <c r="I25" s="42"/>
      <c r="J25" s="255" t="s">
        <v>29</v>
      </c>
      <c r="K25" s="43"/>
      <c r="L25" s="314"/>
      <c r="M25" s="314"/>
      <c r="N25" s="314"/>
      <c r="O25" s="314"/>
      <c r="R25" s="4"/>
      <c r="S25" s="4"/>
      <c r="T25" s="4"/>
      <c r="U25" s="4"/>
      <c r="V25" s="4"/>
      <c r="W25" s="4"/>
      <c r="X25" s="4"/>
    </row>
    <row r="26" spans="1:24" ht="24.75" customHeight="1">
      <c r="A26" s="44" t="s">
        <v>30</v>
      </c>
      <c r="B26" s="315" t="s">
        <v>31</v>
      </c>
      <c r="C26" s="315"/>
      <c r="D26" s="315"/>
      <c r="E26" s="315"/>
      <c r="F26" s="315"/>
      <c r="G26" s="315"/>
      <c r="H26" s="315"/>
      <c r="I26" s="42"/>
      <c r="J26" s="255" t="s">
        <v>32</v>
      </c>
      <c r="K26" s="43"/>
      <c r="L26" s="316"/>
      <c r="M26" s="316"/>
      <c r="N26" s="316"/>
      <c r="O26" s="316"/>
      <c r="R26" s="45"/>
      <c r="S26" s="46"/>
      <c r="T26" s="4"/>
      <c r="U26" s="4"/>
      <c r="V26" s="4"/>
      <c r="W26" s="4"/>
      <c r="X26" s="4"/>
    </row>
    <row r="27" spans="1:24" ht="19.5" customHeight="1">
      <c r="B27" s="47"/>
      <c r="C27" s="47"/>
      <c r="D27" s="47"/>
      <c r="E27" s="47"/>
      <c r="F27" s="47"/>
      <c r="G27" s="47"/>
      <c r="H27" s="47"/>
      <c r="R27" s="4"/>
      <c r="S27" s="4"/>
      <c r="T27" s="4"/>
      <c r="U27" s="4"/>
      <c r="V27" s="4"/>
      <c r="W27" s="4"/>
      <c r="X27" s="4"/>
    </row>
    <row r="28" spans="1:24" ht="19.5" customHeight="1">
      <c r="A28" s="93" t="s">
        <v>33</v>
      </c>
      <c r="B28" s="93"/>
      <c r="C28" s="48"/>
      <c r="D28" s="49"/>
      <c r="E28" s="49"/>
      <c r="F28" s="49"/>
      <c r="G28" s="49"/>
      <c r="I28" s="9"/>
      <c r="J28" s="9"/>
      <c r="K28" s="9"/>
      <c r="L28" s="9"/>
      <c r="M28" s="9"/>
      <c r="N28" s="9"/>
      <c r="O28" s="9"/>
      <c r="P28" s="9"/>
      <c r="Q28" s="37"/>
      <c r="R28" s="37"/>
      <c r="S28" s="285"/>
      <c r="T28" s="285"/>
      <c r="U28" s="286"/>
      <c r="V28" s="286"/>
      <c r="W28" s="286"/>
      <c r="X28" s="286"/>
    </row>
    <row r="29" spans="1:24" s="15" customFormat="1" ht="24" customHeight="1">
      <c r="A29" s="257" t="s">
        <v>34</v>
      </c>
      <c r="B29" s="257"/>
      <c r="C29" s="257"/>
      <c r="D29" s="257" t="s">
        <v>84</v>
      </c>
      <c r="E29" s="257"/>
      <c r="F29" s="257"/>
      <c r="G29" s="257" t="s">
        <v>85</v>
      </c>
      <c r="H29" s="257"/>
      <c r="I29" s="257" t="s">
        <v>37</v>
      </c>
      <c r="J29" s="257"/>
      <c r="K29" s="309" t="s">
        <v>38</v>
      </c>
      <c r="L29" s="310"/>
      <c r="M29" s="311" t="s">
        <v>39</v>
      </c>
      <c r="N29" s="311"/>
      <c r="O29" s="310"/>
      <c r="P29" s="50"/>
      <c r="Q29" s="50"/>
      <c r="R29" s="50"/>
      <c r="S29" s="36"/>
      <c r="T29" s="47"/>
      <c r="U29" s="47"/>
      <c r="V29" s="47"/>
      <c r="W29" s="47"/>
      <c r="X29" s="47"/>
    </row>
    <row r="30" spans="1:24" s="15" customFormat="1" ht="19.5" customHeight="1">
      <c r="A30" s="299"/>
      <c r="B30" s="299"/>
      <c r="C30" s="299"/>
      <c r="D30" s="271"/>
      <c r="E30" s="271"/>
      <c r="F30" s="271"/>
      <c r="G30" s="271"/>
      <c r="H30" s="271"/>
      <c r="I30" s="271"/>
      <c r="J30" s="274"/>
      <c r="K30" s="300"/>
      <c r="L30" s="301"/>
      <c r="M30" s="306"/>
      <c r="N30" s="307"/>
      <c r="O30" s="301"/>
      <c r="P30" s="51"/>
      <c r="Q30" s="51"/>
      <c r="R30" s="51"/>
      <c r="S30" s="36"/>
      <c r="T30" s="50"/>
      <c r="U30" s="50"/>
      <c r="V30" s="50"/>
      <c r="W30" s="50"/>
      <c r="X30" s="50"/>
    </row>
    <row r="31" spans="1:24" s="15" customFormat="1" ht="5.25" hidden="1" customHeight="1">
      <c r="A31" s="299"/>
      <c r="B31" s="299"/>
      <c r="C31" s="299"/>
      <c r="D31" s="271"/>
      <c r="E31" s="271"/>
      <c r="F31" s="271"/>
      <c r="G31" s="271"/>
      <c r="H31" s="271"/>
      <c r="I31" s="271"/>
      <c r="J31" s="274"/>
      <c r="K31" s="302"/>
      <c r="L31" s="303"/>
      <c r="M31" s="308"/>
      <c r="N31" s="308"/>
      <c r="O31" s="303"/>
      <c r="P31" s="51"/>
      <c r="Q31" s="51"/>
      <c r="R31" s="51"/>
      <c r="S31" s="36"/>
      <c r="T31" s="50"/>
      <c r="U31" s="50"/>
      <c r="V31" s="50"/>
      <c r="W31" s="50"/>
      <c r="X31" s="50"/>
    </row>
    <row r="32" spans="1:24" s="15" customFormat="1" ht="19.5" customHeight="1">
      <c r="A32" s="299"/>
      <c r="B32" s="299"/>
      <c r="C32" s="299"/>
      <c r="D32" s="271"/>
      <c r="E32" s="271"/>
      <c r="F32" s="271"/>
      <c r="G32" s="271"/>
      <c r="H32" s="271"/>
      <c r="I32" s="274"/>
      <c r="J32" s="298"/>
      <c r="K32" s="304"/>
      <c r="L32" s="305"/>
      <c r="M32" s="308"/>
      <c r="N32" s="308"/>
      <c r="O32" s="303"/>
      <c r="P32" s="51"/>
      <c r="Q32" s="51"/>
      <c r="R32" s="51"/>
      <c r="T32" s="50"/>
      <c r="U32" s="50"/>
      <c r="V32" s="50"/>
      <c r="W32" s="50"/>
      <c r="X32" s="50"/>
    </row>
    <row r="33" spans="1:24" s="15" customFormat="1" ht="19.5" hidden="1" customHeight="1">
      <c r="A33" s="299"/>
      <c r="B33" s="299"/>
      <c r="C33" s="299"/>
      <c r="D33" s="271"/>
      <c r="E33" s="271"/>
      <c r="F33" s="271"/>
      <c r="G33" s="271"/>
      <c r="H33" s="271"/>
      <c r="I33" s="274"/>
      <c r="J33" s="298"/>
      <c r="K33" s="52"/>
      <c r="L33" s="53"/>
      <c r="M33" s="53"/>
      <c r="N33" s="53"/>
      <c r="O33" s="54"/>
      <c r="P33" s="51"/>
      <c r="Q33" s="51"/>
      <c r="R33" s="51"/>
      <c r="T33" s="50"/>
      <c r="U33" s="50"/>
      <c r="V33" s="50"/>
      <c r="W33" s="50"/>
      <c r="X33" s="50"/>
    </row>
    <row r="34" spans="1:24" s="15" customFormat="1" ht="19.5" hidden="1" customHeight="1">
      <c r="A34" s="299"/>
      <c r="B34" s="299"/>
      <c r="C34" s="299"/>
      <c r="D34" s="271"/>
      <c r="E34" s="271"/>
      <c r="F34" s="271"/>
      <c r="G34" s="271"/>
      <c r="H34" s="271"/>
      <c r="I34" s="274"/>
      <c r="J34" s="298"/>
      <c r="K34" s="55"/>
      <c r="L34" s="56"/>
      <c r="M34" s="56"/>
      <c r="N34" s="56"/>
      <c r="O34" s="57"/>
      <c r="P34" s="51"/>
      <c r="Q34" s="51"/>
      <c r="R34" s="51"/>
      <c r="T34" s="50"/>
      <c r="U34" s="50"/>
      <c r="V34" s="50"/>
      <c r="W34" s="50"/>
      <c r="X34" s="50"/>
    </row>
    <row r="35" spans="1:24" s="15" customFormat="1" ht="19.5" hidden="1" customHeight="1">
      <c r="A35" s="257"/>
      <c r="B35" s="257"/>
      <c r="C35" s="257"/>
      <c r="D35" s="257"/>
      <c r="E35" s="257"/>
      <c r="F35" s="257"/>
      <c r="G35" s="257"/>
      <c r="H35" s="257"/>
      <c r="I35" s="257"/>
      <c r="J35" s="261"/>
      <c r="K35" s="257"/>
      <c r="L35" s="257"/>
      <c r="M35" s="257"/>
      <c r="N35" s="257"/>
      <c r="O35" s="257"/>
      <c r="P35" s="50"/>
      <c r="Q35" s="50"/>
      <c r="R35" s="50"/>
      <c r="T35" s="47"/>
      <c r="U35" s="47"/>
      <c r="V35" s="47"/>
      <c r="W35" s="47"/>
      <c r="X35" s="47"/>
    </row>
    <row r="36" spans="1:24" s="15" customFormat="1" ht="19.5" hidden="1" customHeight="1">
      <c r="A36" s="257"/>
      <c r="B36" s="257"/>
      <c r="C36" s="257"/>
      <c r="D36" s="257"/>
      <c r="E36" s="257"/>
      <c r="F36" s="257"/>
      <c r="G36" s="257"/>
      <c r="H36" s="257"/>
      <c r="I36" s="257"/>
      <c r="J36" s="261"/>
      <c r="K36" s="257"/>
      <c r="L36" s="257"/>
      <c r="M36" s="257"/>
      <c r="N36" s="257"/>
      <c r="O36" s="257"/>
      <c r="P36" s="50"/>
      <c r="Q36" s="50"/>
      <c r="R36" s="50"/>
      <c r="T36" s="47"/>
      <c r="U36" s="47"/>
      <c r="V36" s="47"/>
      <c r="W36" s="47"/>
      <c r="X36" s="47"/>
    </row>
    <row r="37" spans="1:24" s="15" customFormat="1" ht="33" customHeight="1">
      <c r="A37" s="257"/>
      <c r="B37" s="257"/>
      <c r="C37" s="257"/>
      <c r="D37" s="257"/>
      <c r="E37" s="257"/>
      <c r="F37" s="257"/>
      <c r="G37" s="257"/>
      <c r="H37" s="257"/>
      <c r="I37" s="257"/>
      <c r="J37" s="261"/>
      <c r="K37" s="287"/>
      <c r="L37" s="288"/>
      <c r="M37" s="289"/>
      <c r="N37" s="262"/>
      <c r="O37" s="263"/>
      <c r="P37" s="58"/>
      <c r="Q37" s="58"/>
      <c r="R37" s="58"/>
      <c r="T37" s="47"/>
      <c r="U37" s="47"/>
      <c r="V37" s="47"/>
      <c r="W37" s="47"/>
      <c r="X37" s="47"/>
    </row>
    <row r="38" spans="1:24" s="15" customFormat="1" ht="29.25" customHeight="1">
      <c r="A38" s="257"/>
      <c r="B38" s="257"/>
      <c r="C38" s="257"/>
      <c r="D38" s="271"/>
      <c r="E38" s="271"/>
      <c r="F38" s="271"/>
      <c r="G38" s="271"/>
      <c r="H38" s="271"/>
      <c r="I38" s="272"/>
      <c r="J38" s="294"/>
      <c r="K38" s="295"/>
      <c r="L38" s="296"/>
      <c r="M38" s="297"/>
      <c r="N38" s="298"/>
      <c r="O38" s="276"/>
      <c r="P38" s="50"/>
      <c r="Q38" s="50"/>
      <c r="R38" s="50"/>
      <c r="T38" s="47"/>
      <c r="U38" s="47"/>
      <c r="V38" s="47"/>
      <c r="W38" s="47"/>
      <c r="X38" s="47"/>
    </row>
    <row r="39" spans="1:24" s="15" customFormat="1" ht="19.5" hidden="1" customHeight="1">
      <c r="A39" s="257"/>
      <c r="B39" s="257"/>
      <c r="C39" s="257"/>
      <c r="D39" s="257"/>
      <c r="E39" s="257"/>
      <c r="F39" s="257"/>
      <c r="G39" s="265"/>
      <c r="H39" s="265"/>
      <c r="I39" s="264"/>
      <c r="J39" s="291"/>
      <c r="K39" s="59"/>
      <c r="L39" s="59"/>
      <c r="M39" s="60"/>
      <c r="N39" s="61"/>
      <c r="O39" s="61"/>
      <c r="P39" s="62"/>
      <c r="Q39" s="62"/>
      <c r="R39" s="62"/>
      <c r="T39" s="47"/>
      <c r="U39" s="47"/>
      <c r="V39" s="47"/>
      <c r="W39" s="47"/>
      <c r="X39" s="47"/>
    </row>
    <row r="40" spans="1:24" s="15" customFormat="1" ht="27.75" customHeight="1">
      <c r="A40" s="257"/>
      <c r="B40" s="257"/>
      <c r="C40" s="257"/>
      <c r="D40" s="257"/>
      <c r="E40" s="257"/>
      <c r="F40" s="257"/>
      <c r="G40" s="257"/>
      <c r="H40" s="257"/>
      <c r="I40" s="257"/>
      <c r="J40" s="261"/>
      <c r="K40" s="287"/>
      <c r="L40" s="288"/>
      <c r="M40" s="292"/>
      <c r="N40" s="266"/>
      <c r="O40" s="267"/>
      <c r="P40" s="58"/>
      <c r="Q40" s="58"/>
      <c r="R40" s="58"/>
      <c r="T40" s="47"/>
      <c r="U40" s="47"/>
      <c r="V40" s="47"/>
      <c r="W40" s="47"/>
      <c r="X40" s="47"/>
    </row>
    <row r="41" spans="1:24" s="15" customFormat="1" ht="28.5" customHeight="1">
      <c r="A41" s="257"/>
      <c r="B41" s="257"/>
      <c r="C41" s="257"/>
      <c r="D41" s="257"/>
      <c r="E41" s="257"/>
      <c r="F41" s="257"/>
      <c r="G41" s="257"/>
      <c r="H41" s="257"/>
      <c r="I41" s="257"/>
      <c r="J41" s="261"/>
      <c r="K41" s="287"/>
      <c r="L41" s="288"/>
      <c r="M41" s="293"/>
      <c r="N41" s="266"/>
      <c r="O41" s="267"/>
      <c r="P41" s="58"/>
      <c r="Q41" s="58"/>
      <c r="R41" s="58"/>
      <c r="T41" s="47"/>
      <c r="U41" s="47"/>
      <c r="V41" s="47"/>
      <c r="W41" s="47"/>
      <c r="X41" s="47"/>
    </row>
    <row r="42" spans="1:24" s="15" customFormat="1" ht="30" customHeight="1">
      <c r="A42" s="261"/>
      <c r="B42" s="262"/>
      <c r="C42" s="263"/>
      <c r="D42" s="261"/>
      <c r="E42" s="262"/>
      <c r="F42" s="263"/>
      <c r="G42" s="257"/>
      <c r="H42" s="257"/>
      <c r="I42" s="264"/>
      <c r="J42" s="291"/>
      <c r="K42" s="287"/>
      <c r="L42" s="288"/>
      <c r="M42" s="290"/>
      <c r="N42" s="262"/>
      <c r="O42" s="263"/>
      <c r="P42" s="47"/>
      <c r="Q42" s="47"/>
      <c r="R42" s="47"/>
      <c r="T42" s="47"/>
      <c r="U42" s="47"/>
      <c r="V42" s="47"/>
      <c r="W42" s="47"/>
      <c r="X42" s="47"/>
    </row>
    <row r="43" spans="1:24" s="15" customFormat="1" ht="33.75" customHeight="1">
      <c r="A43" s="261"/>
      <c r="B43" s="262"/>
      <c r="C43" s="263"/>
      <c r="D43" s="261"/>
      <c r="E43" s="262"/>
      <c r="F43" s="263"/>
      <c r="G43" s="257"/>
      <c r="H43" s="257"/>
      <c r="I43" s="264"/>
      <c r="J43" s="291"/>
      <c r="K43" s="287"/>
      <c r="L43" s="288"/>
      <c r="M43" s="289"/>
      <c r="N43" s="262"/>
      <c r="O43" s="263"/>
      <c r="P43" s="63"/>
      <c r="Q43" s="63"/>
      <c r="R43" s="63"/>
      <c r="S43" s="63"/>
      <c r="T43" s="63"/>
      <c r="U43" s="63"/>
      <c r="V43" s="63"/>
      <c r="W43" s="63"/>
      <c r="X43" s="63"/>
    </row>
    <row r="44" spans="1:24" ht="31.5" customHeight="1">
      <c r="A44" s="261"/>
      <c r="B44" s="262"/>
      <c r="C44" s="263"/>
      <c r="D44" s="261"/>
      <c r="E44" s="262"/>
      <c r="F44" s="263"/>
      <c r="G44" s="257"/>
      <c r="H44" s="257"/>
      <c r="I44" s="271"/>
      <c r="J44" s="274"/>
      <c r="K44" s="287"/>
      <c r="L44" s="288"/>
      <c r="M44" s="289"/>
      <c r="N44" s="262"/>
      <c r="O44" s="263"/>
      <c r="T44" s="15"/>
    </row>
    <row r="45" spans="1:24" ht="19.5" hidden="1" customHeight="1">
      <c r="A45" s="256" t="s">
        <v>68</v>
      </c>
      <c r="B45" s="256"/>
      <c r="C45" s="256"/>
      <c r="D45" s="256"/>
      <c r="E45" s="256"/>
      <c r="F45" s="256"/>
      <c r="G45" s="256"/>
      <c r="H45" s="256"/>
      <c r="I45" s="256"/>
      <c r="J45" s="256"/>
      <c r="K45" s="277"/>
      <c r="L45" s="277"/>
      <c r="M45" s="277"/>
      <c r="N45" s="277"/>
      <c r="O45" s="277"/>
      <c r="T45" s="15"/>
    </row>
    <row r="46" spans="1:24" ht="19.5" hidden="1" customHeight="1">
      <c r="A46" s="64" t="s">
        <v>69</v>
      </c>
      <c r="B46" s="278" t="s">
        <v>70</v>
      </c>
      <c r="C46" s="279"/>
      <c r="D46" s="279"/>
      <c r="E46" s="279"/>
      <c r="F46" s="279"/>
      <c r="G46" s="279"/>
      <c r="H46" s="279"/>
      <c r="I46" s="279"/>
      <c r="J46" s="279"/>
      <c r="K46" s="279"/>
      <c r="L46" s="279"/>
      <c r="M46" s="279"/>
      <c r="N46" s="279"/>
      <c r="O46" s="280"/>
      <c r="T46" s="15"/>
    </row>
    <row r="47" spans="1:24" ht="19.5" hidden="1" customHeight="1">
      <c r="A47" s="65"/>
      <c r="B47" s="281"/>
      <c r="C47" s="281"/>
      <c r="D47" s="281"/>
      <c r="E47" s="281"/>
      <c r="F47" s="281"/>
      <c r="G47" s="281"/>
      <c r="H47" s="281"/>
      <c r="I47" s="281"/>
      <c r="J47" s="281"/>
      <c r="K47" s="281"/>
      <c r="L47" s="281"/>
      <c r="M47" s="281"/>
      <c r="N47" s="281"/>
      <c r="O47" s="282"/>
      <c r="T47" s="15"/>
    </row>
    <row r="48" spans="1:24" ht="19.5" hidden="1" customHeight="1">
      <c r="A48" s="66"/>
      <c r="B48" s="283"/>
      <c r="C48" s="283"/>
      <c r="D48" s="283"/>
      <c r="E48" s="283"/>
      <c r="F48" s="283"/>
      <c r="G48" s="283"/>
      <c r="H48" s="283"/>
      <c r="I48" s="283"/>
      <c r="J48" s="283"/>
      <c r="K48" s="283"/>
      <c r="L48" s="283"/>
      <c r="M48" s="283"/>
      <c r="N48" s="283"/>
      <c r="O48" s="284"/>
    </row>
    <row r="49" spans="1:24" ht="19.5" hidden="1" customHeight="1">
      <c r="A49" s="48" t="s">
        <v>33</v>
      </c>
      <c r="B49" s="48"/>
      <c r="C49" s="48"/>
      <c r="D49" s="49"/>
      <c r="E49" s="49"/>
      <c r="F49" s="49"/>
      <c r="G49" s="49"/>
      <c r="I49" s="9"/>
      <c r="J49" s="9"/>
      <c r="K49" s="9"/>
      <c r="L49" s="9"/>
      <c r="M49" s="9"/>
      <c r="N49" s="9"/>
      <c r="O49" s="9"/>
      <c r="P49" s="9"/>
      <c r="Q49" s="37"/>
      <c r="R49" s="37"/>
      <c r="S49" s="285"/>
      <c r="T49" s="285"/>
      <c r="U49" s="286"/>
      <c r="V49" s="286"/>
      <c r="W49" s="286"/>
      <c r="X49" s="286"/>
    </row>
    <row r="50" spans="1:24" s="15" customFormat="1" ht="19.5" hidden="1" customHeight="1">
      <c r="A50" s="257" t="s">
        <v>34</v>
      </c>
      <c r="B50" s="257"/>
      <c r="C50" s="257"/>
      <c r="D50" s="257" t="s">
        <v>35</v>
      </c>
      <c r="E50" s="257"/>
      <c r="F50" s="257"/>
      <c r="G50" s="257" t="s">
        <v>36</v>
      </c>
      <c r="H50" s="257"/>
      <c r="I50" s="257" t="s">
        <v>37</v>
      </c>
      <c r="J50" s="257"/>
      <c r="K50" s="257" t="s">
        <v>38</v>
      </c>
      <c r="L50" s="257"/>
      <c r="M50" s="257"/>
      <c r="N50" s="257"/>
      <c r="O50" s="257"/>
      <c r="P50" s="50"/>
      <c r="Q50" s="50"/>
      <c r="R50" s="50"/>
      <c r="S50" s="36"/>
      <c r="T50" s="47"/>
      <c r="U50" s="47"/>
      <c r="V50" s="47"/>
      <c r="W50" s="47"/>
      <c r="X50" s="47"/>
    </row>
    <row r="51" spans="1:24" s="15" customFormat="1" ht="19.5" hidden="1" customHeight="1">
      <c r="A51" s="273" t="s">
        <v>40</v>
      </c>
      <c r="B51" s="273"/>
      <c r="C51" s="273"/>
      <c r="D51" s="271" t="s">
        <v>41</v>
      </c>
      <c r="E51" s="271"/>
      <c r="F51" s="271"/>
      <c r="G51" s="271">
        <v>136561133</v>
      </c>
      <c r="H51" s="271"/>
      <c r="I51" s="271" t="s">
        <v>42</v>
      </c>
      <c r="J51" s="274"/>
      <c r="K51" s="275" t="s">
        <v>71</v>
      </c>
      <c r="L51" s="275"/>
      <c r="M51" s="275"/>
      <c r="N51" s="275"/>
      <c r="O51" s="275"/>
      <c r="P51" s="51"/>
      <c r="Q51" s="51"/>
      <c r="R51" s="51"/>
      <c r="S51" s="36"/>
      <c r="T51" s="50"/>
      <c r="U51" s="50"/>
      <c r="V51" s="50"/>
      <c r="W51" s="50"/>
      <c r="X51" s="50"/>
    </row>
    <row r="52" spans="1:24" s="15" customFormat="1" ht="19.5" hidden="1" customHeight="1">
      <c r="A52" s="273"/>
      <c r="B52" s="273"/>
      <c r="C52" s="273"/>
      <c r="D52" s="271"/>
      <c r="E52" s="271"/>
      <c r="F52" s="271"/>
      <c r="G52" s="271"/>
      <c r="H52" s="271"/>
      <c r="I52" s="271" t="s">
        <v>72</v>
      </c>
      <c r="J52" s="274"/>
      <c r="K52" s="275"/>
      <c r="L52" s="275"/>
      <c r="M52" s="275"/>
      <c r="N52" s="275"/>
      <c r="O52" s="275"/>
      <c r="P52" s="51"/>
      <c r="Q52" s="51"/>
      <c r="R52" s="51"/>
      <c r="S52" s="36"/>
      <c r="T52" s="50"/>
      <c r="U52" s="50"/>
      <c r="V52" s="50"/>
      <c r="W52" s="50"/>
      <c r="X52" s="50"/>
    </row>
    <row r="53" spans="1:24" s="15" customFormat="1" ht="19.5" hidden="1" customHeight="1">
      <c r="A53" s="273"/>
      <c r="B53" s="273"/>
      <c r="C53" s="273"/>
      <c r="D53" s="271"/>
      <c r="E53" s="271"/>
      <c r="F53" s="271"/>
      <c r="G53" s="271"/>
      <c r="H53" s="271"/>
      <c r="I53" s="274" t="s">
        <v>43</v>
      </c>
      <c r="J53" s="276"/>
      <c r="K53" s="275"/>
      <c r="L53" s="275"/>
      <c r="M53" s="275"/>
      <c r="N53" s="275"/>
      <c r="O53" s="275"/>
      <c r="P53" s="51"/>
      <c r="Q53" s="51"/>
      <c r="R53" s="51"/>
      <c r="T53" s="50"/>
      <c r="U53" s="50"/>
      <c r="V53" s="50"/>
      <c r="W53" s="50"/>
      <c r="X53" s="50"/>
    </row>
    <row r="54" spans="1:24" s="15" customFormat="1" ht="19.5" hidden="1" customHeight="1">
      <c r="A54" s="273"/>
      <c r="B54" s="273"/>
      <c r="C54" s="273"/>
      <c r="D54" s="271"/>
      <c r="E54" s="271"/>
      <c r="F54" s="271"/>
      <c r="G54" s="271"/>
      <c r="H54" s="271"/>
      <c r="I54" s="274" t="s">
        <v>44</v>
      </c>
      <c r="J54" s="276"/>
      <c r="K54" s="275"/>
      <c r="L54" s="275"/>
      <c r="M54" s="275"/>
      <c r="N54" s="275"/>
      <c r="O54" s="275"/>
      <c r="P54" s="51"/>
      <c r="Q54" s="51"/>
      <c r="R54" s="51"/>
      <c r="T54" s="50"/>
      <c r="U54" s="50"/>
      <c r="V54" s="50"/>
      <c r="W54" s="50"/>
      <c r="X54" s="50"/>
    </row>
    <row r="55" spans="1:24" s="15" customFormat="1" ht="19.5" hidden="1" customHeight="1">
      <c r="A55" s="273"/>
      <c r="B55" s="273"/>
      <c r="C55" s="273"/>
      <c r="D55" s="271"/>
      <c r="E55" s="271"/>
      <c r="F55" s="271"/>
      <c r="G55" s="271"/>
      <c r="H55" s="271"/>
      <c r="I55" s="274" t="s">
        <v>45</v>
      </c>
      <c r="J55" s="276"/>
      <c r="K55" s="275"/>
      <c r="L55" s="275"/>
      <c r="M55" s="275"/>
      <c r="N55" s="275"/>
      <c r="O55" s="275"/>
      <c r="P55" s="51"/>
      <c r="Q55" s="51"/>
      <c r="R55" s="51"/>
      <c r="T55" s="50"/>
      <c r="U55" s="50"/>
      <c r="V55" s="50"/>
      <c r="W55" s="50"/>
      <c r="X55" s="50"/>
    </row>
    <row r="56" spans="1:24" s="15" customFormat="1" ht="19.5" hidden="1" customHeight="1">
      <c r="A56" s="257" t="s">
        <v>46</v>
      </c>
      <c r="B56" s="257"/>
      <c r="C56" s="257"/>
      <c r="D56" s="257" t="s">
        <v>47</v>
      </c>
      <c r="E56" s="257"/>
      <c r="F56" s="257"/>
      <c r="G56" s="257">
        <v>3025</v>
      </c>
      <c r="H56" s="257"/>
      <c r="I56" s="257" t="s">
        <v>48</v>
      </c>
      <c r="J56" s="257"/>
      <c r="K56" s="257" t="s">
        <v>49</v>
      </c>
      <c r="L56" s="257"/>
      <c r="M56" s="257"/>
      <c r="N56" s="257"/>
      <c r="O56" s="257"/>
      <c r="P56" s="50"/>
      <c r="Q56" s="50"/>
      <c r="R56" s="50"/>
      <c r="T56" s="47"/>
      <c r="U56" s="47"/>
      <c r="V56" s="47"/>
      <c r="W56" s="47"/>
      <c r="X56" s="47"/>
    </row>
    <row r="57" spans="1:24" s="15" customFormat="1" ht="19.5" hidden="1" customHeight="1">
      <c r="A57" s="257" t="s">
        <v>50</v>
      </c>
      <c r="B57" s="257"/>
      <c r="C57" s="257"/>
      <c r="D57" s="257" t="s">
        <v>51</v>
      </c>
      <c r="E57" s="257"/>
      <c r="F57" s="257"/>
      <c r="G57" s="257">
        <v>508</v>
      </c>
      <c r="H57" s="257"/>
      <c r="I57" s="257" t="s">
        <v>52</v>
      </c>
      <c r="J57" s="257"/>
      <c r="K57" s="257" t="s">
        <v>53</v>
      </c>
      <c r="L57" s="257"/>
      <c r="M57" s="257"/>
      <c r="N57" s="257"/>
      <c r="O57" s="257"/>
      <c r="P57" s="50"/>
      <c r="Q57" s="50"/>
      <c r="R57" s="50"/>
      <c r="T57" s="47"/>
      <c r="U57" s="47"/>
      <c r="V57" s="47"/>
      <c r="W57" s="47"/>
      <c r="X57" s="47"/>
    </row>
    <row r="58" spans="1:24" s="15" customFormat="1" ht="19.5" hidden="1" customHeight="1">
      <c r="A58" s="257" t="s">
        <v>54</v>
      </c>
      <c r="B58" s="257"/>
      <c r="C58" s="257"/>
      <c r="D58" s="257" t="s">
        <v>55</v>
      </c>
      <c r="E58" s="257"/>
      <c r="F58" s="257"/>
      <c r="G58" s="257">
        <v>300747</v>
      </c>
      <c r="H58" s="257"/>
      <c r="I58" s="257" t="s">
        <v>56</v>
      </c>
      <c r="J58" s="257"/>
      <c r="K58" s="268" t="s">
        <v>73</v>
      </c>
      <c r="L58" s="269"/>
      <c r="M58" s="269"/>
      <c r="N58" s="269"/>
      <c r="O58" s="270"/>
      <c r="P58" s="58"/>
      <c r="Q58" s="58"/>
      <c r="R58" s="58"/>
      <c r="T58" s="47"/>
      <c r="U58" s="47"/>
      <c r="V58" s="47"/>
      <c r="W58" s="47"/>
      <c r="X58" s="47"/>
    </row>
    <row r="59" spans="1:24" s="15" customFormat="1" ht="19.5" hidden="1" customHeight="1">
      <c r="A59" s="271" t="s">
        <v>57</v>
      </c>
      <c r="B59" s="271"/>
      <c r="C59" s="271"/>
      <c r="D59" s="271" t="s">
        <v>58</v>
      </c>
      <c r="E59" s="271"/>
      <c r="F59" s="271"/>
      <c r="G59" s="271">
        <v>77168</v>
      </c>
      <c r="H59" s="271"/>
      <c r="I59" s="272" t="s">
        <v>59</v>
      </c>
      <c r="J59" s="272"/>
      <c r="K59" s="271" t="s">
        <v>74</v>
      </c>
      <c r="L59" s="271"/>
      <c r="M59" s="271"/>
      <c r="N59" s="271"/>
      <c r="O59" s="271"/>
      <c r="P59" s="50"/>
      <c r="Q59" s="50"/>
      <c r="R59" s="50"/>
      <c r="T59" s="47"/>
      <c r="U59" s="47"/>
      <c r="V59" s="47"/>
      <c r="W59" s="47"/>
      <c r="X59" s="47"/>
    </row>
    <row r="60" spans="1:24" s="15" customFormat="1" ht="19.5" hidden="1" customHeight="1">
      <c r="A60" s="257" t="s">
        <v>60</v>
      </c>
      <c r="B60" s="257"/>
      <c r="C60" s="257"/>
      <c r="D60" s="257" t="s">
        <v>61</v>
      </c>
      <c r="E60" s="257"/>
      <c r="F60" s="257"/>
      <c r="G60" s="265">
        <v>4</v>
      </c>
      <c r="H60" s="265"/>
      <c r="I60" s="264" t="s">
        <v>62</v>
      </c>
      <c r="J60" s="264"/>
      <c r="K60" s="257" t="s">
        <v>63</v>
      </c>
      <c r="L60" s="257"/>
      <c r="M60" s="257"/>
      <c r="N60" s="257"/>
      <c r="O60" s="257"/>
      <c r="P60" s="62"/>
      <c r="Q60" s="62"/>
      <c r="R60" s="62"/>
      <c r="T60" s="47"/>
      <c r="U60" s="47"/>
      <c r="V60" s="47"/>
      <c r="W60" s="47"/>
      <c r="X60" s="47"/>
    </row>
    <row r="61" spans="1:24" s="15" customFormat="1" ht="19.5" hidden="1" customHeight="1">
      <c r="A61" s="257" t="s">
        <v>64</v>
      </c>
      <c r="B61" s="257"/>
      <c r="C61" s="257"/>
      <c r="D61" s="257" t="s">
        <v>65</v>
      </c>
      <c r="E61" s="257"/>
      <c r="F61" s="257"/>
      <c r="G61" s="257">
        <v>1015202</v>
      </c>
      <c r="H61" s="257"/>
      <c r="I61" s="257" t="s">
        <v>66</v>
      </c>
      <c r="J61" s="257"/>
      <c r="K61" s="261" t="s">
        <v>75</v>
      </c>
      <c r="L61" s="266"/>
      <c r="M61" s="266"/>
      <c r="N61" s="266"/>
      <c r="O61" s="267"/>
      <c r="P61" s="58"/>
      <c r="Q61" s="58"/>
      <c r="R61" s="58"/>
      <c r="T61" s="47"/>
      <c r="U61" s="47"/>
      <c r="V61" s="47"/>
      <c r="W61" s="47"/>
      <c r="X61" s="47"/>
    </row>
    <row r="62" spans="1:24" s="15" customFormat="1" ht="19.5" hidden="1" customHeight="1">
      <c r="A62" s="257"/>
      <c r="B62" s="257"/>
      <c r="C62" s="257"/>
      <c r="D62" s="257"/>
      <c r="E62" s="257"/>
      <c r="F62" s="257"/>
      <c r="G62" s="257"/>
      <c r="H62" s="257"/>
      <c r="I62" s="257" t="s">
        <v>67</v>
      </c>
      <c r="J62" s="257"/>
      <c r="K62" s="258" t="s">
        <v>76</v>
      </c>
      <c r="L62" s="259"/>
      <c r="M62" s="259"/>
      <c r="N62" s="259"/>
      <c r="O62" s="260"/>
      <c r="P62" s="58"/>
      <c r="Q62" s="58"/>
      <c r="R62" s="58"/>
      <c r="T62" s="47"/>
      <c r="U62" s="47"/>
      <c r="V62" s="47"/>
      <c r="W62" s="47"/>
      <c r="X62" s="47"/>
    </row>
    <row r="63" spans="1:24" s="15" customFormat="1" ht="19.5" hidden="1" customHeight="1">
      <c r="A63" s="261" t="s">
        <v>77</v>
      </c>
      <c r="B63" s="262"/>
      <c r="C63" s="263"/>
      <c r="D63" s="261" t="s">
        <v>78</v>
      </c>
      <c r="E63" s="262"/>
      <c r="F63" s="263"/>
      <c r="G63" s="257">
        <v>327015</v>
      </c>
      <c r="H63" s="257"/>
      <c r="I63" s="264" t="s">
        <v>79</v>
      </c>
      <c r="J63" s="264"/>
      <c r="K63" s="257" t="s">
        <v>80</v>
      </c>
      <c r="L63" s="257"/>
      <c r="M63" s="257"/>
      <c r="N63" s="257"/>
      <c r="O63" s="257"/>
      <c r="P63" s="47"/>
      <c r="Q63" s="47"/>
      <c r="R63" s="47"/>
      <c r="T63" s="47"/>
      <c r="U63" s="47"/>
      <c r="V63" s="47"/>
      <c r="W63" s="47"/>
      <c r="X63" s="47"/>
    </row>
    <row r="64" spans="1:24" s="15" customFormat="1" ht="33.75" hidden="1" customHeight="1">
      <c r="A64" s="256" t="s">
        <v>68</v>
      </c>
      <c r="B64" s="256"/>
      <c r="C64" s="256"/>
      <c r="D64" s="256"/>
      <c r="E64" s="256"/>
      <c r="F64" s="256"/>
      <c r="G64" s="256"/>
      <c r="H64" s="256"/>
      <c r="I64" s="256"/>
      <c r="J64" s="256"/>
      <c r="K64" s="256"/>
      <c r="L64" s="256"/>
      <c r="M64" s="256"/>
      <c r="N64" s="256"/>
      <c r="O64" s="256"/>
      <c r="P64" s="63"/>
      <c r="Q64" s="63"/>
      <c r="R64" s="63"/>
      <c r="S64" s="63"/>
      <c r="T64" s="63"/>
      <c r="U64" s="63"/>
      <c r="V64" s="63"/>
      <c r="W64" s="63"/>
      <c r="X64" s="63"/>
    </row>
    <row r="65" spans="1:20" ht="19.5" hidden="1" customHeight="1">
      <c r="T65" s="15"/>
    </row>
    <row r="66" spans="1:20" ht="19.5" hidden="1" customHeight="1">
      <c r="T66" s="15"/>
    </row>
    <row r="67" spans="1:20" ht="19.5" hidden="1" customHeight="1">
      <c r="A67" s="67" t="s">
        <v>81</v>
      </c>
      <c r="B67" s="67"/>
      <c r="C67" s="67"/>
      <c r="D67" s="67"/>
      <c r="E67" s="67"/>
      <c r="F67" s="67"/>
      <c r="G67" s="67"/>
      <c r="H67" s="67"/>
      <c r="T67" s="15"/>
    </row>
    <row r="68" spans="1:20" ht="19.5" hidden="1" customHeight="1">
      <c r="A68" s="67" t="s">
        <v>82</v>
      </c>
      <c r="B68" s="67"/>
      <c r="C68" s="67"/>
      <c r="D68" s="67"/>
      <c r="E68" s="67"/>
      <c r="F68" s="67"/>
      <c r="G68" s="67"/>
      <c r="H68" s="67"/>
      <c r="T68" s="15"/>
    </row>
    <row r="69" spans="1:20" ht="19.5" hidden="1" customHeight="1">
      <c r="A69" s="67" t="s">
        <v>83</v>
      </c>
      <c r="B69" s="67"/>
      <c r="C69" s="67"/>
      <c r="D69" s="67"/>
      <c r="E69" s="67"/>
      <c r="F69" s="67"/>
      <c r="G69" s="67"/>
      <c r="H69" s="67"/>
      <c r="T69" s="15"/>
    </row>
  </sheetData>
  <mergeCells count="138">
    <mergeCell ref="A3:O3"/>
    <mergeCell ref="B8:F8"/>
    <mergeCell ref="J8:O8"/>
    <mergeCell ref="B9:E9"/>
    <mergeCell ref="J9:O9"/>
    <mergeCell ref="B10:E10"/>
    <mergeCell ref="J10:O10"/>
    <mergeCell ref="S28:X28"/>
    <mergeCell ref="A29:C29"/>
    <mergeCell ref="D29:F29"/>
    <mergeCell ref="G29:H29"/>
    <mergeCell ref="I29:J29"/>
    <mergeCell ref="K29:L29"/>
    <mergeCell ref="M29:O29"/>
    <mergeCell ref="L24:O24"/>
    <mergeCell ref="B25:C25"/>
    <mergeCell ref="G25:H25"/>
    <mergeCell ref="L25:O25"/>
    <mergeCell ref="B26:H26"/>
    <mergeCell ref="L26:O26"/>
    <mergeCell ref="A30:C34"/>
    <mergeCell ref="D30:F34"/>
    <mergeCell ref="G30:H34"/>
    <mergeCell ref="I30:J30"/>
    <mergeCell ref="K30:L32"/>
    <mergeCell ref="M30:O32"/>
    <mergeCell ref="I31:J31"/>
    <mergeCell ref="I32:J32"/>
    <mergeCell ref="I33:J33"/>
    <mergeCell ref="I34:J34"/>
    <mergeCell ref="K38:L38"/>
    <mergeCell ref="M38:O38"/>
    <mergeCell ref="A37:C37"/>
    <mergeCell ref="D37:F37"/>
    <mergeCell ref="G37:H37"/>
    <mergeCell ref="I37:J37"/>
    <mergeCell ref="K37:L37"/>
    <mergeCell ref="M37:O37"/>
    <mergeCell ref="A35:C35"/>
    <mergeCell ref="D35:F35"/>
    <mergeCell ref="G35:H35"/>
    <mergeCell ref="I35:J35"/>
    <mergeCell ref="K35:O35"/>
    <mergeCell ref="A36:C36"/>
    <mergeCell ref="D36:F36"/>
    <mergeCell ref="G36:H36"/>
    <mergeCell ref="I36:J36"/>
    <mergeCell ref="K36:O36"/>
    <mergeCell ref="A39:C39"/>
    <mergeCell ref="D39:F39"/>
    <mergeCell ref="G39:H39"/>
    <mergeCell ref="I39:J39"/>
    <mergeCell ref="A40:C41"/>
    <mergeCell ref="D40:F41"/>
    <mergeCell ref="G40:H41"/>
    <mergeCell ref="I40:J40"/>
    <mergeCell ref="A38:C38"/>
    <mergeCell ref="D38:F38"/>
    <mergeCell ref="G38:H38"/>
    <mergeCell ref="I38:J38"/>
    <mergeCell ref="M42:O42"/>
    <mergeCell ref="A43:C43"/>
    <mergeCell ref="D43:F43"/>
    <mergeCell ref="G43:H43"/>
    <mergeCell ref="I43:J43"/>
    <mergeCell ref="K43:L43"/>
    <mergeCell ref="M43:O43"/>
    <mergeCell ref="K40:L40"/>
    <mergeCell ref="M40:O40"/>
    <mergeCell ref="I41:J41"/>
    <mergeCell ref="K41:L41"/>
    <mergeCell ref="M41:O41"/>
    <mergeCell ref="A42:C42"/>
    <mergeCell ref="D42:F42"/>
    <mergeCell ref="G42:H42"/>
    <mergeCell ref="I42:J42"/>
    <mergeCell ref="K42:L42"/>
    <mergeCell ref="A45:O45"/>
    <mergeCell ref="B46:O48"/>
    <mergeCell ref="S49:X49"/>
    <mergeCell ref="A50:C50"/>
    <mergeCell ref="D50:F50"/>
    <mergeCell ref="G50:H50"/>
    <mergeCell ref="I50:J50"/>
    <mergeCell ref="K50:O50"/>
    <mergeCell ref="A44:C44"/>
    <mergeCell ref="D44:F44"/>
    <mergeCell ref="G44:H44"/>
    <mergeCell ref="I44:J44"/>
    <mergeCell ref="K44:L44"/>
    <mergeCell ref="M44:O44"/>
    <mergeCell ref="A51:C55"/>
    <mergeCell ref="D51:F55"/>
    <mergeCell ref="G51:H55"/>
    <mergeCell ref="I51:J51"/>
    <mergeCell ref="K51:O55"/>
    <mergeCell ref="I52:J52"/>
    <mergeCell ref="I53:J53"/>
    <mergeCell ref="I54:J54"/>
    <mergeCell ref="I55:J55"/>
    <mergeCell ref="A56:C56"/>
    <mergeCell ref="D56:F56"/>
    <mergeCell ref="G56:H56"/>
    <mergeCell ref="I56:J56"/>
    <mergeCell ref="K56:O56"/>
    <mergeCell ref="A57:C57"/>
    <mergeCell ref="D57:F57"/>
    <mergeCell ref="G57:H57"/>
    <mergeCell ref="I57:J57"/>
    <mergeCell ref="K57:O57"/>
    <mergeCell ref="A58:C58"/>
    <mergeCell ref="D58:F58"/>
    <mergeCell ref="G58:H58"/>
    <mergeCell ref="I58:J58"/>
    <mergeCell ref="K58:O58"/>
    <mergeCell ref="A59:C59"/>
    <mergeCell ref="D59:F59"/>
    <mergeCell ref="G59:H59"/>
    <mergeCell ref="I59:J59"/>
    <mergeCell ref="K59:O59"/>
    <mergeCell ref="A64:O64"/>
    <mergeCell ref="I62:J62"/>
    <mergeCell ref="K62:O62"/>
    <mergeCell ref="A63:C63"/>
    <mergeCell ref="D63:F63"/>
    <mergeCell ref="G63:H63"/>
    <mergeCell ref="I63:J63"/>
    <mergeCell ref="K63:O63"/>
    <mergeCell ref="A60:C60"/>
    <mergeCell ref="D60:F60"/>
    <mergeCell ref="G60:H60"/>
    <mergeCell ref="I60:J60"/>
    <mergeCell ref="K60:O60"/>
    <mergeCell ref="A61:C62"/>
    <mergeCell ref="D61:F62"/>
    <mergeCell ref="G61:H62"/>
    <mergeCell ref="I61:J61"/>
    <mergeCell ref="K61:O61"/>
  </mergeCells>
  <phoneticPr fontId="1" type="noConversion"/>
  <pageMargins left="0.70866141732283472" right="0.59055118110236227" top="0.47244094488188981" bottom="0.59055118110236227" header="0.51181102362204722" footer="0.51181102362204722"/>
  <pageSetup paperSize="9" scale="85" orientation="portrait" r:id="rId1"/>
  <headerFooter alignWithMargins="0">
    <oddHeader xml:space="preserve">&amp;C&amp;8                                                                                                     第&amp;P页   共&amp;N页  </oddHeader>
  </headerFooter>
  <rowBreaks count="1" manualBreakCount="1">
    <brk id="142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>
  <dimension ref="A1:M31"/>
  <sheetViews>
    <sheetView topLeftCell="A4" zoomScaleNormal="100" zoomScaleSheetLayoutView="100" workbookViewId="0">
      <selection activeCell="O10" sqref="O10:O19"/>
    </sheetView>
  </sheetViews>
  <sheetFormatPr defaultRowHeight="14.25"/>
  <cols>
    <col min="1" max="1" width="8" style="3" customWidth="1"/>
    <col min="2" max="2" width="2.5" style="3" customWidth="1"/>
    <col min="3" max="3" width="5.25" style="3" customWidth="1"/>
    <col min="4" max="4" width="4.25" style="3" customWidth="1"/>
    <col min="5" max="5" width="5" style="3" customWidth="1"/>
    <col min="6" max="6" width="7.125" style="3" customWidth="1"/>
    <col min="7" max="7" width="5.375" style="3" customWidth="1"/>
    <col min="8" max="9" width="4.375" style="3" customWidth="1"/>
    <col min="10" max="10" width="3.875" style="3" customWidth="1"/>
    <col min="11" max="11" width="9.125" style="3" customWidth="1"/>
    <col min="12" max="12" width="6.125" style="3" customWidth="1"/>
    <col min="13" max="256" width="9" style="3"/>
    <col min="257" max="257" width="8" style="3" customWidth="1"/>
    <col min="258" max="258" width="2.5" style="3" customWidth="1"/>
    <col min="259" max="259" width="5.25" style="3" customWidth="1"/>
    <col min="260" max="260" width="4.25" style="3" customWidth="1"/>
    <col min="261" max="261" width="5" style="3" customWidth="1"/>
    <col min="262" max="262" width="7.125" style="3" customWidth="1"/>
    <col min="263" max="263" width="5.375" style="3" customWidth="1"/>
    <col min="264" max="265" width="4.375" style="3" customWidth="1"/>
    <col min="266" max="266" width="3.875" style="3" customWidth="1"/>
    <col min="267" max="267" width="9.125" style="3" customWidth="1"/>
    <col min="268" max="268" width="6.125" style="3" customWidth="1"/>
    <col min="269" max="512" width="9" style="3"/>
    <col min="513" max="513" width="8" style="3" customWidth="1"/>
    <col min="514" max="514" width="2.5" style="3" customWidth="1"/>
    <col min="515" max="515" width="5.25" style="3" customWidth="1"/>
    <col min="516" max="516" width="4.25" style="3" customWidth="1"/>
    <col min="517" max="517" width="5" style="3" customWidth="1"/>
    <col min="518" max="518" width="7.125" style="3" customWidth="1"/>
    <col min="519" max="519" width="5.375" style="3" customWidth="1"/>
    <col min="520" max="521" width="4.375" style="3" customWidth="1"/>
    <col min="522" max="522" width="3.875" style="3" customWidth="1"/>
    <col min="523" max="523" width="9.125" style="3" customWidth="1"/>
    <col min="524" max="524" width="6.125" style="3" customWidth="1"/>
    <col min="525" max="768" width="9" style="3"/>
    <col min="769" max="769" width="8" style="3" customWidth="1"/>
    <col min="770" max="770" width="2.5" style="3" customWidth="1"/>
    <col min="771" max="771" width="5.25" style="3" customWidth="1"/>
    <col min="772" max="772" width="4.25" style="3" customWidth="1"/>
    <col min="773" max="773" width="5" style="3" customWidth="1"/>
    <col min="774" max="774" width="7.125" style="3" customWidth="1"/>
    <col min="775" max="775" width="5.375" style="3" customWidth="1"/>
    <col min="776" max="777" width="4.375" style="3" customWidth="1"/>
    <col min="778" max="778" width="3.875" style="3" customWidth="1"/>
    <col min="779" max="779" width="9.125" style="3" customWidth="1"/>
    <col min="780" max="780" width="6.125" style="3" customWidth="1"/>
    <col min="781" max="1024" width="9" style="3"/>
    <col min="1025" max="1025" width="8" style="3" customWidth="1"/>
    <col min="1026" max="1026" width="2.5" style="3" customWidth="1"/>
    <col min="1027" max="1027" width="5.25" style="3" customWidth="1"/>
    <col min="1028" max="1028" width="4.25" style="3" customWidth="1"/>
    <col min="1029" max="1029" width="5" style="3" customWidth="1"/>
    <col min="1030" max="1030" width="7.125" style="3" customWidth="1"/>
    <col min="1031" max="1031" width="5.375" style="3" customWidth="1"/>
    <col min="1032" max="1033" width="4.375" style="3" customWidth="1"/>
    <col min="1034" max="1034" width="3.875" style="3" customWidth="1"/>
    <col min="1035" max="1035" width="9.125" style="3" customWidth="1"/>
    <col min="1036" max="1036" width="6.125" style="3" customWidth="1"/>
    <col min="1037" max="1280" width="9" style="3"/>
    <col min="1281" max="1281" width="8" style="3" customWidth="1"/>
    <col min="1282" max="1282" width="2.5" style="3" customWidth="1"/>
    <col min="1283" max="1283" width="5.25" style="3" customWidth="1"/>
    <col min="1284" max="1284" width="4.25" style="3" customWidth="1"/>
    <col min="1285" max="1285" width="5" style="3" customWidth="1"/>
    <col min="1286" max="1286" width="7.125" style="3" customWidth="1"/>
    <col min="1287" max="1287" width="5.375" style="3" customWidth="1"/>
    <col min="1288" max="1289" width="4.375" style="3" customWidth="1"/>
    <col min="1290" max="1290" width="3.875" style="3" customWidth="1"/>
    <col min="1291" max="1291" width="9.125" style="3" customWidth="1"/>
    <col min="1292" max="1292" width="6.125" style="3" customWidth="1"/>
    <col min="1293" max="1536" width="9" style="3"/>
    <col min="1537" max="1537" width="8" style="3" customWidth="1"/>
    <col min="1538" max="1538" width="2.5" style="3" customWidth="1"/>
    <col min="1539" max="1539" width="5.25" style="3" customWidth="1"/>
    <col min="1540" max="1540" width="4.25" style="3" customWidth="1"/>
    <col min="1541" max="1541" width="5" style="3" customWidth="1"/>
    <col min="1542" max="1542" width="7.125" style="3" customWidth="1"/>
    <col min="1543" max="1543" width="5.375" style="3" customWidth="1"/>
    <col min="1544" max="1545" width="4.375" style="3" customWidth="1"/>
    <col min="1546" max="1546" width="3.875" style="3" customWidth="1"/>
    <col min="1547" max="1547" width="9.125" style="3" customWidth="1"/>
    <col min="1548" max="1548" width="6.125" style="3" customWidth="1"/>
    <col min="1549" max="1792" width="9" style="3"/>
    <col min="1793" max="1793" width="8" style="3" customWidth="1"/>
    <col min="1794" max="1794" width="2.5" style="3" customWidth="1"/>
    <col min="1795" max="1795" width="5.25" style="3" customWidth="1"/>
    <col min="1796" max="1796" width="4.25" style="3" customWidth="1"/>
    <col min="1797" max="1797" width="5" style="3" customWidth="1"/>
    <col min="1798" max="1798" width="7.125" style="3" customWidth="1"/>
    <col min="1799" max="1799" width="5.375" style="3" customWidth="1"/>
    <col min="1800" max="1801" width="4.375" style="3" customWidth="1"/>
    <col min="1802" max="1802" width="3.875" style="3" customWidth="1"/>
    <col min="1803" max="1803" width="9.125" style="3" customWidth="1"/>
    <col min="1804" max="1804" width="6.125" style="3" customWidth="1"/>
    <col min="1805" max="2048" width="9" style="3"/>
    <col min="2049" max="2049" width="8" style="3" customWidth="1"/>
    <col min="2050" max="2050" width="2.5" style="3" customWidth="1"/>
    <col min="2051" max="2051" width="5.25" style="3" customWidth="1"/>
    <col min="2052" max="2052" width="4.25" style="3" customWidth="1"/>
    <col min="2053" max="2053" width="5" style="3" customWidth="1"/>
    <col min="2054" max="2054" width="7.125" style="3" customWidth="1"/>
    <col min="2055" max="2055" width="5.375" style="3" customWidth="1"/>
    <col min="2056" max="2057" width="4.375" style="3" customWidth="1"/>
    <col min="2058" max="2058" width="3.875" style="3" customWidth="1"/>
    <col min="2059" max="2059" width="9.125" style="3" customWidth="1"/>
    <col min="2060" max="2060" width="6.125" style="3" customWidth="1"/>
    <col min="2061" max="2304" width="9" style="3"/>
    <col min="2305" max="2305" width="8" style="3" customWidth="1"/>
    <col min="2306" max="2306" width="2.5" style="3" customWidth="1"/>
    <col min="2307" max="2307" width="5.25" style="3" customWidth="1"/>
    <col min="2308" max="2308" width="4.25" style="3" customWidth="1"/>
    <col min="2309" max="2309" width="5" style="3" customWidth="1"/>
    <col min="2310" max="2310" width="7.125" style="3" customWidth="1"/>
    <col min="2311" max="2311" width="5.375" style="3" customWidth="1"/>
    <col min="2312" max="2313" width="4.375" style="3" customWidth="1"/>
    <col min="2314" max="2314" width="3.875" style="3" customWidth="1"/>
    <col min="2315" max="2315" width="9.125" style="3" customWidth="1"/>
    <col min="2316" max="2316" width="6.125" style="3" customWidth="1"/>
    <col min="2317" max="2560" width="9" style="3"/>
    <col min="2561" max="2561" width="8" style="3" customWidth="1"/>
    <col min="2562" max="2562" width="2.5" style="3" customWidth="1"/>
    <col min="2563" max="2563" width="5.25" style="3" customWidth="1"/>
    <col min="2564" max="2564" width="4.25" style="3" customWidth="1"/>
    <col min="2565" max="2565" width="5" style="3" customWidth="1"/>
    <col min="2566" max="2566" width="7.125" style="3" customWidth="1"/>
    <col min="2567" max="2567" width="5.375" style="3" customWidth="1"/>
    <col min="2568" max="2569" width="4.375" style="3" customWidth="1"/>
    <col min="2570" max="2570" width="3.875" style="3" customWidth="1"/>
    <col min="2571" max="2571" width="9.125" style="3" customWidth="1"/>
    <col min="2572" max="2572" width="6.125" style="3" customWidth="1"/>
    <col min="2573" max="2816" width="9" style="3"/>
    <col min="2817" max="2817" width="8" style="3" customWidth="1"/>
    <col min="2818" max="2818" width="2.5" style="3" customWidth="1"/>
    <col min="2819" max="2819" width="5.25" style="3" customWidth="1"/>
    <col min="2820" max="2820" width="4.25" style="3" customWidth="1"/>
    <col min="2821" max="2821" width="5" style="3" customWidth="1"/>
    <col min="2822" max="2822" width="7.125" style="3" customWidth="1"/>
    <col min="2823" max="2823" width="5.375" style="3" customWidth="1"/>
    <col min="2824" max="2825" width="4.375" style="3" customWidth="1"/>
    <col min="2826" max="2826" width="3.875" style="3" customWidth="1"/>
    <col min="2827" max="2827" width="9.125" style="3" customWidth="1"/>
    <col min="2828" max="2828" width="6.125" style="3" customWidth="1"/>
    <col min="2829" max="3072" width="9" style="3"/>
    <col min="3073" max="3073" width="8" style="3" customWidth="1"/>
    <col min="3074" max="3074" width="2.5" style="3" customWidth="1"/>
    <col min="3075" max="3075" width="5.25" style="3" customWidth="1"/>
    <col min="3076" max="3076" width="4.25" style="3" customWidth="1"/>
    <col min="3077" max="3077" width="5" style="3" customWidth="1"/>
    <col min="3078" max="3078" width="7.125" style="3" customWidth="1"/>
    <col min="3079" max="3079" width="5.375" style="3" customWidth="1"/>
    <col min="3080" max="3081" width="4.375" style="3" customWidth="1"/>
    <col min="3082" max="3082" width="3.875" style="3" customWidth="1"/>
    <col min="3083" max="3083" width="9.125" style="3" customWidth="1"/>
    <col min="3084" max="3084" width="6.125" style="3" customWidth="1"/>
    <col min="3085" max="3328" width="9" style="3"/>
    <col min="3329" max="3329" width="8" style="3" customWidth="1"/>
    <col min="3330" max="3330" width="2.5" style="3" customWidth="1"/>
    <col min="3331" max="3331" width="5.25" style="3" customWidth="1"/>
    <col min="3332" max="3332" width="4.25" style="3" customWidth="1"/>
    <col min="3333" max="3333" width="5" style="3" customWidth="1"/>
    <col min="3334" max="3334" width="7.125" style="3" customWidth="1"/>
    <col min="3335" max="3335" width="5.375" style="3" customWidth="1"/>
    <col min="3336" max="3337" width="4.375" style="3" customWidth="1"/>
    <col min="3338" max="3338" width="3.875" style="3" customWidth="1"/>
    <col min="3339" max="3339" width="9.125" style="3" customWidth="1"/>
    <col min="3340" max="3340" width="6.125" style="3" customWidth="1"/>
    <col min="3341" max="3584" width="9" style="3"/>
    <col min="3585" max="3585" width="8" style="3" customWidth="1"/>
    <col min="3586" max="3586" width="2.5" style="3" customWidth="1"/>
    <col min="3587" max="3587" width="5.25" style="3" customWidth="1"/>
    <col min="3588" max="3588" width="4.25" style="3" customWidth="1"/>
    <col min="3589" max="3589" width="5" style="3" customWidth="1"/>
    <col min="3590" max="3590" width="7.125" style="3" customWidth="1"/>
    <col min="3591" max="3591" width="5.375" style="3" customWidth="1"/>
    <col min="3592" max="3593" width="4.375" style="3" customWidth="1"/>
    <col min="3594" max="3594" width="3.875" style="3" customWidth="1"/>
    <col min="3595" max="3595" width="9.125" style="3" customWidth="1"/>
    <col min="3596" max="3596" width="6.125" style="3" customWidth="1"/>
    <col min="3597" max="3840" width="9" style="3"/>
    <col min="3841" max="3841" width="8" style="3" customWidth="1"/>
    <col min="3842" max="3842" width="2.5" style="3" customWidth="1"/>
    <col min="3843" max="3843" width="5.25" style="3" customWidth="1"/>
    <col min="3844" max="3844" width="4.25" style="3" customWidth="1"/>
    <col min="3845" max="3845" width="5" style="3" customWidth="1"/>
    <col min="3846" max="3846" width="7.125" style="3" customWidth="1"/>
    <col min="3847" max="3847" width="5.375" style="3" customWidth="1"/>
    <col min="3848" max="3849" width="4.375" style="3" customWidth="1"/>
    <col min="3850" max="3850" width="3.875" style="3" customWidth="1"/>
    <col min="3851" max="3851" width="9.125" style="3" customWidth="1"/>
    <col min="3852" max="3852" width="6.125" style="3" customWidth="1"/>
    <col min="3853" max="4096" width="9" style="3"/>
    <col min="4097" max="4097" width="8" style="3" customWidth="1"/>
    <col min="4098" max="4098" width="2.5" style="3" customWidth="1"/>
    <col min="4099" max="4099" width="5.25" style="3" customWidth="1"/>
    <col min="4100" max="4100" width="4.25" style="3" customWidth="1"/>
    <col min="4101" max="4101" width="5" style="3" customWidth="1"/>
    <col min="4102" max="4102" width="7.125" style="3" customWidth="1"/>
    <col min="4103" max="4103" width="5.375" style="3" customWidth="1"/>
    <col min="4104" max="4105" width="4.375" style="3" customWidth="1"/>
    <col min="4106" max="4106" width="3.875" style="3" customWidth="1"/>
    <col min="4107" max="4107" width="9.125" style="3" customWidth="1"/>
    <col min="4108" max="4108" width="6.125" style="3" customWidth="1"/>
    <col min="4109" max="4352" width="9" style="3"/>
    <col min="4353" max="4353" width="8" style="3" customWidth="1"/>
    <col min="4354" max="4354" width="2.5" style="3" customWidth="1"/>
    <col min="4355" max="4355" width="5.25" style="3" customWidth="1"/>
    <col min="4356" max="4356" width="4.25" style="3" customWidth="1"/>
    <col min="4357" max="4357" width="5" style="3" customWidth="1"/>
    <col min="4358" max="4358" width="7.125" style="3" customWidth="1"/>
    <col min="4359" max="4359" width="5.375" style="3" customWidth="1"/>
    <col min="4360" max="4361" width="4.375" style="3" customWidth="1"/>
    <col min="4362" max="4362" width="3.875" style="3" customWidth="1"/>
    <col min="4363" max="4363" width="9.125" style="3" customWidth="1"/>
    <col min="4364" max="4364" width="6.125" style="3" customWidth="1"/>
    <col min="4365" max="4608" width="9" style="3"/>
    <col min="4609" max="4609" width="8" style="3" customWidth="1"/>
    <col min="4610" max="4610" width="2.5" style="3" customWidth="1"/>
    <col min="4611" max="4611" width="5.25" style="3" customWidth="1"/>
    <col min="4612" max="4612" width="4.25" style="3" customWidth="1"/>
    <col min="4613" max="4613" width="5" style="3" customWidth="1"/>
    <col min="4614" max="4614" width="7.125" style="3" customWidth="1"/>
    <col min="4615" max="4615" width="5.375" style="3" customWidth="1"/>
    <col min="4616" max="4617" width="4.375" style="3" customWidth="1"/>
    <col min="4618" max="4618" width="3.875" style="3" customWidth="1"/>
    <col min="4619" max="4619" width="9.125" style="3" customWidth="1"/>
    <col min="4620" max="4620" width="6.125" style="3" customWidth="1"/>
    <col min="4621" max="4864" width="9" style="3"/>
    <col min="4865" max="4865" width="8" style="3" customWidth="1"/>
    <col min="4866" max="4866" width="2.5" style="3" customWidth="1"/>
    <col min="4867" max="4867" width="5.25" style="3" customWidth="1"/>
    <col min="4868" max="4868" width="4.25" style="3" customWidth="1"/>
    <col min="4869" max="4869" width="5" style="3" customWidth="1"/>
    <col min="4870" max="4870" width="7.125" style="3" customWidth="1"/>
    <col min="4871" max="4871" width="5.375" style="3" customWidth="1"/>
    <col min="4872" max="4873" width="4.375" style="3" customWidth="1"/>
    <col min="4874" max="4874" width="3.875" style="3" customWidth="1"/>
    <col min="4875" max="4875" width="9.125" style="3" customWidth="1"/>
    <col min="4876" max="4876" width="6.125" style="3" customWidth="1"/>
    <col min="4877" max="5120" width="9" style="3"/>
    <col min="5121" max="5121" width="8" style="3" customWidth="1"/>
    <col min="5122" max="5122" width="2.5" style="3" customWidth="1"/>
    <col min="5123" max="5123" width="5.25" style="3" customWidth="1"/>
    <col min="5124" max="5124" width="4.25" style="3" customWidth="1"/>
    <col min="5125" max="5125" width="5" style="3" customWidth="1"/>
    <col min="5126" max="5126" width="7.125" style="3" customWidth="1"/>
    <col min="5127" max="5127" width="5.375" style="3" customWidth="1"/>
    <col min="5128" max="5129" width="4.375" style="3" customWidth="1"/>
    <col min="5130" max="5130" width="3.875" style="3" customWidth="1"/>
    <col min="5131" max="5131" width="9.125" style="3" customWidth="1"/>
    <col min="5132" max="5132" width="6.125" style="3" customWidth="1"/>
    <col min="5133" max="5376" width="9" style="3"/>
    <col min="5377" max="5377" width="8" style="3" customWidth="1"/>
    <col min="5378" max="5378" width="2.5" style="3" customWidth="1"/>
    <col min="5379" max="5379" width="5.25" style="3" customWidth="1"/>
    <col min="5380" max="5380" width="4.25" style="3" customWidth="1"/>
    <col min="5381" max="5381" width="5" style="3" customWidth="1"/>
    <col min="5382" max="5382" width="7.125" style="3" customWidth="1"/>
    <col min="5383" max="5383" width="5.375" style="3" customWidth="1"/>
    <col min="5384" max="5385" width="4.375" style="3" customWidth="1"/>
    <col min="5386" max="5386" width="3.875" style="3" customWidth="1"/>
    <col min="5387" max="5387" width="9.125" style="3" customWidth="1"/>
    <col min="5388" max="5388" width="6.125" style="3" customWidth="1"/>
    <col min="5389" max="5632" width="9" style="3"/>
    <col min="5633" max="5633" width="8" style="3" customWidth="1"/>
    <col min="5634" max="5634" width="2.5" style="3" customWidth="1"/>
    <col min="5635" max="5635" width="5.25" style="3" customWidth="1"/>
    <col min="5636" max="5636" width="4.25" style="3" customWidth="1"/>
    <col min="5637" max="5637" width="5" style="3" customWidth="1"/>
    <col min="5638" max="5638" width="7.125" style="3" customWidth="1"/>
    <col min="5639" max="5639" width="5.375" style="3" customWidth="1"/>
    <col min="5640" max="5641" width="4.375" style="3" customWidth="1"/>
    <col min="5642" max="5642" width="3.875" style="3" customWidth="1"/>
    <col min="5643" max="5643" width="9.125" style="3" customWidth="1"/>
    <col min="5644" max="5644" width="6.125" style="3" customWidth="1"/>
    <col min="5645" max="5888" width="9" style="3"/>
    <col min="5889" max="5889" width="8" style="3" customWidth="1"/>
    <col min="5890" max="5890" width="2.5" style="3" customWidth="1"/>
    <col min="5891" max="5891" width="5.25" style="3" customWidth="1"/>
    <col min="5892" max="5892" width="4.25" style="3" customWidth="1"/>
    <col min="5893" max="5893" width="5" style="3" customWidth="1"/>
    <col min="5894" max="5894" width="7.125" style="3" customWidth="1"/>
    <col min="5895" max="5895" width="5.375" style="3" customWidth="1"/>
    <col min="5896" max="5897" width="4.375" style="3" customWidth="1"/>
    <col min="5898" max="5898" width="3.875" style="3" customWidth="1"/>
    <col min="5899" max="5899" width="9.125" style="3" customWidth="1"/>
    <col min="5900" max="5900" width="6.125" style="3" customWidth="1"/>
    <col min="5901" max="6144" width="9" style="3"/>
    <col min="6145" max="6145" width="8" style="3" customWidth="1"/>
    <col min="6146" max="6146" width="2.5" style="3" customWidth="1"/>
    <col min="6147" max="6147" width="5.25" style="3" customWidth="1"/>
    <col min="6148" max="6148" width="4.25" style="3" customWidth="1"/>
    <col min="6149" max="6149" width="5" style="3" customWidth="1"/>
    <col min="6150" max="6150" width="7.125" style="3" customWidth="1"/>
    <col min="6151" max="6151" width="5.375" style="3" customWidth="1"/>
    <col min="6152" max="6153" width="4.375" style="3" customWidth="1"/>
    <col min="6154" max="6154" width="3.875" style="3" customWidth="1"/>
    <col min="6155" max="6155" width="9.125" style="3" customWidth="1"/>
    <col min="6156" max="6156" width="6.125" style="3" customWidth="1"/>
    <col min="6157" max="6400" width="9" style="3"/>
    <col min="6401" max="6401" width="8" style="3" customWidth="1"/>
    <col min="6402" max="6402" width="2.5" style="3" customWidth="1"/>
    <col min="6403" max="6403" width="5.25" style="3" customWidth="1"/>
    <col min="6404" max="6404" width="4.25" style="3" customWidth="1"/>
    <col min="6405" max="6405" width="5" style="3" customWidth="1"/>
    <col min="6406" max="6406" width="7.125" style="3" customWidth="1"/>
    <col min="6407" max="6407" width="5.375" style="3" customWidth="1"/>
    <col min="6408" max="6409" width="4.375" style="3" customWidth="1"/>
    <col min="6410" max="6410" width="3.875" style="3" customWidth="1"/>
    <col min="6411" max="6411" width="9.125" style="3" customWidth="1"/>
    <col min="6412" max="6412" width="6.125" style="3" customWidth="1"/>
    <col min="6413" max="6656" width="9" style="3"/>
    <col min="6657" max="6657" width="8" style="3" customWidth="1"/>
    <col min="6658" max="6658" width="2.5" style="3" customWidth="1"/>
    <col min="6659" max="6659" width="5.25" style="3" customWidth="1"/>
    <col min="6660" max="6660" width="4.25" style="3" customWidth="1"/>
    <col min="6661" max="6661" width="5" style="3" customWidth="1"/>
    <col min="6662" max="6662" width="7.125" style="3" customWidth="1"/>
    <col min="6663" max="6663" width="5.375" style="3" customWidth="1"/>
    <col min="6664" max="6665" width="4.375" style="3" customWidth="1"/>
    <col min="6666" max="6666" width="3.875" style="3" customWidth="1"/>
    <col min="6667" max="6667" width="9.125" style="3" customWidth="1"/>
    <col min="6668" max="6668" width="6.125" style="3" customWidth="1"/>
    <col min="6669" max="6912" width="9" style="3"/>
    <col min="6913" max="6913" width="8" style="3" customWidth="1"/>
    <col min="6914" max="6914" width="2.5" style="3" customWidth="1"/>
    <col min="6915" max="6915" width="5.25" style="3" customWidth="1"/>
    <col min="6916" max="6916" width="4.25" style="3" customWidth="1"/>
    <col min="6917" max="6917" width="5" style="3" customWidth="1"/>
    <col min="6918" max="6918" width="7.125" style="3" customWidth="1"/>
    <col min="6919" max="6919" width="5.375" style="3" customWidth="1"/>
    <col min="6920" max="6921" width="4.375" style="3" customWidth="1"/>
    <col min="6922" max="6922" width="3.875" style="3" customWidth="1"/>
    <col min="6923" max="6923" width="9.125" style="3" customWidth="1"/>
    <col min="6924" max="6924" width="6.125" style="3" customWidth="1"/>
    <col min="6925" max="7168" width="9" style="3"/>
    <col min="7169" max="7169" width="8" style="3" customWidth="1"/>
    <col min="7170" max="7170" width="2.5" style="3" customWidth="1"/>
    <col min="7171" max="7171" width="5.25" style="3" customWidth="1"/>
    <col min="7172" max="7172" width="4.25" style="3" customWidth="1"/>
    <col min="7173" max="7173" width="5" style="3" customWidth="1"/>
    <col min="7174" max="7174" width="7.125" style="3" customWidth="1"/>
    <col min="7175" max="7175" width="5.375" style="3" customWidth="1"/>
    <col min="7176" max="7177" width="4.375" style="3" customWidth="1"/>
    <col min="7178" max="7178" width="3.875" style="3" customWidth="1"/>
    <col min="7179" max="7179" width="9.125" style="3" customWidth="1"/>
    <col min="7180" max="7180" width="6.125" style="3" customWidth="1"/>
    <col min="7181" max="7424" width="9" style="3"/>
    <col min="7425" max="7425" width="8" style="3" customWidth="1"/>
    <col min="7426" max="7426" width="2.5" style="3" customWidth="1"/>
    <col min="7427" max="7427" width="5.25" style="3" customWidth="1"/>
    <col min="7428" max="7428" width="4.25" style="3" customWidth="1"/>
    <col min="7429" max="7429" width="5" style="3" customWidth="1"/>
    <col min="7430" max="7430" width="7.125" style="3" customWidth="1"/>
    <col min="7431" max="7431" width="5.375" style="3" customWidth="1"/>
    <col min="7432" max="7433" width="4.375" style="3" customWidth="1"/>
    <col min="7434" max="7434" width="3.875" style="3" customWidth="1"/>
    <col min="7435" max="7435" width="9.125" style="3" customWidth="1"/>
    <col min="7436" max="7436" width="6.125" style="3" customWidth="1"/>
    <col min="7437" max="7680" width="9" style="3"/>
    <col min="7681" max="7681" width="8" style="3" customWidth="1"/>
    <col min="7682" max="7682" width="2.5" style="3" customWidth="1"/>
    <col min="7683" max="7683" width="5.25" style="3" customWidth="1"/>
    <col min="7684" max="7684" width="4.25" style="3" customWidth="1"/>
    <col min="7685" max="7685" width="5" style="3" customWidth="1"/>
    <col min="7686" max="7686" width="7.125" style="3" customWidth="1"/>
    <col min="7687" max="7687" width="5.375" style="3" customWidth="1"/>
    <col min="7688" max="7689" width="4.375" style="3" customWidth="1"/>
    <col min="7690" max="7690" width="3.875" style="3" customWidth="1"/>
    <col min="7691" max="7691" width="9.125" style="3" customWidth="1"/>
    <col min="7692" max="7692" width="6.125" style="3" customWidth="1"/>
    <col min="7693" max="7936" width="9" style="3"/>
    <col min="7937" max="7937" width="8" style="3" customWidth="1"/>
    <col min="7938" max="7938" width="2.5" style="3" customWidth="1"/>
    <col min="7939" max="7939" width="5.25" style="3" customWidth="1"/>
    <col min="7940" max="7940" width="4.25" style="3" customWidth="1"/>
    <col min="7941" max="7941" width="5" style="3" customWidth="1"/>
    <col min="7942" max="7942" width="7.125" style="3" customWidth="1"/>
    <col min="7943" max="7943" width="5.375" style="3" customWidth="1"/>
    <col min="7944" max="7945" width="4.375" style="3" customWidth="1"/>
    <col min="7946" max="7946" width="3.875" style="3" customWidth="1"/>
    <col min="7947" max="7947" width="9.125" style="3" customWidth="1"/>
    <col min="7948" max="7948" width="6.125" style="3" customWidth="1"/>
    <col min="7949" max="8192" width="9" style="3"/>
    <col min="8193" max="8193" width="8" style="3" customWidth="1"/>
    <col min="8194" max="8194" width="2.5" style="3" customWidth="1"/>
    <col min="8195" max="8195" width="5.25" style="3" customWidth="1"/>
    <col min="8196" max="8196" width="4.25" style="3" customWidth="1"/>
    <col min="8197" max="8197" width="5" style="3" customWidth="1"/>
    <col min="8198" max="8198" width="7.125" style="3" customWidth="1"/>
    <col min="8199" max="8199" width="5.375" style="3" customWidth="1"/>
    <col min="8200" max="8201" width="4.375" style="3" customWidth="1"/>
    <col min="8202" max="8202" width="3.875" style="3" customWidth="1"/>
    <col min="8203" max="8203" width="9.125" style="3" customWidth="1"/>
    <col min="8204" max="8204" width="6.125" style="3" customWidth="1"/>
    <col min="8205" max="8448" width="9" style="3"/>
    <col min="8449" max="8449" width="8" style="3" customWidth="1"/>
    <col min="8450" max="8450" width="2.5" style="3" customWidth="1"/>
    <col min="8451" max="8451" width="5.25" style="3" customWidth="1"/>
    <col min="8452" max="8452" width="4.25" style="3" customWidth="1"/>
    <col min="8453" max="8453" width="5" style="3" customWidth="1"/>
    <col min="8454" max="8454" width="7.125" style="3" customWidth="1"/>
    <col min="8455" max="8455" width="5.375" style="3" customWidth="1"/>
    <col min="8456" max="8457" width="4.375" style="3" customWidth="1"/>
    <col min="8458" max="8458" width="3.875" style="3" customWidth="1"/>
    <col min="8459" max="8459" width="9.125" style="3" customWidth="1"/>
    <col min="8460" max="8460" width="6.125" style="3" customWidth="1"/>
    <col min="8461" max="8704" width="9" style="3"/>
    <col min="8705" max="8705" width="8" style="3" customWidth="1"/>
    <col min="8706" max="8706" width="2.5" style="3" customWidth="1"/>
    <col min="8707" max="8707" width="5.25" style="3" customWidth="1"/>
    <col min="8708" max="8708" width="4.25" style="3" customWidth="1"/>
    <col min="8709" max="8709" width="5" style="3" customWidth="1"/>
    <col min="8710" max="8710" width="7.125" style="3" customWidth="1"/>
    <col min="8711" max="8711" width="5.375" style="3" customWidth="1"/>
    <col min="8712" max="8713" width="4.375" style="3" customWidth="1"/>
    <col min="8714" max="8714" width="3.875" style="3" customWidth="1"/>
    <col min="8715" max="8715" width="9.125" style="3" customWidth="1"/>
    <col min="8716" max="8716" width="6.125" style="3" customWidth="1"/>
    <col min="8717" max="8960" width="9" style="3"/>
    <col min="8961" max="8961" width="8" style="3" customWidth="1"/>
    <col min="8962" max="8962" width="2.5" style="3" customWidth="1"/>
    <col min="8963" max="8963" width="5.25" style="3" customWidth="1"/>
    <col min="8964" max="8964" width="4.25" style="3" customWidth="1"/>
    <col min="8965" max="8965" width="5" style="3" customWidth="1"/>
    <col min="8966" max="8966" width="7.125" style="3" customWidth="1"/>
    <col min="8967" max="8967" width="5.375" style="3" customWidth="1"/>
    <col min="8968" max="8969" width="4.375" style="3" customWidth="1"/>
    <col min="8970" max="8970" width="3.875" style="3" customWidth="1"/>
    <col min="8971" max="8971" width="9.125" style="3" customWidth="1"/>
    <col min="8972" max="8972" width="6.125" style="3" customWidth="1"/>
    <col min="8973" max="9216" width="9" style="3"/>
    <col min="9217" max="9217" width="8" style="3" customWidth="1"/>
    <col min="9218" max="9218" width="2.5" style="3" customWidth="1"/>
    <col min="9219" max="9219" width="5.25" style="3" customWidth="1"/>
    <col min="9220" max="9220" width="4.25" style="3" customWidth="1"/>
    <col min="9221" max="9221" width="5" style="3" customWidth="1"/>
    <col min="9222" max="9222" width="7.125" style="3" customWidth="1"/>
    <col min="9223" max="9223" width="5.375" style="3" customWidth="1"/>
    <col min="9224" max="9225" width="4.375" style="3" customWidth="1"/>
    <col min="9226" max="9226" width="3.875" style="3" customWidth="1"/>
    <col min="9227" max="9227" width="9.125" style="3" customWidth="1"/>
    <col min="9228" max="9228" width="6.125" style="3" customWidth="1"/>
    <col min="9229" max="9472" width="9" style="3"/>
    <col min="9473" max="9473" width="8" style="3" customWidth="1"/>
    <col min="9474" max="9474" width="2.5" style="3" customWidth="1"/>
    <col min="9475" max="9475" width="5.25" style="3" customWidth="1"/>
    <col min="9476" max="9476" width="4.25" style="3" customWidth="1"/>
    <col min="9477" max="9477" width="5" style="3" customWidth="1"/>
    <col min="9478" max="9478" width="7.125" style="3" customWidth="1"/>
    <col min="9479" max="9479" width="5.375" style="3" customWidth="1"/>
    <col min="9480" max="9481" width="4.375" style="3" customWidth="1"/>
    <col min="9482" max="9482" width="3.875" style="3" customWidth="1"/>
    <col min="9483" max="9483" width="9.125" style="3" customWidth="1"/>
    <col min="9484" max="9484" width="6.125" style="3" customWidth="1"/>
    <col min="9485" max="9728" width="9" style="3"/>
    <col min="9729" max="9729" width="8" style="3" customWidth="1"/>
    <col min="9730" max="9730" width="2.5" style="3" customWidth="1"/>
    <col min="9731" max="9731" width="5.25" style="3" customWidth="1"/>
    <col min="9732" max="9732" width="4.25" style="3" customWidth="1"/>
    <col min="9733" max="9733" width="5" style="3" customWidth="1"/>
    <col min="9734" max="9734" width="7.125" style="3" customWidth="1"/>
    <col min="9735" max="9735" width="5.375" style="3" customWidth="1"/>
    <col min="9736" max="9737" width="4.375" style="3" customWidth="1"/>
    <col min="9738" max="9738" width="3.875" style="3" customWidth="1"/>
    <col min="9739" max="9739" width="9.125" style="3" customWidth="1"/>
    <col min="9740" max="9740" width="6.125" style="3" customWidth="1"/>
    <col min="9741" max="9984" width="9" style="3"/>
    <col min="9985" max="9985" width="8" style="3" customWidth="1"/>
    <col min="9986" max="9986" width="2.5" style="3" customWidth="1"/>
    <col min="9987" max="9987" width="5.25" style="3" customWidth="1"/>
    <col min="9988" max="9988" width="4.25" style="3" customWidth="1"/>
    <col min="9989" max="9989" width="5" style="3" customWidth="1"/>
    <col min="9990" max="9990" width="7.125" style="3" customWidth="1"/>
    <col min="9991" max="9991" width="5.375" style="3" customWidth="1"/>
    <col min="9992" max="9993" width="4.375" style="3" customWidth="1"/>
    <col min="9994" max="9994" width="3.875" style="3" customWidth="1"/>
    <col min="9995" max="9995" width="9.125" style="3" customWidth="1"/>
    <col min="9996" max="9996" width="6.125" style="3" customWidth="1"/>
    <col min="9997" max="10240" width="9" style="3"/>
    <col min="10241" max="10241" width="8" style="3" customWidth="1"/>
    <col min="10242" max="10242" width="2.5" style="3" customWidth="1"/>
    <col min="10243" max="10243" width="5.25" style="3" customWidth="1"/>
    <col min="10244" max="10244" width="4.25" style="3" customWidth="1"/>
    <col min="10245" max="10245" width="5" style="3" customWidth="1"/>
    <col min="10246" max="10246" width="7.125" style="3" customWidth="1"/>
    <col min="10247" max="10247" width="5.375" style="3" customWidth="1"/>
    <col min="10248" max="10249" width="4.375" style="3" customWidth="1"/>
    <col min="10250" max="10250" width="3.875" style="3" customWidth="1"/>
    <col min="10251" max="10251" width="9.125" style="3" customWidth="1"/>
    <col min="10252" max="10252" width="6.125" style="3" customWidth="1"/>
    <col min="10253" max="10496" width="9" style="3"/>
    <col min="10497" max="10497" width="8" style="3" customWidth="1"/>
    <col min="10498" max="10498" width="2.5" style="3" customWidth="1"/>
    <col min="10499" max="10499" width="5.25" style="3" customWidth="1"/>
    <col min="10500" max="10500" width="4.25" style="3" customWidth="1"/>
    <col min="10501" max="10501" width="5" style="3" customWidth="1"/>
    <col min="10502" max="10502" width="7.125" style="3" customWidth="1"/>
    <col min="10503" max="10503" width="5.375" style="3" customWidth="1"/>
    <col min="10504" max="10505" width="4.375" style="3" customWidth="1"/>
    <col min="10506" max="10506" width="3.875" style="3" customWidth="1"/>
    <col min="10507" max="10507" width="9.125" style="3" customWidth="1"/>
    <col min="10508" max="10508" width="6.125" style="3" customWidth="1"/>
    <col min="10509" max="10752" width="9" style="3"/>
    <col min="10753" max="10753" width="8" style="3" customWidth="1"/>
    <col min="10754" max="10754" width="2.5" style="3" customWidth="1"/>
    <col min="10755" max="10755" width="5.25" style="3" customWidth="1"/>
    <col min="10756" max="10756" width="4.25" style="3" customWidth="1"/>
    <col min="10757" max="10757" width="5" style="3" customWidth="1"/>
    <col min="10758" max="10758" width="7.125" style="3" customWidth="1"/>
    <col min="10759" max="10759" width="5.375" style="3" customWidth="1"/>
    <col min="10760" max="10761" width="4.375" style="3" customWidth="1"/>
    <col min="10762" max="10762" width="3.875" style="3" customWidth="1"/>
    <col min="10763" max="10763" width="9.125" style="3" customWidth="1"/>
    <col min="10764" max="10764" width="6.125" style="3" customWidth="1"/>
    <col min="10765" max="11008" width="9" style="3"/>
    <col min="11009" max="11009" width="8" style="3" customWidth="1"/>
    <col min="11010" max="11010" width="2.5" style="3" customWidth="1"/>
    <col min="11011" max="11011" width="5.25" style="3" customWidth="1"/>
    <col min="11012" max="11012" width="4.25" style="3" customWidth="1"/>
    <col min="11013" max="11013" width="5" style="3" customWidth="1"/>
    <col min="11014" max="11014" width="7.125" style="3" customWidth="1"/>
    <col min="11015" max="11015" width="5.375" style="3" customWidth="1"/>
    <col min="11016" max="11017" width="4.375" style="3" customWidth="1"/>
    <col min="11018" max="11018" width="3.875" style="3" customWidth="1"/>
    <col min="11019" max="11019" width="9.125" style="3" customWidth="1"/>
    <col min="11020" max="11020" width="6.125" style="3" customWidth="1"/>
    <col min="11021" max="11264" width="9" style="3"/>
    <col min="11265" max="11265" width="8" style="3" customWidth="1"/>
    <col min="11266" max="11266" width="2.5" style="3" customWidth="1"/>
    <col min="11267" max="11267" width="5.25" style="3" customWidth="1"/>
    <col min="11268" max="11268" width="4.25" style="3" customWidth="1"/>
    <col min="11269" max="11269" width="5" style="3" customWidth="1"/>
    <col min="11270" max="11270" width="7.125" style="3" customWidth="1"/>
    <col min="11271" max="11271" width="5.375" style="3" customWidth="1"/>
    <col min="11272" max="11273" width="4.375" style="3" customWidth="1"/>
    <col min="11274" max="11274" width="3.875" style="3" customWidth="1"/>
    <col min="11275" max="11275" width="9.125" style="3" customWidth="1"/>
    <col min="11276" max="11276" width="6.125" style="3" customWidth="1"/>
    <col min="11277" max="11520" width="9" style="3"/>
    <col min="11521" max="11521" width="8" style="3" customWidth="1"/>
    <col min="11522" max="11522" width="2.5" style="3" customWidth="1"/>
    <col min="11523" max="11523" width="5.25" style="3" customWidth="1"/>
    <col min="11524" max="11524" width="4.25" style="3" customWidth="1"/>
    <col min="11525" max="11525" width="5" style="3" customWidth="1"/>
    <col min="11526" max="11526" width="7.125" style="3" customWidth="1"/>
    <col min="11527" max="11527" width="5.375" style="3" customWidth="1"/>
    <col min="11528" max="11529" width="4.375" style="3" customWidth="1"/>
    <col min="11530" max="11530" width="3.875" style="3" customWidth="1"/>
    <col min="11531" max="11531" width="9.125" style="3" customWidth="1"/>
    <col min="11532" max="11532" width="6.125" style="3" customWidth="1"/>
    <col min="11533" max="11776" width="9" style="3"/>
    <col min="11777" max="11777" width="8" style="3" customWidth="1"/>
    <col min="11778" max="11778" width="2.5" style="3" customWidth="1"/>
    <col min="11779" max="11779" width="5.25" style="3" customWidth="1"/>
    <col min="11780" max="11780" width="4.25" style="3" customWidth="1"/>
    <col min="11781" max="11781" width="5" style="3" customWidth="1"/>
    <col min="11782" max="11782" width="7.125" style="3" customWidth="1"/>
    <col min="11783" max="11783" width="5.375" style="3" customWidth="1"/>
    <col min="11784" max="11785" width="4.375" style="3" customWidth="1"/>
    <col min="11786" max="11786" width="3.875" style="3" customWidth="1"/>
    <col min="11787" max="11787" width="9.125" style="3" customWidth="1"/>
    <col min="11788" max="11788" width="6.125" style="3" customWidth="1"/>
    <col min="11789" max="12032" width="9" style="3"/>
    <col min="12033" max="12033" width="8" style="3" customWidth="1"/>
    <col min="12034" max="12034" width="2.5" style="3" customWidth="1"/>
    <col min="12035" max="12035" width="5.25" style="3" customWidth="1"/>
    <col min="12036" max="12036" width="4.25" style="3" customWidth="1"/>
    <col min="12037" max="12037" width="5" style="3" customWidth="1"/>
    <col min="12038" max="12038" width="7.125" style="3" customWidth="1"/>
    <col min="12039" max="12039" width="5.375" style="3" customWidth="1"/>
    <col min="12040" max="12041" width="4.375" style="3" customWidth="1"/>
    <col min="12042" max="12042" width="3.875" style="3" customWidth="1"/>
    <col min="12043" max="12043" width="9.125" style="3" customWidth="1"/>
    <col min="12044" max="12044" width="6.125" style="3" customWidth="1"/>
    <col min="12045" max="12288" width="9" style="3"/>
    <col min="12289" max="12289" width="8" style="3" customWidth="1"/>
    <col min="12290" max="12290" width="2.5" style="3" customWidth="1"/>
    <col min="12291" max="12291" width="5.25" style="3" customWidth="1"/>
    <col min="12292" max="12292" width="4.25" style="3" customWidth="1"/>
    <col min="12293" max="12293" width="5" style="3" customWidth="1"/>
    <col min="12294" max="12294" width="7.125" style="3" customWidth="1"/>
    <col min="12295" max="12295" width="5.375" style="3" customWidth="1"/>
    <col min="12296" max="12297" width="4.375" style="3" customWidth="1"/>
    <col min="12298" max="12298" width="3.875" style="3" customWidth="1"/>
    <col min="12299" max="12299" width="9.125" style="3" customWidth="1"/>
    <col min="12300" max="12300" width="6.125" style="3" customWidth="1"/>
    <col min="12301" max="12544" width="9" style="3"/>
    <col min="12545" max="12545" width="8" style="3" customWidth="1"/>
    <col min="12546" max="12546" width="2.5" style="3" customWidth="1"/>
    <col min="12547" max="12547" width="5.25" style="3" customWidth="1"/>
    <col min="12548" max="12548" width="4.25" style="3" customWidth="1"/>
    <col min="12549" max="12549" width="5" style="3" customWidth="1"/>
    <col min="12550" max="12550" width="7.125" style="3" customWidth="1"/>
    <col min="12551" max="12551" width="5.375" style="3" customWidth="1"/>
    <col min="12552" max="12553" width="4.375" style="3" customWidth="1"/>
    <col min="12554" max="12554" width="3.875" style="3" customWidth="1"/>
    <col min="12555" max="12555" width="9.125" style="3" customWidth="1"/>
    <col min="12556" max="12556" width="6.125" style="3" customWidth="1"/>
    <col min="12557" max="12800" width="9" style="3"/>
    <col min="12801" max="12801" width="8" style="3" customWidth="1"/>
    <col min="12802" max="12802" width="2.5" style="3" customWidth="1"/>
    <col min="12803" max="12803" width="5.25" style="3" customWidth="1"/>
    <col min="12804" max="12804" width="4.25" style="3" customWidth="1"/>
    <col min="12805" max="12805" width="5" style="3" customWidth="1"/>
    <col min="12806" max="12806" width="7.125" style="3" customWidth="1"/>
    <col min="12807" max="12807" width="5.375" style="3" customWidth="1"/>
    <col min="12808" max="12809" width="4.375" style="3" customWidth="1"/>
    <col min="12810" max="12810" width="3.875" style="3" customWidth="1"/>
    <col min="12811" max="12811" width="9.125" style="3" customWidth="1"/>
    <col min="12812" max="12812" width="6.125" style="3" customWidth="1"/>
    <col min="12813" max="13056" width="9" style="3"/>
    <col min="13057" max="13057" width="8" style="3" customWidth="1"/>
    <col min="13058" max="13058" width="2.5" style="3" customWidth="1"/>
    <col min="13059" max="13059" width="5.25" style="3" customWidth="1"/>
    <col min="13060" max="13060" width="4.25" style="3" customWidth="1"/>
    <col min="13061" max="13061" width="5" style="3" customWidth="1"/>
    <col min="13062" max="13062" width="7.125" style="3" customWidth="1"/>
    <col min="13063" max="13063" width="5.375" style="3" customWidth="1"/>
    <col min="13064" max="13065" width="4.375" style="3" customWidth="1"/>
    <col min="13066" max="13066" width="3.875" style="3" customWidth="1"/>
    <col min="13067" max="13067" width="9.125" style="3" customWidth="1"/>
    <col min="13068" max="13068" width="6.125" style="3" customWidth="1"/>
    <col min="13069" max="13312" width="9" style="3"/>
    <col min="13313" max="13313" width="8" style="3" customWidth="1"/>
    <col min="13314" max="13314" width="2.5" style="3" customWidth="1"/>
    <col min="13315" max="13315" width="5.25" style="3" customWidth="1"/>
    <col min="13316" max="13316" width="4.25" style="3" customWidth="1"/>
    <col min="13317" max="13317" width="5" style="3" customWidth="1"/>
    <col min="13318" max="13318" width="7.125" style="3" customWidth="1"/>
    <col min="13319" max="13319" width="5.375" style="3" customWidth="1"/>
    <col min="13320" max="13321" width="4.375" style="3" customWidth="1"/>
    <col min="13322" max="13322" width="3.875" style="3" customWidth="1"/>
    <col min="13323" max="13323" width="9.125" style="3" customWidth="1"/>
    <col min="13324" max="13324" width="6.125" style="3" customWidth="1"/>
    <col min="13325" max="13568" width="9" style="3"/>
    <col min="13569" max="13569" width="8" style="3" customWidth="1"/>
    <col min="13570" max="13570" width="2.5" style="3" customWidth="1"/>
    <col min="13571" max="13571" width="5.25" style="3" customWidth="1"/>
    <col min="13572" max="13572" width="4.25" style="3" customWidth="1"/>
    <col min="13573" max="13573" width="5" style="3" customWidth="1"/>
    <col min="13574" max="13574" width="7.125" style="3" customWidth="1"/>
    <col min="13575" max="13575" width="5.375" style="3" customWidth="1"/>
    <col min="13576" max="13577" width="4.375" style="3" customWidth="1"/>
    <col min="13578" max="13578" width="3.875" style="3" customWidth="1"/>
    <col min="13579" max="13579" width="9.125" style="3" customWidth="1"/>
    <col min="13580" max="13580" width="6.125" style="3" customWidth="1"/>
    <col min="13581" max="13824" width="9" style="3"/>
    <col min="13825" max="13825" width="8" style="3" customWidth="1"/>
    <col min="13826" max="13826" width="2.5" style="3" customWidth="1"/>
    <col min="13827" max="13827" width="5.25" style="3" customWidth="1"/>
    <col min="13828" max="13828" width="4.25" style="3" customWidth="1"/>
    <col min="13829" max="13829" width="5" style="3" customWidth="1"/>
    <col min="13830" max="13830" width="7.125" style="3" customWidth="1"/>
    <col min="13831" max="13831" width="5.375" style="3" customWidth="1"/>
    <col min="13832" max="13833" width="4.375" style="3" customWidth="1"/>
    <col min="13834" max="13834" width="3.875" style="3" customWidth="1"/>
    <col min="13835" max="13835" width="9.125" style="3" customWidth="1"/>
    <col min="13836" max="13836" width="6.125" style="3" customWidth="1"/>
    <col min="13837" max="14080" width="9" style="3"/>
    <col min="14081" max="14081" width="8" style="3" customWidth="1"/>
    <col min="14082" max="14082" width="2.5" style="3" customWidth="1"/>
    <col min="14083" max="14083" width="5.25" style="3" customWidth="1"/>
    <col min="14084" max="14084" width="4.25" style="3" customWidth="1"/>
    <col min="14085" max="14085" width="5" style="3" customWidth="1"/>
    <col min="14086" max="14086" width="7.125" style="3" customWidth="1"/>
    <col min="14087" max="14087" width="5.375" style="3" customWidth="1"/>
    <col min="14088" max="14089" width="4.375" style="3" customWidth="1"/>
    <col min="14090" max="14090" width="3.875" style="3" customWidth="1"/>
    <col min="14091" max="14091" width="9.125" style="3" customWidth="1"/>
    <col min="14092" max="14092" width="6.125" style="3" customWidth="1"/>
    <col min="14093" max="14336" width="9" style="3"/>
    <col min="14337" max="14337" width="8" style="3" customWidth="1"/>
    <col min="14338" max="14338" width="2.5" style="3" customWidth="1"/>
    <col min="14339" max="14339" width="5.25" style="3" customWidth="1"/>
    <col min="14340" max="14340" width="4.25" style="3" customWidth="1"/>
    <col min="14341" max="14341" width="5" style="3" customWidth="1"/>
    <col min="14342" max="14342" width="7.125" style="3" customWidth="1"/>
    <col min="14343" max="14343" width="5.375" style="3" customWidth="1"/>
    <col min="14344" max="14345" width="4.375" style="3" customWidth="1"/>
    <col min="14346" max="14346" width="3.875" style="3" customWidth="1"/>
    <col min="14347" max="14347" width="9.125" style="3" customWidth="1"/>
    <col min="14348" max="14348" width="6.125" style="3" customWidth="1"/>
    <col min="14349" max="14592" width="9" style="3"/>
    <col min="14593" max="14593" width="8" style="3" customWidth="1"/>
    <col min="14594" max="14594" width="2.5" style="3" customWidth="1"/>
    <col min="14595" max="14595" width="5.25" style="3" customWidth="1"/>
    <col min="14596" max="14596" width="4.25" style="3" customWidth="1"/>
    <col min="14597" max="14597" width="5" style="3" customWidth="1"/>
    <col min="14598" max="14598" width="7.125" style="3" customWidth="1"/>
    <col min="14599" max="14599" width="5.375" style="3" customWidth="1"/>
    <col min="14600" max="14601" width="4.375" style="3" customWidth="1"/>
    <col min="14602" max="14602" width="3.875" style="3" customWidth="1"/>
    <col min="14603" max="14603" width="9.125" style="3" customWidth="1"/>
    <col min="14604" max="14604" width="6.125" style="3" customWidth="1"/>
    <col min="14605" max="14848" width="9" style="3"/>
    <col min="14849" max="14849" width="8" style="3" customWidth="1"/>
    <col min="14850" max="14850" width="2.5" style="3" customWidth="1"/>
    <col min="14851" max="14851" width="5.25" style="3" customWidth="1"/>
    <col min="14852" max="14852" width="4.25" style="3" customWidth="1"/>
    <col min="14853" max="14853" width="5" style="3" customWidth="1"/>
    <col min="14854" max="14854" width="7.125" style="3" customWidth="1"/>
    <col min="14855" max="14855" width="5.375" style="3" customWidth="1"/>
    <col min="14856" max="14857" width="4.375" style="3" customWidth="1"/>
    <col min="14858" max="14858" width="3.875" style="3" customWidth="1"/>
    <col min="14859" max="14859" width="9.125" style="3" customWidth="1"/>
    <col min="14860" max="14860" width="6.125" style="3" customWidth="1"/>
    <col min="14861" max="15104" width="9" style="3"/>
    <col min="15105" max="15105" width="8" style="3" customWidth="1"/>
    <col min="15106" max="15106" width="2.5" style="3" customWidth="1"/>
    <col min="15107" max="15107" width="5.25" style="3" customWidth="1"/>
    <col min="15108" max="15108" width="4.25" style="3" customWidth="1"/>
    <col min="15109" max="15109" width="5" style="3" customWidth="1"/>
    <col min="15110" max="15110" width="7.125" style="3" customWidth="1"/>
    <col min="15111" max="15111" width="5.375" style="3" customWidth="1"/>
    <col min="15112" max="15113" width="4.375" style="3" customWidth="1"/>
    <col min="15114" max="15114" width="3.875" style="3" customWidth="1"/>
    <col min="15115" max="15115" width="9.125" style="3" customWidth="1"/>
    <col min="15116" max="15116" width="6.125" style="3" customWidth="1"/>
    <col min="15117" max="15360" width="9" style="3"/>
    <col min="15361" max="15361" width="8" style="3" customWidth="1"/>
    <col min="15362" max="15362" width="2.5" style="3" customWidth="1"/>
    <col min="15363" max="15363" width="5.25" style="3" customWidth="1"/>
    <col min="15364" max="15364" width="4.25" style="3" customWidth="1"/>
    <col min="15365" max="15365" width="5" style="3" customWidth="1"/>
    <col min="15366" max="15366" width="7.125" style="3" customWidth="1"/>
    <col min="15367" max="15367" width="5.375" style="3" customWidth="1"/>
    <col min="15368" max="15369" width="4.375" style="3" customWidth="1"/>
    <col min="15370" max="15370" width="3.875" style="3" customWidth="1"/>
    <col min="15371" max="15371" width="9.125" style="3" customWidth="1"/>
    <col min="15372" max="15372" width="6.125" style="3" customWidth="1"/>
    <col min="15373" max="15616" width="9" style="3"/>
    <col min="15617" max="15617" width="8" style="3" customWidth="1"/>
    <col min="15618" max="15618" width="2.5" style="3" customWidth="1"/>
    <col min="15619" max="15619" width="5.25" style="3" customWidth="1"/>
    <col min="15620" max="15620" width="4.25" style="3" customWidth="1"/>
    <col min="15621" max="15621" width="5" style="3" customWidth="1"/>
    <col min="15622" max="15622" width="7.125" style="3" customWidth="1"/>
    <col min="15623" max="15623" width="5.375" style="3" customWidth="1"/>
    <col min="15624" max="15625" width="4.375" style="3" customWidth="1"/>
    <col min="15626" max="15626" width="3.875" style="3" customWidth="1"/>
    <col min="15627" max="15627" width="9.125" style="3" customWidth="1"/>
    <col min="15628" max="15628" width="6.125" style="3" customWidth="1"/>
    <col min="15629" max="15872" width="9" style="3"/>
    <col min="15873" max="15873" width="8" style="3" customWidth="1"/>
    <col min="15874" max="15874" width="2.5" style="3" customWidth="1"/>
    <col min="15875" max="15875" width="5.25" style="3" customWidth="1"/>
    <col min="15876" max="15876" width="4.25" style="3" customWidth="1"/>
    <col min="15877" max="15877" width="5" style="3" customWidth="1"/>
    <col min="15878" max="15878" width="7.125" style="3" customWidth="1"/>
    <col min="15879" max="15879" width="5.375" style="3" customWidth="1"/>
    <col min="15880" max="15881" width="4.375" style="3" customWidth="1"/>
    <col min="15882" max="15882" width="3.875" style="3" customWidth="1"/>
    <col min="15883" max="15883" width="9.125" style="3" customWidth="1"/>
    <col min="15884" max="15884" width="6.125" style="3" customWidth="1"/>
    <col min="15885" max="16128" width="9" style="3"/>
    <col min="16129" max="16129" width="8" style="3" customWidth="1"/>
    <col min="16130" max="16130" width="2.5" style="3" customWidth="1"/>
    <col min="16131" max="16131" width="5.25" style="3" customWidth="1"/>
    <col min="16132" max="16132" width="4.25" style="3" customWidth="1"/>
    <col min="16133" max="16133" width="5" style="3" customWidth="1"/>
    <col min="16134" max="16134" width="7.125" style="3" customWidth="1"/>
    <col min="16135" max="16135" width="5.375" style="3" customWidth="1"/>
    <col min="16136" max="16137" width="4.375" style="3" customWidth="1"/>
    <col min="16138" max="16138" width="3.875" style="3" customWidth="1"/>
    <col min="16139" max="16139" width="9.125" style="3" customWidth="1"/>
    <col min="16140" max="16140" width="6.125" style="3" customWidth="1"/>
    <col min="16141" max="16384" width="9" style="3"/>
  </cols>
  <sheetData>
    <row r="1" spans="1:13" ht="61.5" customHeight="1">
      <c r="A1" s="340" t="s">
        <v>86</v>
      </c>
      <c r="B1" s="340"/>
      <c r="C1" s="340"/>
      <c r="D1" s="340"/>
      <c r="E1" s="340"/>
      <c r="F1" s="340"/>
      <c r="G1" s="340"/>
      <c r="H1" s="340"/>
      <c r="I1" s="340"/>
      <c r="J1" s="340"/>
      <c r="K1" s="340"/>
      <c r="L1" s="340"/>
      <c r="M1" s="340"/>
    </row>
    <row r="2" spans="1:13" ht="64.5" customHeight="1">
      <c r="A2" s="341" t="s">
        <v>87</v>
      </c>
      <c r="B2" s="341"/>
      <c r="C2" s="341"/>
      <c r="D2" s="341"/>
      <c r="E2" s="341"/>
      <c r="F2" s="341"/>
      <c r="G2" s="341"/>
      <c r="H2" s="341"/>
      <c r="I2" s="341"/>
      <c r="J2" s="341"/>
      <c r="K2" s="341"/>
      <c r="L2" s="341"/>
      <c r="M2" s="341"/>
    </row>
    <row r="3" spans="1:13" ht="29.25" customHeight="1">
      <c r="A3" s="324" t="s">
        <v>88</v>
      </c>
      <c r="B3" s="324"/>
      <c r="C3" s="324"/>
      <c r="D3" s="324"/>
      <c r="E3" s="324"/>
      <c r="F3" s="342" t="str">
        <f>'[1]原始记录 封皮'!S11</f>
        <v>DC/仪置-</v>
      </c>
      <c r="G3" s="342"/>
      <c r="H3" s="94"/>
      <c r="I3" s="343">
        <f>'[1]原始记录 封皮'!S9</f>
        <v>-2016</v>
      </c>
      <c r="J3" s="343"/>
      <c r="K3" s="68"/>
      <c r="L3" s="69"/>
    </row>
    <row r="4" spans="1:13" ht="29.25" customHeight="1">
      <c r="A4" s="327"/>
      <c r="B4" s="327"/>
      <c r="C4" s="327"/>
      <c r="D4" s="330"/>
      <c r="E4" s="330"/>
      <c r="F4" s="330"/>
      <c r="G4" s="330"/>
      <c r="H4" s="330"/>
      <c r="I4" s="330"/>
      <c r="J4" s="330"/>
      <c r="K4" s="330"/>
      <c r="L4" s="69"/>
    </row>
    <row r="5" spans="1:13" ht="29.25" customHeight="1">
      <c r="A5" s="70"/>
      <c r="B5" s="70"/>
      <c r="C5" s="70"/>
      <c r="D5" s="69"/>
      <c r="E5" s="69"/>
      <c r="F5" s="69"/>
      <c r="G5" s="69"/>
      <c r="H5" s="69"/>
      <c r="I5" s="69"/>
      <c r="J5" s="69"/>
      <c r="K5" s="69"/>
      <c r="L5" s="69"/>
    </row>
    <row r="6" spans="1:13" ht="28.5" customHeight="1">
      <c r="A6" s="327"/>
      <c r="B6" s="327"/>
      <c r="C6" s="327"/>
      <c r="D6" s="330"/>
      <c r="E6" s="330"/>
      <c r="F6" s="330"/>
      <c r="G6" s="330"/>
      <c r="H6" s="330"/>
      <c r="I6" s="330"/>
      <c r="J6" s="330"/>
      <c r="K6" s="330"/>
      <c r="L6" s="69"/>
    </row>
    <row r="7" spans="1:13" ht="30" customHeight="1">
      <c r="A7" s="70"/>
      <c r="B7" s="335" t="s">
        <v>89</v>
      </c>
      <c r="C7" s="335"/>
      <c r="D7" s="335"/>
      <c r="E7" s="339"/>
      <c r="F7" s="339"/>
      <c r="G7" s="339"/>
      <c r="H7" s="339"/>
      <c r="I7" s="339"/>
      <c r="J7" s="339"/>
      <c r="K7" s="339"/>
      <c r="L7" s="339"/>
    </row>
    <row r="8" spans="1:13" ht="30" customHeight="1">
      <c r="A8" s="70"/>
      <c r="B8" s="335" t="s">
        <v>90</v>
      </c>
      <c r="C8" s="335"/>
      <c r="D8" s="335"/>
      <c r="E8" s="336"/>
      <c r="F8" s="336"/>
      <c r="G8" s="336"/>
      <c r="H8" s="336"/>
      <c r="I8" s="336"/>
      <c r="J8" s="336"/>
      <c r="K8" s="336"/>
      <c r="L8" s="336"/>
    </row>
    <row r="9" spans="1:13" ht="30" customHeight="1">
      <c r="A9" s="70"/>
      <c r="B9" s="335" t="s">
        <v>91</v>
      </c>
      <c r="C9" s="335"/>
      <c r="D9" s="335"/>
      <c r="E9" s="336"/>
      <c r="F9" s="336"/>
      <c r="G9" s="336"/>
      <c r="H9" s="336"/>
      <c r="I9" s="336"/>
      <c r="J9" s="336"/>
      <c r="K9" s="336"/>
      <c r="L9" s="336"/>
    </row>
    <row r="10" spans="1:13" ht="30" customHeight="1">
      <c r="A10" s="70"/>
      <c r="B10" s="335" t="s">
        <v>92</v>
      </c>
      <c r="C10" s="335"/>
      <c r="D10" s="335"/>
      <c r="E10" s="338"/>
      <c r="F10" s="338"/>
      <c r="G10" s="338"/>
      <c r="H10" s="338"/>
      <c r="I10" s="338"/>
      <c r="J10" s="338"/>
      <c r="K10" s="338"/>
      <c r="L10" s="338"/>
    </row>
    <row r="11" spans="1:13" ht="30" customHeight="1">
      <c r="A11" s="70"/>
      <c r="B11" s="335" t="s">
        <v>93</v>
      </c>
      <c r="C11" s="335"/>
      <c r="D11" s="335"/>
      <c r="E11" s="336"/>
      <c r="F11" s="336"/>
      <c r="G11" s="336"/>
      <c r="H11" s="336"/>
      <c r="I11" s="336"/>
      <c r="J11" s="336"/>
      <c r="K11" s="336"/>
      <c r="L11" s="336"/>
    </row>
    <row r="12" spans="1:13" ht="30" hidden="1" customHeight="1">
      <c r="A12" s="70"/>
      <c r="B12" s="335" t="s">
        <v>94</v>
      </c>
      <c r="C12" s="335"/>
      <c r="D12" s="335"/>
      <c r="E12" s="337" t="s">
        <v>95</v>
      </c>
      <c r="F12" s="337"/>
      <c r="G12" s="337"/>
      <c r="H12" s="337"/>
      <c r="I12" s="337"/>
      <c r="J12" s="337"/>
      <c r="K12" s="337"/>
      <c r="L12" s="337"/>
    </row>
    <row r="13" spans="1:13" ht="24.75" customHeight="1">
      <c r="A13" s="327"/>
      <c r="B13" s="327"/>
      <c r="C13" s="330"/>
      <c r="D13" s="330"/>
      <c r="E13" s="330"/>
      <c r="F13" s="330"/>
      <c r="G13" s="330"/>
      <c r="H13" s="330"/>
      <c r="I13" s="330"/>
      <c r="J13" s="330"/>
      <c r="K13" s="330"/>
      <c r="L13" s="330"/>
    </row>
    <row r="14" spans="1:13" ht="29.25" customHeight="1">
      <c r="A14" s="327"/>
      <c r="B14" s="327"/>
      <c r="C14" s="330"/>
      <c r="D14" s="330"/>
      <c r="E14" s="330"/>
      <c r="F14" s="330"/>
      <c r="G14" s="330"/>
      <c r="H14" s="333" t="s">
        <v>96</v>
      </c>
      <c r="I14" s="333"/>
      <c r="J14" s="330"/>
      <c r="K14" s="330"/>
      <c r="L14" s="330"/>
    </row>
    <row r="15" spans="1:13" ht="28.5" customHeight="1">
      <c r="A15" s="327"/>
      <c r="B15" s="327"/>
      <c r="C15" s="330"/>
      <c r="D15" s="330"/>
      <c r="E15" s="330"/>
      <c r="F15" s="330"/>
      <c r="G15" s="330"/>
      <c r="H15" s="333" t="s">
        <v>97</v>
      </c>
      <c r="I15" s="333"/>
      <c r="J15" s="334"/>
      <c r="K15" s="334"/>
      <c r="L15" s="334"/>
    </row>
    <row r="16" spans="1:13" ht="30" customHeight="1">
      <c r="A16" s="327"/>
      <c r="B16" s="327"/>
      <c r="C16" s="330"/>
      <c r="D16" s="330"/>
      <c r="E16" s="330"/>
      <c r="F16" s="330"/>
      <c r="G16" s="330"/>
      <c r="H16" s="333" t="s">
        <v>98</v>
      </c>
      <c r="I16" s="333"/>
      <c r="J16" s="334"/>
      <c r="K16" s="334"/>
      <c r="L16" s="334"/>
    </row>
    <row r="17" spans="1:12" ht="23.25" customHeight="1">
      <c r="A17" s="327"/>
      <c r="B17" s="327"/>
      <c r="C17" s="330"/>
      <c r="D17" s="330"/>
      <c r="E17" s="330"/>
      <c r="F17" s="330"/>
      <c r="G17" s="330"/>
      <c r="H17" s="330"/>
      <c r="I17" s="330"/>
      <c r="J17" s="330"/>
      <c r="K17" s="330"/>
      <c r="L17" s="330"/>
    </row>
    <row r="18" spans="1:12" ht="9" customHeight="1">
      <c r="A18" s="327"/>
      <c r="B18" s="327"/>
      <c r="C18" s="328"/>
      <c r="D18" s="329"/>
      <c r="E18" s="329"/>
      <c r="F18" s="329"/>
      <c r="G18" s="329"/>
      <c r="H18" s="329"/>
      <c r="I18" s="329"/>
      <c r="J18" s="329"/>
      <c r="K18" s="329"/>
      <c r="L18" s="330"/>
    </row>
    <row r="19" spans="1:12" ht="26.25" customHeight="1">
      <c r="A19" s="324" t="s">
        <v>99</v>
      </c>
      <c r="B19" s="324"/>
      <c r="C19" s="329"/>
      <c r="D19" s="329"/>
      <c r="E19" s="329"/>
      <c r="F19" s="331" t="s">
        <v>116</v>
      </c>
      <c r="G19" s="332"/>
      <c r="H19" s="332"/>
      <c r="I19" s="332"/>
      <c r="J19" s="332"/>
      <c r="K19" s="332"/>
      <c r="L19" s="71"/>
    </row>
    <row r="20" spans="1:12" ht="27.75" hidden="1" customHeight="1">
      <c r="A20" s="324" t="s">
        <v>100</v>
      </c>
      <c r="B20" s="324"/>
      <c r="C20" s="324"/>
      <c r="D20" s="324"/>
      <c r="E20" s="324"/>
      <c r="F20" s="325" t="s">
        <v>101</v>
      </c>
      <c r="G20" s="326"/>
      <c r="H20" s="326"/>
      <c r="I20" s="326"/>
      <c r="J20" s="326"/>
      <c r="K20" s="326"/>
      <c r="L20" s="70"/>
    </row>
    <row r="23" spans="1:12" hidden="1"/>
    <row r="27" spans="1:12" hidden="1"/>
    <row r="28" spans="1:12" hidden="1"/>
    <row r="31" spans="1:12" hidden="1"/>
  </sheetData>
  <mergeCells count="53">
    <mergeCell ref="A4:C4"/>
    <mergeCell ref="D4:F4"/>
    <mergeCell ref="G4:H4"/>
    <mergeCell ref="I4:K4"/>
    <mergeCell ref="A1:M1"/>
    <mergeCell ref="A2:M2"/>
    <mergeCell ref="A3:E3"/>
    <mergeCell ref="F3:G3"/>
    <mergeCell ref="I3:J3"/>
    <mergeCell ref="A6:C6"/>
    <mergeCell ref="D6:F6"/>
    <mergeCell ref="G6:H6"/>
    <mergeCell ref="I6:K6"/>
    <mergeCell ref="B7:D7"/>
    <mergeCell ref="E7:L7"/>
    <mergeCell ref="B8:D8"/>
    <mergeCell ref="E8:L8"/>
    <mergeCell ref="B9:D9"/>
    <mergeCell ref="E9:L9"/>
    <mergeCell ref="B10:D10"/>
    <mergeCell ref="E10:L10"/>
    <mergeCell ref="B11:D11"/>
    <mergeCell ref="E11:L11"/>
    <mergeCell ref="B12:D12"/>
    <mergeCell ref="E12:L12"/>
    <mergeCell ref="A13:B13"/>
    <mergeCell ref="C13:G13"/>
    <mergeCell ref="H13:I13"/>
    <mergeCell ref="J13:L13"/>
    <mergeCell ref="A14:B14"/>
    <mergeCell ref="C14:G14"/>
    <mergeCell ref="H14:I14"/>
    <mergeCell ref="J14:L14"/>
    <mergeCell ref="A15:B15"/>
    <mergeCell ref="C15:G15"/>
    <mergeCell ref="H15:I15"/>
    <mergeCell ref="J15:L15"/>
    <mergeCell ref="A16:B16"/>
    <mergeCell ref="C16:G16"/>
    <mergeCell ref="H16:I16"/>
    <mergeCell ref="J16:L16"/>
    <mergeCell ref="A17:B17"/>
    <mergeCell ref="C17:G17"/>
    <mergeCell ref="H17:I17"/>
    <mergeCell ref="J17:L17"/>
    <mergeCell ref="A20:E20"/>
    <mergeCell ref="F20:K20"/>
    <mergeCell ref="A18:B18"/>
    <mergeCell ref="C18:G18"/>
    <mergeCell ref="H18:I18"/>
    <mergeCell ref="J18:L18"/>
    <mergeCell ref="A19:E19"/>
    <mergeCell ref="F19:K19"/>
  </mergeCells>
  <phoneticPr fontId="1" type="noConversion"/>
  <conditionalFormatting sqref="B12:D12 A20:F20">
    <cfRule type="expression" dxfId="13" priority="4" stopIfTrue="1">
      <formula>$A$2="测 试 报 告"</formula>
    </cfRule>
  </conditionalFormatting>
  <conditionalFormatting sqref="A13:L13">
    <cfRule type="expression" dxfId="12" priority="3" stopIfTrue="1">
      <formula>#REF!="测  试  报  告"</formula>
    </cfRule>
  </conditionalFormatting>
  <conditionalFormatting sqref="E12:L12">
    <cfRule type="expression" dxfId="11" priority="2" stopIfTrue="1">
      <formula>$A$2="测 试 报 告"</formula>
    </cfRule>
  </conditionalFormatting>
  <conditionalFormatting sqref="F19">
    <cfRule type="expression" dxfId="10" priority="1" stopIfTrue="1">
      <formula>$A$2="测 试 报 告"</formula>
    </cfRule>
  </conditionalFormatting>
  <pageMargins left="1.1100000000000001" right="1.1200000000000001" top="1.1811023622047245" bottom="1.1811023622047245" header="0.51181102362204722" footer="0.59055118110236227"/>
  <pageSetup paperSize="9" orientation="portrait" r:id="rId1"/>
  <headerFooter alignWithMargins="0">
    <oddFooter xml:space="preserve">&amp;L      地址：北京市西城区复兴门外地藏庵南巷1号               邮编：100045
      电话：010-88071523                                    传真：010-88071504
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M82"/>
  <sheetViews>
    <sheetView tabSelected="1" view="pageBreakPreview" zoomScaleNormal="100" zoomScaleSheetLayoutView="100" workbookViewId="0">
      <selection activeCell="O10" sqref="O10:O19"/>
    </sheetView>
  </sheetViews>
  <sheetFormatPr defaultRowHeight="14.25"/>
  <cols>
    <col min="1" max="1" width="7.25" style="3" customWidth="1"/>
    <col min="2" max="2" width="7.625" style="3" customWidth="1"/>
    <col min="3" max="3" width="4.375" style="3" customWidth="1"/>
    <col min="4" max="4" width="6.625" style="3" customWidth="1"/>
    <col min="5" max="5" width="3.5" style="3" customWidth="1"/>
    <col min="6" max="6" width="7.125" style="3" customWidth="1"/>
    <col min="7" max="7" width="7.625" style="3" customWidth="1"/>
    <col min="8" max="8" width="11.5" style="3" customWidth="1"/>
    <col min="9" max="9" width="7.5" style="3" customWidth="1"/>
    <col min="10" max="10" width="14.625" style="3" customWidth="1"/>
    <col min="11" max="11" width="11.625" style="3" customWidth="1"/>
    <col min="12" max="256" width="9" style="3"/>
    <col min="257" max="257" width="7.25" style="3" customWidth="1"/>
    <col min="258" max="258" width="7.625" style="3" customWidth="1"/>
    <col min="259" max="259" width="4.375" style="3" customWidth="1"/>
    <col min="260" max="260" width="6.625" style="3" customWidth="1"/>
    <col min="261" max="261" width="3.5" style="3" customWidth="1"/>
    <col min="262" max="262" width="7.125" style="3" customWidth="1"/>
    <col min="263" max="263" width="3.125" style="3" customWidth="1"/>
    <col min="264" max="264" width="11.5" style="3" customWidth="1"/>
    <col min="265" max="265" width="12.875" style="3" customWidth="1"/>
    <col min="266" max="266" width="14.625" style="3" customWidth="1"/>
    <col min="267" max="267" width="11.625" style="3" customWidth="1"/>
    <col min="268" max="512" width="9" style="3"/>
    <col min="513" max="513" width="7.25" style="3" customWidth="1"/>
    <col min="514" max="514" width="7.625" style="3" customWidth="1"/>
    <col min="515" max="515" width="4.375" style="3" customWidth="1"/>
    <col min="516" max="516" width="6.625" style="3" customWidth="1"/>
    <col min="517" max="517" width="3.5" style="3" customWidth="1"/>
    <col min="518" max="518" width="7.125" style="3" customWidth="1"/>
    <col min="519" max="519" width="3.125" style="3" customWidth="1"/>
    <col min="520" max="520" width="11.5" style="3" customWidth="1"/>
    <col min="521" max="521" width="12.875" style="3" customWidth="1"/>
    <col min="522" max="522" width="14.625" style="3" customWidth="1"/>
    <col min="523" max="523" width="11.625" style="3" customWidth="1"/>
    <col min="524" max="768" width="9" style="3"/>
    <col min="769" max="769" width="7.25" style="3" customWidth="1"/>
    <col min="770" max="770" width="7.625" style="3" customWidth="1"/>
    <col min="771" max="771" width="4.375" style="3" customWidth="1"/>
    <col min="772" max="772" width="6.625" style="3" customWidth="1"/>
    <col min="773" max="773" width="3.5" style="3" customWidth="1"/>
    <col min="774" max="774" width="7.125" style="3" customWidth="1"/>
    <col min="775" max="775" width="3.125" style="3" customWidth="1"/>
    <col min="776" max="776" width="11.5" style="3" customWidth="1"/>
    <col min="777" max="777" width="12.875" style="3" customWidth="1"/>
    <col min="778" max="778" width="14.625" style="3" customWidth="1"/>
    <col min="779" max="779" width="11.625" style="3" customWidth="1"/>
    <col min="780" max="1024" width="9" style="3"/>
    <col min="1025" max="1025" width="7.25" style="3" customWidth="1"/>
    <col min="1026" max="1026" width="7.625" style="3" customWidth="1"/>
    <col min="1027" max="1027" width="4.375" style="3" customWidth="1"/>
    <col min="1028" max="1028" width="6.625" style="3" customWidth="1"/>
    <col min="1029" max="1029" width="3.5" style="3" customWidth="1"/>
    <col min="1030" max="1030" width="7.125" style="3" customWidth="1"/>
    <col min="1031" max="1031" width="3.125" style="3" customWidth="1"/>
    <col min="1032" max="1032" width="11.5" style="3" customWidth="1"/>
    <col min="1033" max="1033" width="12.875" style="3" customWidth="1"/>
    <col min="1034" max="1034" width="14.625" style="3" customWidth="1"/>
    <col min="1035" max="1035" width="11.625" style="3" customWidth="1"/>
    <col min="1036" max="1280" width="9" style="3"/>
    <col min="1281" max="1281" width="7.25" style="3" customWidth="1"/>
    <col min="1282" max="1282" width="7.625" style="3" customWidth="1"/>
    <col min="1283" max="1283" width="4.375" style="3" customWidth="1"/>
    <col min="1284" max="1284" width="6.625" style="3" customWidth="1"/>
    <col min="1285" max="1285" width="3.5" style="3" customWidth="1"/>
    <col min="1286" max="1286" width="7.125" style="3" customWidth="1"/>
    <col min="1287" max="1287" width="3.125" style="3" customWidth="1"/>
    <col min="1288" max="1288" width="11.5" style="3" customWidth="1"/>
    <col min="1289" max="1289" width="12.875" style="3" customWidth="1"/>
    <col min="1290" max="1290" width="14.625" style="3" customWidth="1"/>
    <col min="1291" max="1291" width="11.625" style="3" customWidth="1"/>
    <col min="1292" max="1536" width="9" style="3"/>
    <col min="1537" max="1537" width="7.25" style="3" customWidth="1"/>
    <col min="1538" max="1538" width="7.625" style="3" customWidth="1"/>
    <col min="1539" max="1539" width="4.375" style="3" customWidth="1"/>
    <col min="1540" max="1540" width="6.625" style="3" customWidth="1"/>
    <col min="1541" max="1541" width="3.5" style="3" customWidth="1"/>
    <col min="1542" max="1542" width="7.125" style="3" customWidth="1"/>
    <col min="1543" max="1543" width="3.125" style="3" customWidth="1"/>
    <col min="1544" max="1544" width="11.5" style="3" customWidth="1"/>
    <col min="1545" max="1545" width="12.875" style="3" customWidth="1"/>
    <col min="1546" max="1546" width="14.625" style="3" customWidth="1"/>
    <col min="1547" max="1547" width="11.625" style="3" customWidth="1"/>
    <col min="1548" max="1792" width="9" style="3"/>
    <col min="1793" max="1793" width="7.25" style="3" customWidth="1"/>
    <col min="1794" max="1794" width="7.625" style="3" customWidth="1"/>
    <col min="1795" max="1795" width="4.375" style="3" customWidth="1"/>
    <col min="1796" max="1796" width="6.625" style="3" customWidth="1"/>
    <col min="1797" max="1797" width="3.5" style="3" customWidth="1"/>
    <col min="1798" max="1798" width="7.125" style="3" customWidth="1"/>
    <col min="1799" max="1799" width="3.125" style="3" customWidth="1"/>
    <col min="1800" max="1800" width="11.5" style="3" customWidth="1"/>
    <col min="1801" max="1801" width="12.875" style="3" customWidth="1"/>
    <col min="1802" max="1802" width="14.625" style="3" customWidth="1"/>
    <col min="1803" max="1803" width="11.625" style="3" customWidth="1"/>
    <col min="1804" max="2048" width="9" style="3"/>
    <col min="2049" max="2049" width="7.25" style="3" customWidth="1"/>
    <col min="2050" max="2050" width="7.625" style="3" customWidth="1"/>
    <col min="2051" max="2051" width="4.375" style="3" customWidth="1"/>
    <col min="2052" max="2052" width="6.625" style="3" customWidth="1"/>
    <col min="2053" max="2053" width="3.5" style="3" customWidth="1"/>
    <col min="2054" max="2054" width="7.125" style="3" customWidth="1"/>
    <col min="2055" max="2055" width="3.125" style="3" customWidth="1"/>
    <col min="2056" max="2056" width="11.5" style="3" customWidth="1"/>
    <col min="2057" max="2057" width="12.875" style="3" customWidth="1"/>
    <col min="2058" max="2058" width="14.625" style="3" customWidth="1"/>
    <col min="2059" max="2059" width="11.625" style="3" customWidth="1"/>
    <col min="2060" max="2304" width="9" style="3"/>
    <col min="2305" max="2305" width="7.25" style="3" customWidth="1"/>
    <col min="2306" max="2306" width="7.625" style="3" customWidth="1"/>
    <col min="2307" max="2307" width="4.375" style="3" customWidth="1"/>
    <col min="2308" max="2308" width="6.625" style="3" customWidth="1"/>
    <col min="2309" max="2309" width="3.5" style="3" customWidth="1"/>
    <col min="2310" max="2310" width="7.125" style="3" customWidth="1"/>
    <col min="2311" max="2311" width="3.125" style="3" customWidth="1"/>
    <col min="2312" max="2312" width="11.5" style="3" customWidth="1"/>
    <col min="2313" max="2313" width="12.875" style="3" customWidth="1"/>
    <col min="2314" max="2314" width="14.625" style="3" customWidth="1"/>
    <col min="2315" max="2315" width="11.625" style="3" customWidth="1"/>
    <col min="2316" max="2560" width="9" style="3"/>
    <col min="2561" max="2561" width="7.25" style="3" customWidth="1"/>
    <col min="2562" max="2562" width="7.625" style="3" customWidth="1"/>
    <col min="2563" max="2563" width="4.375" style="3" customWidth="1"/>
    <col min="2564" max="2564" width="6.625" style="3" customWidth="1"/>
    <col min="2565" max="2565" width="3.5" style="3" customWidth="1"/>
    <col min="2566" max="2566" width="7.125" style="3" customWidth="1"/>
    <col min="2567" max="2567" width="3.125" style="3" customWidth="1"/>
    <col min="2568" max="2568" width="11.5" style="3" customWidth="1"/>
    <col min="2569" max="2569" width="12.875" style="3" customWidth="1"/>
    <col min="2570" max="2570" width="14.625" style="3" customWidth="1"/>
    <col min="2571" max="2571" width="11.625" style="3" customWidth="1"/>
    <col min="2572" max="2816" width="9" style="3"/>
    <col min="2817" max="2817" width="7.25" style="3" customWidth="1"/>
    <col min="2818" max="2818" width="7.625" style="3" customWidth="1"/>
    <col min="2819" max="2819" width="4.375" style="3" customWidth="1"/>
    <col min="2820" max="2820" width="6.625" style="3" customWidth="1"/>
    <col min="2821" max="2821" width="3.5" style="3" customWidth="1"/>
    <col min="2822" max="2822" width="7.125" style="3" customWidth="1"/>
    <col min="2823" max="2823" width="3.125" style="3" customWidth="1"/>
    <col min="2824" max="2824" width="11.5" style="3" customWidth="1"/>
    <col min="2825" max="2825" width="12.875" style="3" customWidth="1"/>
    <col min="2826" max="2826" width="14.625" style="3" customWidth="1"/>
    <col min="2827" max="2827" width="11.625" style="3" customWidth="1"/>
    <col min="2828" max="3072" width="9" style="3"/>
    <col min="3073" max="3073" width="7.25" style="3" customWidth="1"/>
    <col min="3074" max="3074" width="7.625" style="3" customWidth="1"/>
    <col min="3075" max="3075" width="4.375" style="3" customWidth="1"/>
    <col min="3076" max="3076" width="6.625" style="3" customWidth="1"/>
    <col min="3077" max="3077" width="3.5" style="3" customWidth="1"/>
    <col min="3078" max="3078" width="7.125" style="3" customWidth="1"/>
    <col min="3079" max="3079" width="3.125" style="3" customWidth="1"/>
    <col min="3080" max="3080" width="11.5" style="3" customWidth="1"/>
    <col min="3081" max="3081" width="12.875" style="3" customWidth="1"/>
    <col min="3082" max="3082" width="14.625" style="3" customWidth="1"/>
    <col min="3083" max="3083" width="11.625" style="3" customWidth="1"/>
    <col min="3084" max="3328" width="9" style="3"/>
    <col min="3329" max="3329" width="7.25" style="3" customWidth="1"/>
    <col min="3330" max="3330" width="7.625" style="3" customWidth="1"/>
    <col min="3331" max="3331" width="4.375" style="3" customWidth="1"/>
    <col min="3332" max="3332" width="6.625" style="3" customWidth="1"/>
    <col min="3333" max="3333" width="3.5" style="3" customWidth="1"/>
    <col min="3334" max="3334" width="7.125" style="3" customWidth="1"/>
    <col min="3335" max="3335" width="3.125" style="3" customWidth="1"/>
    <col min="3336" max="3336" width="11.5" style="3" customWidth="1"/>
    <col min="3337" max="3337" width="12.875" style="3" customWidth="1"/>
    <col min="3338" max="3338" width="14.625" style="3" customWidth="1"/>
    <col min="3339" max="3339" width="11.625" style="3" customWidth="1"/>
    <col min="3340" max="3584" width="9" style="3"/>
    <col min="3585" max="3585" width="7.25" style="3" customWidth="1"/>
    <col min="3586" max="3586" width="7.625" style="3" customWidth="1"/>
    <col min="3587" max="3587" width="4.375" style="3" customWidth="1"/>
    <col min="3588" max="3588" width="6.625" style="3" customWidth="1"/>
    <col min="3589" max="3589" width="3.5" style="3" customWidth="1"/>
    <col min="3590" max="3590" width="7.125" style="3" customWidth="1"/>
    <col min="3591" max="3591" width="3.125" style="3" customWidth="1"/>
    <col min="3592" max="3592" width="11.5" style="3" customWidth="1"/>
    <col min="3593" max="3593" width="12.875" style="3" customWidth="1"/>
    <col min="3594" max="3594" width="14.625" style="3" customWidth="1"/>
    <col min="3595" max="3595" width="11.625" style="3" customWidth="1"/>
    <col min="3596" max="3840" width="9" style="3"/>
    <col min="3841" max="3841" width="7.25" style="3" customWidth="1"/>
    <col min="3842" max="3842" width="7.625" style="3" customWidth="1"/>
    <col min="3843" max="3843" width="4.375" style="3" customWidth="1"/>
    <col min="3844" max="3844" width="6.625" style="3" customWidth="1"/>
    <col min="3845" max="3845" width="3.5" style="3" customWidth="1"/>
    <col min="3846" max="3846" width="7.125" style="3" customWidth="1"/>
    <col min="3847" max="3847" width="3.125" style="3" customWidth="1"/>
    <col min="3848" max="3848" width="11.5" style="3" customWidth="1"/>
    <col min="3849" max="3849" width="12.875" style="3" customWidth="1"/>
    <col min="3850" max="3850" width="14.625" style="3" customWidth="1"/>
    <col min="3851" max="3851" width="11.625" style="3" customWidth="1"/>
    <col min="3852" max="4096" width="9" style="3"/>
    <col min="4097" max="4097" width="7.25" style="3" customWidth="1"/>
    <col min="4098" max="4098" width="7.625" style="3" customWidth="1"/>
    <col min="4099" max="4099" width="4.375" style="3" customWidth="1"/>
    <col min="4100" max="4100" width="6.625" style="3" customWidth="1"/>
    <col min="4101" max="4101" width="3.5" style="3" customWidth="1"/>
    <col min="4102" max="4102" width="7.125" style="3" customWidth="1"/>
    <col min="4103" max="4103" width="3.125" style="3" customWidth="1"/>
    <col min="4104" max="4104" width="11.5" style="3" customWidth="1"/>
    <col min="4105" max="4105" width="12.875" style="3" customWidth="1"/>
    <col min="4106" max="4106" width="14.625" style="3" customWidth="1"/>
    <col min="4107" max="4107" width="11.625" style="3" customWidth="1"/>
    <col min="4108" max="4352" width="9" style="3"/>
    <col min="4353" max="4353" width="7.25" style="3" customWidth="1"/>
    <col min="4354" max="4354" width="7.625" style="3" customWidth="1"/>
    <col min="4355" max="4355" width="4.375" style="3" customWidth="1"/>
    <col min="4356" max="4356" width="6.625" style="3" customWidth="1"/>
    <col min="4357" max="4357" width="3.5" style="3" customWidth="1"/>
    <col min="4358" max="4358" width="7.125" style="3" customWidth="1"/>
    <col min="4359" max="4359" width="3.125" style="3" customWidth="1"/>
    <col min="4360" max="4360" width="11.5" style="3" customWidth="1"/>
    <col min="4361" max="4361" width="12.875" style="3" customWidth="1"/>
    <col min="4362" max="4362" width="14.625" style="3" customWidth="1"/>
    <col min="4363" max="4363" width="11.625" style="3" customWidth="1"/>
    <col min="4364" max="4608" width="9" style="3"/>
    <col min="4609" max="4609" width="7.25" style="3" customWidth="1"/>
    <col min="4610" max="4610" width="7.625" style="3" customWidth="1"/>
    <col min="4611" max="4611" width="4.375" style="3" customWidth="1"/>
    <col min="4612" max="4612" width="6.625" style="3" customWidth="1"/>
    <col min="4613" max="4613" width="3.5" style="3" customWidth="1"/>
    <col min="4614" max="4614" width="7.125" style="3" customWidth="1"/>
    <col min="4615" max="4615" width="3.125" style="3" customWidth="1"/>
    <col min="4616" max="4616" width="11.5" style="3" customWidth="1"/>
    <col min="4617" max="4617" width="12.875" style="3" customWidth="1"/>
    <col min="4618" max="4618" width="14.625" style="3" customWidth="1"/>
    <col min="4619" max="4619" width="11.625" style="3" customWidth="1"/>
    <col min="4620" max="4864" width="9" style="3"/>
    <col min="4865" max="4865" width="7.25" style="3" customWidth="1"/>
    <col min="4866" max="4866" width="7.625" style="3" customWidth="1"/>
    <col min="4867" max="4867" width="4.375" style="3" customWidth="1"/>
    <col min="4868" max="4868" width="6.625" style="3" customWidth="1"/>
    <col min="4869" max="4869" width="3.5" style="3" customWidth="1"/>
    <col min="4870" max="4870" width="7.125" style="3" customWidth="1"/>
    <col min="4871" max="4871" width="3.125" style="3" customWidth="1"/>
    <col min="4872" max="4872" width="11.5" style="3" customWidth="1"/>
    <col min="4873" max="4873" width="12.875" style="3" customWidth="1"/>
    <col min="4874" max="4874" width="14.625" style="3" customWidth="1"/>
    <col min="4875" max="4875" width="11.625" style="3" customWidth="1"/>
    <col min="4876" max="5120" width="9" style="3"/>
    <col min="5121" max="5121" width="7.25" style="3" customWidth="1"/>
    <col min="5122" max="5122" width="7.625" style="3" customWidth="1"/>
    <col min="5123" max="5123" width="4.375" style="3" customWidth="1"/>
    <col min="5124" max="5124" width="6.625" style="3" customWidth="1"/>
    <col min="5125" max="5125" width="3.5" style="3" customWidth="1"/>
    <col min="5126" max="5126" width="7.125" style="3" customWidth="1"/>
    <col min="5127" max="5127" width="3.125" style="3" customWidth="1"/>
    <col min="5128" max="5128" width="11.5" style="3" customWidth="1"/>
    <col min="5129" max="5129" width="12.875" style="3" customWidth="1"/>
    <col min="5130" max="5130" width="14.625" style="3" customWidth="1"/>
    <col min="5131" max="5131" width="11.625" style="3" customWidth="1"/>
    <col min="5132" max="5376" width="9" style="3"/>
    <col min="5377" max="5377" width="7.25" style="3" customWidth="1"/>
    <col min="5378" max="5378" width="7.625" style="3" customWidth="1"/>
    <col min="5379" max="5379" width="4.375" style="3" customWidth="1"/>
    <col min="5380" max="5380" width="6.625" style="3" customWidth="1"/>
    <col min="5381" max="5381" width="3.5" style="3" customWidth="1"/>
    <col min="5382" max="5382" width="7.125" style="3" customWidth="1"/>
    <col min="5383" max="5383" width="3.125" style="3" customWidth="1"/>
    <col min="5384" max="5384" width="11.5" style="3" customWidth="1"/>
    <col min="5385" max="5385" width="12.875" style="3" customWidth="1"/>
    <col min="5386" max="5386" width="14.625" style="3" customWidth="1"/>
    <col min="5387" max="5387" width="11.625" style="3" customWidth="1"/>
    <col min="5388" max="5632" width="9" style="3"/>
    <col min="5633" max="5633" width="7.25" style="3" customWidth="1"/>
    <col min="5634" max="5634" width="7.625" style="3" customWidth="1"/>
    <col min="5635" max="5635" width="4.375" style="3" customWidth="1"/>
    <col min="5636" max="5636" width="6.625" style="3" customWidth="1"/>
    <col min="5637" max="5637" width="3.5" style="3" customWidth="1"/>
    <col min="5638" max="5638" width="7.125" style="3" customWidth="1"/>
    <col min="5639" max="5639" width="3.125" style="3" customWidth="1"/>
    <col min="5640" max="5640" width="11.5" style="3" customWidth="1"/>
    <col min="5641" max="5641" width="12.875" style="3" customWidth="1"/>
    <col min="5642" max="5642" width="14.625" style="3" customWidth="1"/>
    <col min="5643" max="5643" width="11.625" style="3" customWidth="1"/>
    <col min="5644" max="5888" width="9" style="3"/>
    <col min="5889" max="5889" width="7.25" style="3" customWidth="1"/>
    <col min="5890" max="5890" width="7.625" style="3" customWidth="1"/>
    <col min="5891" max="5891" width="4.375" style="3" customWidth="1"/>
    <col min="5892" max="5892" width="6.625" style="3" customWidth="1"/>
    <col min="5893" max="5893" width="3.5" style="3" customWidth="1"/>
    <col min="5894" max="5894" width="7.125" style="3" customWidth="1"/>
    <col min="5895" max="5895" width="3.125" style="3" customWidth="1"/>
    <col min="5896" max="5896" width="11.5" style="3" customWidth="1"/>
    <col min="5897" max="5897" width="12.875" style="3" customWidth="1"/>
    <col min="5898" max="5898" width="14.625" style="3" customWidth="1"/>
    <col min="5899" max="5899" width="11.625" style="3" customWidth="1"/>
    <col min="5900" max="6144" width="9" style="3"/>
    <col min="6145" max="6145" width="7.25" style="3" customWidth="1"/>
    <col min="6146" max="6146" width="7.625" style="3" customWidth="1"/>
    <col min="6147" max="6147" width="4.375" style="3" customWidth="1"/>
    <col min="6148" max="6148" width="6.625" style="3" customWidth="1"/>
    <col min="6149" max="6149" width="3.5" style="3" customWidth="1"/>
    <col min="6150" max="6150" width="7.125" style="3" customWidth="1"/>
    <col min="6151" max="6151" width="3.125" style="3" customWidth="1"/>
    <col min="6152" max="6152" width="11.5" style="3" customWidth="1"/>
    <col min="6153" max="6153" width="12.875" style="3" customWidth="1"/>
    <col min="6154" max="6154" width="14.625" style="3" customWidth="1"/>
    <col min="6155" max="6155" width="11.625" style="3" customWidth="1"/>
    <col min="6156" max="6400" width="9" style="3"/>
    <col min="6401" max="6401" width="7.25" style="3" customWidth="1"/>
    <col min="6402" max="6402" width="7.625" style="3" customWidth="1"/>
    <col min="6403" max="6403" width="4.375" style="3" customWidth="1"/>
    <col min="6404" max="6404" width="6.625" style="3" customWidth="1"/>
    <col min="6405" max="6405" width="3.5" style="3" customWidth="1"/>
    <col min="6406" max="6406" width="7.125" style="3" customWidth="1"/>
    <col min="6407" max="6407" width="3.125" style="3" customWidth="1"/>
    <col min="6408" max="6408" width="11.5" style="3" customWidth="1"/>
    <col min="6409" max="6409" width="12.875" style="3" customWidth="1"/>
    <col min="6410" max="6410" width="14.625" style="3" customWidth="1"/>
    <col min="6411" max="6411" width="11.625" style="3" customWidth="1"/>
    <col min="6412" max="6656" width="9" style="3"/>
    <col min="6657" max="6657" width="7.25" style="3" customWidth="1"/>
    <col min="6658" max="6658" width="7.625" style="3" customWidth="1"/>
    <col min="6659" max="6659" width="4.375" style="3" customWidth="1"/>
    <col min="6660" max="6660" width="6.625" style="3" customWidth="1"/>
    <col min="6661" max="6661" width="3.5" style="3" customWidth="1"/>
    <col min="6662" max="6662" width="7.125" style="3" customWidth="1"/>
    <col min="6663" max="6663" width="3.125" style="3" customWidth="1"/>
    <col min="6664" max="6664" width="11.5" style="3" customWidth="1"/>
    <col min="6665" max="6665" width="12.875" style="3" customWidth="1"/>
    <col min="6666" max="6666" width="14.625" style="3" customWidth="1"/>
    <col min="6667" max="6667" width="11.625" style="3" customWidth="1"/>
    <col min="6668" max="6912" width="9" style="3"/>
    <col min="6913" max="6913" width="7.25" style="3" customWidth="1"/>
    <col min="6914" max="6914" width="7.625" style="3" customWidth="1"/>
    <col min="6915" max="6915" width="4.375" style="3" customWidth="1"/>
    <col min="6916" max="6916" width="6.625" style="3" customWidth="1"/>
    <col min="6917" max="6917" width="3.5" style="3" customWidth="1"/>
    <col min="6918" max="6918" width="7.125" style="3" customWidth="1"/>
    <col min="6919" max="6919" width="3.125" style="3" customWidth="1"/>
    <col min="6920" max="6920" width="11.5" style="3" customWidth="1"/>
    <col min="6921" max="6921" width="12.875" style="3" customWidth="1"/>
    <col min="6922" max="6922" width="14.625" style="3" customWidth="1"/>
    <col min="6923" max="6923" width="11.625" style="3" customWidth="1"/>
    <col min="6924" max="7168" width="9" style="3"/>
    <col min="7169" max="7169" width="7.25" style="3" customWidth="1"/>
    <col min="7170" max="7170" width="7.625" style="3" customWidth="1"/>
    <col min="7171" max="7171" width="4.375" style="3" customWidth="1"/>
    <col min="7172" max="7172" width="6.625" style="3" customWidth="1"/>
    <col min="7173" max="7173" width="3.5" style="3" customWidth="1"/>
    <col min="7174" max="7174" width="7.125" style="3" customWidth="1"/>
    <col min="7175" max="7175" width="3.125" style="3" customWidth="1"/>
    <col min="7176" max="7176" width="11.5" style="3" customWidth="1"/>
    <col min="7177" max="7177" width="12.875" style="3" customWidth="1"/>
    <col min="7178" max="7178" width="14.625" style="3" customWidth="1"/>
    <col min="7179" max="7179" width="11.625" style="3" customWidth="1"/>
    <col min="7180" max="7424" width="9" style="3"/>
    <col min="7425" max="7425" width="7.25" style="3" customWidth="1"/>
    <col min="7426" max="7426" width="7.625" style="3" customWidth="1"/>
    <col min="7427" max="7427" width="4.375" style="3" customWidth="1"/>
    <col min="7428" max="7428" width="6.625" style="3" customWidth="1"/>
    <col min="7429" max="7429" width="3.5" style="3" customWidth="1"/>
    <col min="7430" max="7430" width="7.125" style="3" customWidth="1"/>
    <col min="7431" max="7431" width="3.125" style="3" customWidth="1"/>
    <col min="7432" max="7432" width="11.5" style="3" customWidth="1"/>
    <col min="7433" max="7433" width="12.875" style="3" customWidth="1"/>
    <col min="7434" max="7434" width="14.625" style="3" customWidth="1"/>
    <col min="7435" max="7435" width="11.625" style="3" customWidth="1"/>
    <col min="7436" max="7680" width="9" style="3"/>
    <col min="7681" max="7681" width="7.25" style="3" customWidth="1"/>
    <col min="7682" max="7682" width="7.625" style="3" customWidth="1"/>
    <col min="7683" max="7683" width="4.375" style="3" customWidth="1"/>
    <col min="7684" max="7684" width="6.625" style="3" customWidth="1"/>
    <col min="7685" max="7685" width="3.5" style="3" customWidth="1"/>
    <col min="7686" max="7686" width="7.125" style="3" customWidth="1"/>
    <col min="7687" max="7687" width="3.125" style="3" customWidth="1"/>
    <col min="7688" max="7688" width="11.5" style="3" customWidth="1"/>
    <col min="7689" max="7689" width="12.875" style="3" customWidth="1"/>
    <col min="7690" max="7690" width="14.625" style="3" customWidth="1"/>
    <col min="7691" max="7691" width="11.625" style="3" customWidth="1"/>
    <col min="7692" max="7936" width="9" style="3"/>
    <col min="7937" max="7937" width="7.25" style="3" customWidth="1"/>
    <col min="7938" max="7938" width="7.625" style="3" customWidth="1"/>
    <col min="7939" max="7939" width="4.375" style="3" customWidth="1"/>
    <col min="7940" max="7940" width="6.625" style="3" customWidth="1"/>
    <col min="7941" max="7941" width="3.5" style="3" customWidth="1"/>
    <col min="7942" max="7942" width="7.125" style="3" customWidth="1"/>
    <col min="7943" max="7943" width="3.125" style="3" customWidth="1"/>
    <col min="7944" max="7944" width="11.5" style="3" customWidth="1"/>
    <col min="7945" max="7945" width="12.875" style="3" customWidth="1"/>
    <col min="7946" max="7946" width="14.625" style="3" customWidth="1"/>
    <col min="7947" max="7947" width="11.625" style="3" customWidth="1"/>
    <col min="7948" max="8192" width="9" style="3"/>
    <col min="8193" max="8193" width="7.25" style="3" customWidth="1"/>
    <col min="8194" max="8194" width="7.625" style="3" customWidth="1"/>
    <col min="8195" max="8195" width="4.375" style="3" customWidth="1"/>
    <col min="8196" max="8196" width="6.625" style="3" customWidth="1"/>
    <col min="8197" max="8197" width="3.5" style="3" customWidth="1"/>
    <col min="8198" max="8198" width="7.125" style="3" customWidth="1"/>
    <col min="8199" max="8199" width="3.125" style="3" customWidth="1"/>
    <col min="8200" max="8200" width="11.5" style="3" customWidth="1"/>
    <col min="8201" max="8201" width="12.875" style="3" customWidth="1"/>
    <col min="8202" max="8202" width="14.625" style="3" customWidth="1"/>
    <col min="8203" max="8203" width="11.625" style="3" customWidth="1"/>
    <col min="8204" max="8448" width="9" style="3"/>
    <col min="8449" max="8449" width="7.25" style="3" customWidth="1"/>
    <col min="8450" max="8450" width="7.625" style="3" customWidth="1"/>
    <col min="8451" max="8451" width="4.375" style="3" customWidth="1"/>
    <col min="8452" max="8452" width="6.625" style="3" customWidth="1"/>
    <col min="8453" max="8453" width="3.5" style="3" customWidth="1"/>
    <col min="8454" max="8454" width="7.125" style="3" customWidth="1"/>
    <col min="8455" max="8455" width="3.125" style="3" customWidth="1"/>
    <col min="8456" max="8456" width="11.5" style="3" customWidth="1"/>
    <col min="8457" max="8457" width="12.875" style="3" customWidth="1"/>
    <col min="8458" max="8458" width="14.625" style="3" customWidth="1"/>
    <col min="8459" max="8459" width="11.625" style="3" customWidth="1"/>
    <col min="8460" max="8704" width="9" style="3"/>
    <col min="8705" max="8705" width="7.25" style="3" customWidth="1"/>
    <col min="8706" max="8706" width="7.625" style="3" customWidth="1"/>
    <col min="8707" max="8707" width="4.375" style="3" customWidth="1"/>
    <col min="8708" max="8708" width="6.625" style="3" customWidth="1"/>
    <col min="8709" max="8709" width="3.5" style="3" customWidth="1"/>
    <col min="8710" max="8710" width="7.125" style="3" customWidth="1"/>
    <col min="8711" max="8711" width="3.125" style="3" customWidth="1"/>
    <col min="8712" max="8712" width="11.5" style="3" customWidth="1"/>
    <col min="8713" max="8713" width="12.875" style="3" customWidth="1"/>
    <col min="8714" max="8714" width="14.625" style="3" customWidth="1"/>
    <col min="8715" max="8715" width="11.625" style="3" customWidth="1"/>
    <col min="8716" max="8960" width="9" style="3"/>
    <col min="8961" max="8961" width="7.25" style="3" customWidth="1"/>
    <col min="8962" max="8962" width="7.625" style="3" customWidth="1"/>
    <col min="8963" max="8963" width="4.375" style="3" customWidth="1"/>
    <col min="8964" max="8964" width="6.625" style="3" customWidth="1"/>
    <col min="8965" max="8965" width="3.5" style="3" customWidth="1"/>
    <col min="8966" max="8966" width="7.125" style="3" customWidth="1"/>
    <col min="8967" max="8967" width="3.125" style="3" customWidth="1"/>
    <col min="8968" max="8968" width="11.5" style="3" customWidth="1"/>
    <col min="8969" max="8969" width="12.875" style="3" customWidth="1"/>
    <col min="8970" max="8970" width="14.625" style="3" customWidth="1"/>
    <col min="8971" max="8971" width="11.625" style="3" customWidth="1"/>
    <col min="8972" max="9216" width="9" style="3"/>
    <col min="9217" max="9217" width="7.25" style="3" customWidth="1"/>
    <col min="9218" max="9218" width="7.625" style="3" customWidth="1"/>
    <col min="9219" max="9219" width="4.375" style="3" customWidth="1"/>
    <col min="9220" max="9220" width="6.625" style="3" customWidth="1"/>
    <col min="9221" max="9221" width="3.5" style="3" customWidth="1"/>
    <col min="9222" max="9222" width="7.125" style="3" customWidth="1"/>
    <col min="9223" max="9223" width="3.125" style="3" customWidth="1"/>
    <col min="9224" max="9224" width="11.5" style="3" customWidth="1"/>
    <col min="9225" max="9225" width="12.875" style="3" customWidth="1"/>
    <col min="9226" max="9226" width="14.625" style="3" customWidth="1"/>
    <col min="9227" max="9227" width="11.625" style="3" customWidth="1"/>
    <col min="9228" max="9472" width="9" style="3"/>
    <col min="9473" max="9473" width="7.25" style="3" customWidth="1"/>
    <col min="9474" max="9474" width="7.625" style="3" customWidth="1"/>
    <col min="9475" max="9475" width="4.375" style="3" customWidth="1"/>
    <col min="9476" max="9476" width="6.625" style="3" customWidth="1"/>
    <col min="9477" max="9477" width="3.5" style="3" customWidth="1"/>
    <col min="9478" max="9478" width="7.125" style="3" customWidth="1"/>
    <col min="9479" max="9479" width="3.125" style="3" customWidth="1"/>
    <col min="9480" max="9480" width="11.5" style="3" customWidth="1"/>
    <col min="9481" max="9481" width="12.875" style="3" customWidth="1"/>
    <col min="9482" max="9482" width="14.625" style="3" customWidth="1"/>
    <col min="9483" max="9483" width="11.625" style="3" customWidth="1"/>
    <col min="9484" max="9728" width="9" style="3"/>
    <col min="9729" max="9729" width="7.25" style="3" customWidth="1"/>
    <col min="9730" max="9730" width="7.625" style="3" customWidth="1"/>
    <col min="9731" max="9731" width="4.375" style="3" customWidth="1"/>
    <col min="9732" max="9732" width="6.625" style="3" customWidth="1"/>
    <col min="9733" max="9733" width="3.5" style="3" customWidth="1"/>
    <col min="9734" max="9734" width="7.125" style="3" customWidth="1"/>
    <col min="9735" max="9735" width="3.125" style="3" customWidth="1"/>
    <col min="9736" max="9736" width="11.5" style="3" customWidth="1"/>
    <col min="9737" max="9737" width="12.875" style="3" customWidth="1"/>
    <col min="9738" max="9738" width="14.625" style="3" customWidth="1"/>
    <col min="9739" max="9739" width="11.625" style="3" customWidth="1"/>
    <col min="9740" max="9984" width="9" style="3"/>
    <col min="9985" max="9985" width="7.25" style="3" customWidth="1"/>
    <col min="9986" max="9986" width="7.625" style="3" customWidth="1"/>
    <col min="9987" max="9987" width="4.375" style="3" customWidth="1"/>
    <col min="9988" max="9988" width="6.625" style="3" customWidth="1"/>
    <col min="9989" max="9989" width="3.5" style="3" customWidth="1"/>
    <col min="9990" max="9990" width="7.125" style="3" customWidth="1"/>
    <col min="9991" max="9991" width="3.125" style="3" customWidth="1"/>
    <col min="9992" max="9992" width="11.5" style="3" customWidth="1"/>
    <col min="9993" max="9993" width="12.875" style="3" customWidth="1"/>
    <col min="9994" max="9994" width="14.625" style="3" customWidth="1"/>
    <col min="9995" max="9995" width="11.625" style="3" customWidth="1"/>
    <col min="9996" max="10240" width="9" style="3"/>
    <col min="10241" max="10241" width="7.25" style="3" customWidth="1"/>
    <col min="10242" max="10242" width="7.625" style="3" customWidth="1"/>
    <col min="10243" max="10243" width="4.375" style="3" customWidth="1"/>
    <col min="10244" max="10244" width="6.625" style="3" customWidth="1"/>
    <col min="10245" max="10245" width="3.5" style="3" customWidth="1"/>
    <col min="10246" max="10246" width="7.125" style="3" customWidth="1"/>
    <col min="10247" max="10247" width="3.125" style="3" customWidth="1"/>
    <col min="10248" max="10248" width="11.5" style="3" customWidth="1"/>
    <col min="10249" max="10249" width="12.875" style="3" customWidth="1"/>
    <col min="10250" max="10250" width="14.625" style="3" customWidth="1"/>
    <col min="10251" max="10251" width="11.625" style="3" customWidth="1"/>
    <col min="10252" max="10496" width="9" style="3"/>
    <col min="10497" max="10497" width="7.25" style="3" customWidth="1"/>
    <col min="10498" max="10498" width="7.625" style="3" customWidth="1"/>
    <col min="10499" max="10499" width="4.375" style="3" customWidth="1"/>
    <col min="10500" max="10500" width="6.625" style="3" customWidth="1"/>
    <col min="10501" max="10501" width="3.5" style="3" customWidth="1"/>
    <col min="10502" max="10502" width="7.125" style="3" customWidth="1"/>
    <col min="10503" max="10503" width="3.125" style="3" customWidth="1"/>
    <col min="10504" max="10504" width="11.5" style="3" customWidth="1"/>
    <col min="10505" max="10505" width="12.875" style="3" customWidth="1"/>
    <col min="10506" max="10506" width="14.625" style="3" customWidth="1"/>
    <col min="10507" max="10507" width="11.625" style="3" customWidth="1"/>
    <col min="10508" max="10752" width="9" style="3"/>
    <col min="10753" max="10753" width="7.25" style="3" customWidth="1"/>
    <col min="10754" max="10754" width="7.625" style="3" customWidth="1"/>
    <col min="10755" max="10755" width="4.375" style="3" customWidth="1"/>
    <col min="10756" max="10756" width="6.625" style="3" customWidth="1"/>
    <col min="10757" max="10757" width="3.5" style="3" customWidth="1"/>
    <col min="10758" max="10758" width="7.125" style="3" customWidth="1"/>
    <col min="10759" max="10759" width="3.125" style="3" customWidth="1"/>
    <col min="10760" max="10760" width="11.5" style="3" customWidth="1"/>
    <col min="10761" max="10761" width="12.875" style="3" customWidth="1"/>
    <col min="10762" max="10762" width="14.625" style="3" customWidth="1"/>
    <col min="10763" max="10763" width="11.625" style="3" customWidth="1"/>
    <col min="10764" max="11008" width="9" style="3"/>
    <col min="11009" max="11009" width="7.25" style="3" customWidth="1"/>
    <col min="11010" max="11010" width="7.625" style="3" customWidth="1"/>
    <col min="11011" max="11011" width="4.375" style="3" customWidth="1"/>
    <col min="11012" max="11012" width="6.625" style="3" customWidth="1"/>
    <col min="11013" max="11013" width="3.5" style="3" customWidth="1"/>
    <col min="11014" max="11014" width="7.125" style="3" customWidth="1"/>
    <col min="11015" max="11015" width="3.125" style="3" customWidth="1"/>
    <col min="11016" max="11016" width="11.5" style="3" customWidth="1"/>
    <col min="11017" max="11017" width="12.875" style="3" customWidth="1"/>
    <col min="11018" max="11018" width="14.625" style="3" customWidth="1"/>
    <col min="11019" max="11019" width="11.625" style="3" customWidth="1"/>
    <col min="11020" max="11264" width="9" style="3"/>
    <col min="11265" max="11265" width="7.25" style="3" customWidth="1"/>
    <col min="11266" max="11266" width="7.625" style="3" customWidth="1"/>
    <col min="11267" max="11267" width="4.375" style="3" customWidth="1"/>
    <col min="11268" max="11268" width="6.625" style="3" customWidth="1"/>
    <col min="11269" max="11269" width="3.5" style="3" customWidth="1"/>
    <col min="11270" max="11270" width="7.125" style="3" customWidth="1"/>
    <col min="11271" max="11271" width="3.125" style="3" customWidth="1"/>
    <col min="11272" max="11272" width="11.5" style="3" customWidth="1"/>
    <col min="11273" max="11273" width="12.875" style="3" customWidth="1"/>
    <col min="11274" max="11274" width="14.625" style="3" customWidth="1"/>
    <col min="11275" max="11275" width="11.625" style="3" customWidth="1"/>
    <col min="11276" max="11520" width="9" style="3"/>
    <col min="11521" max="11521" width="7.25" style="3" customWidth="1"/>
    <col min="11522" max="11522" width="7.625" style="3" customWidth="1"/>
    <col min="11523" max="11523" width="4.375" style="3" customWidth="1"/>
    <col min="11524" max="11524" width="6.625" style="3" customWidth="1"/>
    <col min="11525" max="11525" width="3.5" style="3" customWidth="1"/>
    <col min="11526" max="11526" width="7.125" style="3" customWidth="1"/>
    <col min="11527" max="11527" width="3.125" style="3" customWidth="1"/>
    <col min="11528" max="11528" width="11.5" style="3" customWidth="1"/>
    <col min="11529" max="11529" width="12.875" style="3" customWidth="1"/>
    <col min="11530" max="11530" width="14.625" style="3" customWidth="1"/>
    <col min="11531" max="11531" width="11.625" style="3" customWidth="1"/>
    <col min="11532" max="11776" width="9" style="3"/>
    <col min="11777" max="11777" width="7.25" style="3" customWidth="1"/>
    <col min="11778" max="11778" width="7.625" style="3" customWidth="1"/>
    <col min="11779" max="11779" width="4.375" style="3" customWidth="1"/>
    <col min="11780" max="11780" width="6.625" style="3" customWidth="1"/>
    <col min="11781" max="11781" width="3.5" style="3" customWidth="1"/>
    <col min="11782" max="11782" width="7.125" style="3" customWidth="1"/>
    <col min="11783" max="11783" width="3.125" style="3" customWidth="1"/>
    <col min="11784" max="11784" width="11.5" style="3" customWidth="1"/>
    <col min="11785" max="11785" width="12.875" style="3" customWidth="1"/>
    <col min="11786" max="11786" width="14.625" style="3" customWidth="1"/>
    <col min="11787" max="11787" width="11.625" style="3" customWidth="1"/>
    <col min="11788" max="12032" width="9" style="3"/>
    <col min="12033" max="12033" width="7.25" style="3" customWidth="1"/>
    <col min="12034" max="12034" width="7.625" style="3" customWidth="1"/>
    <col min="12035" max="12035" width="4.375" style="3" customWidth="1"/>
    <col min="12036" max="12036" width="6.625" style="3" customWidth="1"/>
    <col min="12037" max="12037" width="3.5" style="3" customWidth="1"/>
    <col min="12038" max="12038" width="7.125" style="3" customWidth="1"/>
    <col min="12039" max="12039" width="3.125" style="3" customWidth="1"/>
    <col min="12040" max="12040" width="11.5" style="3" customWidth="1"/>
    <col min="12041" max="12041" width="12.875" style="3" customWidth="1"/>
    <col min="12042" max="12042" width="14.625" style="3" customWidth="1"/>
    <col min="12043" max="12043" width="11.625" style="3" customWidth="1"/>
    <col min="12044" max="12288" width="9" style="3"/>
    <col min="12289" max="12289" width="7.25" style="3" customWidth="1"/>
    <col min="12290" max="12290" width="7.625" style="3" customWidth="1"/>
    <col min="12291" max="12291" width="4.375" style="3" customWidth="1"/>
    <col min="12292" max="12292" width="6.625" style="3" customWidth="1"/>
    <col min="12293" max="12293" width="3.5" style="3" customWidth="1"/>
    <col min="12294" max="12294" width="7.125" style="3" customWidth="1"/>
    <col min="12295" max="12295" width="3.125" style="3" customWidth="1"/>
    <col min="12296" max="12296" width="11.5" style="3" customWidth="1"/>
    <col min="12297" max="12297" width="12.875" style="3" customWidth="1"/>
    <col min="12298" max="12298" width="14.625" style="3" customWidth="1"/>
    <col min="12299" max="12299" width="11.625" style="3" customWidth="1"/>
    <col min="12300" max="12544" width="9" style="3"/>
    <col min="12545" max="12545" width="7.25" style="3" customWidth="1"/>
    <col min="12546" max="12546" width="7.625" style="3" customWidth="1"/>
    <col min="12547" max="12547" width="4.375" style="3" customWidth="1"/>
    <col min="12548" max="12548" width="6.625" style="3" customWidth="1"/>
    <col min="12549" max="12549" width="3.5" style="3" customWidth="1"/>
    <col min="12550" max="12550" width="7.125" style="3" customWidth="1"/>
    <col min="12551" max="12551" width="3.125" style="3" customWidth="1"/>
    <col min="12552" max="12552" width="11.5" style="3" customWidth="1"/>
    <col min="12553" max="12553" width="12.875" style="3" customWidth="1"/>
    <col min="12554" max="12554" width="14.625" style="3" customWidth="1"/>
    <col min="12555" max="12555" width="11.625" style="3" customWidth="1"/>
    <col min="12556" max="12800" width="9" style="3"/>
    <col min="12801" max="12801" width="7.25" style="3" customWidth="1"/>
    <col min="12802" max="12802" width="7.625" style="3" customWidth="1"/>
    <col min="12803" max="12803" width="4.375" style="3" customWidth="1"/>
    <col min="12804" max="12804" width="6.625" style="3" customWidth="1"/>
    <col min="12805" max="12805" width="3.5" style="3" customWidth="1"/>
    <col min="12806" max="12806" width="7.125" style="3" customWidth="1"/>
    <col min="12807" max="12807" width="3.125" style="3" customWidth="1"/>
    <col min="12808" max="12808" width="11.5" style="3" customWidth="1"/>
    <col min="12809" max="12809" width="12.875" style="3" customWidth="1"/>
    <col min="12810" max="12810" width="14.625" style="3" customWidth="1"/>
    <col min="12811" max="12811" width="11.625" style="3" customWidth="1"/>
    <col min="12812" max="13056" width="9" style="3"/>
    <col min="13057" max="13057" width="7.25" style="3" customWidth="1"/>
    <col min="13058" max="13058" width="7.625" style="3" customWidth="1"/>
    <col min="13059" max="13059" width="4.375" style="3" customWidth="1"/>
    <col min="13060" max="13060" width="6.625" style="3" customWidth="1"/>
    <col min="13061" max="13061" width="3.5" style="3" customWidth="1"/>
    <col min="13062" max="13062" width="7.125" style="3" customWidth="1"/>
    <col min="13063" max="13063" width="3.125" style="3" customWidth="1"/>
    <col min="13064" max="13064" width="11.5" style="3" customWidth="1"/>
    <col min="13065" max="13065" width="12.875" style="3" customWidth="1"/>
    <col min="13066" max="13066" width="14.625" style="3" customWidth="1"/>
    <col min="13067" max="13067" width="11.625" style="3" customWidth="1"/>
    <col min="13068" max="13312" width="9" style="3"/>
    <col min="13313" max="13313" width="7.25" style="3" customWidth="1"/>
    <col min="13314" max="13314" width="7.625" style="3" customWidth="1"/>
    <col min="13315" max="13315" width="4.375" style="3" customWidth="1"/>
    <col min="13316" max="13316" width="6.625" style="3" customWidth="1"/>
    <col min="13317" max="13317" width="3.5" style="3" customWidth="1"/>
    <col min="13318" max="13318" width="7.125" style="3" customWidth="1"/>
    <col min="13319" max="13319" width="3.125" style="3" customWidth="1"/>
    <col min="13320" max="13320" width="11.5" style="3" customWidth="1"/>
    <col min="13321" max="13321" width="12.875" style="3" customWidth="1"/>
    <col min="13322" max="13322" width="14.625" style="3" customWidth="1"/>
    <col min="13323" max="13323" width="11.625" style="3" customWidth="1"/>
    <col min="13324" max="13568" width="9" style="3"/>
    <col min="13569" max="13569" width="7.25" style="3" customWidth="1"/>
    <col min="13570" max="13570" width="7.625" style="3" customWidth="1"/>
    <col min="13571" max="13571" width="4.375" style="3" customWidth="1"/>
    <col min="13572" max="13572" width="6.625" style="3" customWidth="1"/>
    <col min="13573" max="13573" width="3.5" style="3" customWidth="1"/>
    <col min="13574" max="13574" width="7.125" style="3" customWidth="1"/>
    <col min="13575" max="13575" width="3.125" style="3" customWidth="1"/>
    <col min="13576" max="13576" width="11.5" style="3" customWidth="1"/>
    <col min="13577" max="13577" width="12.875" style="3" customWidth="1"/>
    <col min="13578" max="13578" width="14.625" style="3" customWidth="1"/>
    <col min="13579" max="13579" width="11.625" style="3" customWidth="1"/>
    <col min="13580" max="13824" width="9" style="3"/>
    <col min="13825" max="13825" width="7.25" style="3" customWidth="1"/>
    <col min="13826" max="13826" width="7.625" style="3" customWidth="1"/>
    <col min="13827" max="13827" width="4.375" style="3" customWidth="1"/>
    <col min="13828" max="13828" width="6.625" style="3" customWidth="1"/>
    <col min="13829" max="13829" width="3.5" style="3" customWidth="1"/>
    <col min="13830" max="13830" width="7.125" style="3" customWidth="1"/>
    <col min="13831" max="13831" width="3.125" style="3" customWidth="1"/>
    <col min="13832" max="13832" width="11.5" style="3" customWidth="1"/>
    <col min="13833" max="13833" width="12.875" style="3" customWidth="1"/>
    <col min="13834" max="13834" width="14.625" style="3" customWidth="1"/>
    <col min="13835" max="13835" width="11.625" style="3" customWidth="1"/>
    <col min="13836" max="14080" width="9" style="3"/>
    <col min="14081" max="14081" width="7.25" style="3" customWidth="1"/>
    <col min="14082" max="14082" width="7.625" style="3" customWidth="1"/>
    <col min="14083" max="14083" width="4.375" style="3" customWidth="1"/>
    <col min="14084" max="14084" width="6.625" style="3" customWidth="1"/>
    <col min="14085" max="14085" width="3.5" style="3" customWidth="1"/>
    <col min="14086" max="14086" width="7.125" style="3" customWidth="1"/>
    <col min="14087" max="14087" width="3.125" style="3" customWidth="1"/>
    <col min="14088" max="14088" width="11.5" style="3" customWidth="1"/>
    <col min="14089" max="14089" width="12.875" style="3" customWidth="1"/>
    <col min="14090" max="14090" width="14.625" style="3" customWidth="1"/>
    <col min="14091" max="14091" width="11.625" style="3" customWidth="1"/>
    <col min="14092" max="14336" width="9" style="3"/>
    <col min="14337" max="14337" width="7.25" style="3" customWidth="1"/>
    <col min="14338" max="14338" width="7.625" style="3" customWidth="1"/>
    <col min="14339" max="14339" width="4.375" style="3" customWidth="1"/>
    <col min="14340" max="14340" width="6.625" style="3" customWidth="1"/>
    <col min="14341" max="14341" width="3.5" style="3" customWidth="1"/>
    <col min="14342" max="14342" width="7.125" style="3" customWidth="1"/>
    <col min="14343" max="14343" width="3.125" style="3" customWidth="1"/>
    <col min="14344" max="14344" width="11.5" style="3" customWidth="1"/>
    <col min="14345" max="14345" width="12.875" style="3" customWidth="1"/>
    <col min="14346" max="14346" width="14.625" style="3" customWidth="1"/>
    <col min="14347" max="14347" width="11.625" style="3" customWidth="1"/>
    <col min="14348" max="14592" width="9" style="3"/>
    <col min="14593" max="14593" width="7.25" style="3" customWidth="1"/>
    <col min="14594" max="14594" width="7.625" style="3" customWidth="1"/>
    <col min="14595" max="14595" width="4.375" style="3" customWidth="1"/>
    <col min="14596" max="14596" width="6.625" style="3" customWidth="1"/>
    <col min="14597" max="14597" width="3.5" style="3" customWidth="1"/>
    <col min="14598" max="14598" width="7.125" style="3" customWidth="1"/>
    <col min="14599" max="14599" width="3.125" style="3" customWidth="1"/>
    <col min="14600" max="14600" width="11.5" style="3" customWidth="1"/>
    <col min="14601" max="14601" width="12.875" style="3" customWidth="1"/>
    <col min="14602" max="14602" width="14.625" style="3" customWidth="1"/>
    <col min="14603" max="14603" width="11.625" style="3" customWidth="1"/>
    <col min="14604" max="14848" width="9" style="3"/>
    <col min="14849" max="14849" width="7.25" style="3" customWidth="1"/>
    <col min="14850" max="14850" width="7.625" style="3" customWidth="1"/>
    <col min="14851" max="14851" width="4.375" style="3" customWidth="1"/>
    <col min="14852" max="14852" width="6.625" style="3" customWidth="1"/>
    <col min="14853" max="14853" width="3.5" style="3" customWidth="1"/>
    <col min="14854" max="14854" width="7.125" style="3" customWidth="1"/>
    <col min="14855" max="14855" width="3.125" style="3" customWidth="1"/>
    <col min="14856" max="14856" width="11.5" style="3" customWidth="1"/>
    <col min="14857" max="14857" width="12.875" style="3" customWidth="1"/>
    <col min="14858" max="14858" width="14.625" style="3" customWidth="1"/>
    <col min="14859" max="14859" width="11.625" style="3" customWidth="1"/>
    <col min="14860" max="15104" width="9" style="3"/>
    <col min="15105" max="15105" width="7.25" style="3" customWidth="1"/>
    <col min="15106" max="15106" width="7.625" style="3" customWidth="1"/>
    <col min="15107" max="15107" width="4.375" style="3" customWidth="1"/>
    <col min="15108" max="15108" width="6.625" style="3" customWidth="1"/>
    <col min="15109" max="15109" width="3.5" style="3" customWidth="1"/>
    <col min="15110" max="15110" width="7.125" style="3" customWidth="1"/>
    <col min="15111" max="15111" width="3.125" style="3" customWidth="1"/>
    <col min="15112" max="15112" width="11.5" style="3" customWidth="1"/>
    <col min="15113" max="15113" width="12.875" style="3" customWidth="1"/>
    <col min="15114" max="15114" width="14.625" style="3" customWidth="1"/>
    <col min="15115" max="15115" width="11.625" style="3" customWidth="1"/>
    <col min="15116" max="15360" width="9" style="3"/>
    <col min="15361" max="15361" width="7.25" style="3" customWidth="1"/>
    <col min="15362" max="15362" width="7.625" style="3" customWidth="1"/>
    <col min="15363" max="15363" width="4.375" style="3" customWidth="1"/>
    <col min="15364" max="15364" width="6.625" style="3" customWidth="1"/>
    <col min="15365" max="15365" width="3.5" style="3" customWidth="1"/>
    <col min="15366" max="15366" width="7.125" style="3" customWidth="1"/>
    <col min="15367" max="15367" width="3.125" style="3" customWidth="1"/>
    <col min="15368" max="15368" width="11.5" style="3" customWidth="1"/>
    <col min="15369" max="15369" width="12.875" style="3" customWidth="1"/>
    <col min="15370" max="15370" width="14.625" style="3" customWidth="1"/>
    <col min="15371" max="15371" width="11.625" style="3" customWidth="1"/>
    <col min="15372" max="15616" width="9" style="3"/>
    <col min="15617" max="15617" width="7.25" style="3" customWidth="1"/>
    <col min="15618" max="15618" width="7.625" style="3" customWidth="1"/>
    <col min="15619" max="15619" width="4.375" style="3" customWidth="1"/>
    <col min="15620" max="15620" width="6.625" style="3" customWidth="1"/>
    <col min="15621" max="15621" width="3.5" style="3" customWidth="1"/>
    <col min="15622" max="15622" width="7.125" style="3" customWidth="1"/>
    <col min="15623" max="15623" width="3.125" style="3" customWidth="1"/>
    <col min="15624" max="15624" width="11.5" style="3" customWidth="1"/>
    <col min="15625" max="15625" width="12.875" style="3" customWidth="1"/>
    <col min="15626" max="15626" width="14.625" style="3" customWidth="1"/>
    <col min="15627" max="15627" width="11.625" style="3" customWidth="1"/>
    <col min="15628" max="15872" width="9" style="3"/>
    <col min="15873" max="15873" width="7.25" style="3" customWidth="1"/>
    <col min="15874" max="15874" width="7.625" style="3" customWidth="1"/>
    <col min="15875" max="15875" width="4.375" style="3" customWidth="1"/>
    <col min="15876" max="15876" width="6.625" style="3" customWidth="1"/>
    <col min="15877" max="15877" width="3.5" style="3" customWidth="1"/>
    <col min="15878" max="15878" width="7.125" style="3" customWidth="1"/>
    <col min="15879" max="15879" width="3.125" style="3" customWidth="1"/>
    <col min="15880" max="15880" width="11.5" style="3" customWidth="1"/>
    <col min="15881" max="15881" width="12.875" style="3" customWidth="1"/>
    <col min="15882" max="15882" width="14.625" style="3" customWidth="1"/>
    <col min="15883" max="15883" width="11.625" style="3" customWidth="1"/>
    <col min="15884" max="16128" width="9" style="3"/>
    <col min="16129" max="16129" width="7.25" style="3" customWidth="1"/>
    <col min="16130" max="16130" width="7.625" style="3" customWidth="1"/>
    <col min="16131" max="16131" width="4.375" style="3" customWidth="1"/>
    <col min="16132" max="16132" width="6.625" style="3" customWidth="1"/>
    <col min="16133" max="16133" width="3.5" style="3" customWidth="1"/>
    <col min="16134" max="16134" width="7.125" style="3" customWidth="1"/>
    <col min="16135" max="16135" width="3.125" style="3" customWidth="1"/>
    <col min="16136" max="16136" width="11.5" style="3" customWidth="1"/>
    <col min="16137" max="16137" width="12.875" style="3" customWidth="1"/>
    <col min="16138" max="16138" width="14.625" style="3" customWidth="1"/>
    <col min="16139" max="16139" width="11.625" style="3" customWidth="1"/>
    <col min="16140" max="16384" width="9" style="3"/>
  </cols>
  <sheetData>
    <row r="1" spans="1:11" ht="14.25" customHeight="1">
      <c r="A1" s="390" t="str">
        <f>'[1]原始记录 封皮'!S10&amp;'[1]原始记录 封皮'!S11&amp;'[1]原始记录 封皮'!S8&amp;'[1]原始记录 封皮'!S9</f>
        <v>证书编号：DC/仪置-013-2016</v>
      </c>
      <c r="B1" s="390"/>
      <c r="C1" s="390"/>
      <c r="D1" s="390"/>
      <c r="E1" s="390"/>
      <c r="F1" s="390"/>
      <c r="G1" s="390"/>
      <c r="H1" s="390"/>
      <c r="I1" s="390"/>
      <c r="J1" s="390"/>
      <c r="K1" s="390"/>
    </row>
    <row r="2" spans="1:11">
      <c r="A2" s="72"/>
      <c r="I2" s="15"/>
    </row>
    <row r="3" spans="1:11" ht="21.75" customHeight="1">
      <c r="A3" s="391" t="s">
        <v>102</v>
      </c>
      <c r="B3" s="392"/>
      <c r="C3" s="392"/>
      <c r="D3" s="392"/>
      <c r="E3" s="392"/>
      <c r="F3" s="392"/>
      <c r="G3" s="392"/>
      <c r="H3" s="392"/>
      <c r="I3" s="392"/>
      <c r="J3" s="392"/>
      <c r="K3" s="393"/>
    </row>
    <row r="4" spans="1:11" ht="21" customHeight="1">
      <c r="A4" s="73"/>
      <c r="B4" s="394" t="s">
        <v>103</v>
      </c>
      <c r="C4" s="395"/>
      <c r="D4" s="395"/>
      <c r="E4" s="395"/>
      <c r="F4" s="395"/>
      <c r="G4" s="395"/>
      <c r="H4" s="395"/>
      <c r="I4" s="395"/>
      <c r="J4" s="395"/>
      <c r="K4" s="396"/>
    </row>
    <row r="5" spans="1:11" ht="23.1" customHeight="1">
      <c r="A5" s="397" t="s">
        <v>104</v>
      </c>
      <c r="B5" s="398"/>
      <c r="C5" s="398"/>
      <c r="D5" s="398"/>
      <c r="E5" s="398"/>
      <c r="F5" s="398"/>
      <c r="G5" s="398"/>
      <c r="H5" s="398"/>
      <c r="I5" s="398"/>
      <c r="J5" s="398"/>
      <c r="K5" s="399"/>
    </row>
    <row r="6" spans="1:11" ht="23.1" customHeight="1">
      <c r="A6" s="74"/>
      <c r="B6" s="15" t="s">
        <v>105</v>
      </c>
      <c r="C6" s="95"/>
      <c r="D6" s="15" t="s">
        <v>23</v>
      </c>
      <c r="E6" s="15"/>
      <c r="F6" s="15" t="s">
        <v>106</v>
      </c>
      <c r="G6" s="15"/>
      <c r="H6" s="96"/>
      <c r="I6" s="15" t="s">
        <v>107</v>
      </c>
      <c r="J6" s="15"/>
      <c r="K6" s="75"/>
    </row>
    <row r="7" spans="1:11" ht="23.1" customHeight="1">
      <c r="A7" s="73"/>
      <c r="B7" s="2" t="s">
        <v>108</v>
      </c>
      <c r="C7" s="400"/>
      <c r="D7" s="400"/>
      <c r="E7" s="400"/>
      <c r="F7" s="2" t="s">
        <v>109</v>
      </c>
      <c r="G7" s="2"/>
      <c r="H7" s="76" t="s">
        <v>13</v>
      </c>
      <c r="I7" s="2"/>
      <c r="J7" s="2"/>
      <c r="K7" s="77"/>
    </row>
    <row r="8" spans="1:11" ht="23.1" customHeight="1">
      <c r="A8" s="401" t="s">
        <v>110</v>
      </c>
      <c r="B8" s="402"/>
      <c r="C8" s="402"/>
      <c r="D8" s="402"/>
      <c r="E8" s="402"/>
      <c r="F8" s="402"/>
      <c r="G8" s="402"/>
      <c r="H8" s="402"/>
      <c r="I8" s="402"/>
      <c r="J8" s="402"/>
      <c r="K8" s="403"/>
    </row>
    <row r="9" spans="1:11" ht="20.100000000000001" customHeight="1">
      <c r="A9" s="74"/>
      <c r="B9" s="78"/>
      <c r="C9" s="78"/>
      <c r="D9" s="78"/>
      <c r="E9" s="78"/>
      <c r="F9" s="78"/>
      <c r="G9" s="78"/>
      <c r="H9" s="78"/>
      <c r="J9" s="15"/>
      <c r="K9" s="75"/>
    </row>
    <row r="10" spans="1:11" ht="20.100000000000001" customHeight="1">
      <c r="A10" s="74"/>
      <c r="B10" s="78"/>
      <c r="C10" s="78"/>
      <c r="D10" s="78"/>
      <c r="E10" s="78"/>
      <c r="F10" s="78"/>
      <c r="G10" s="78"/>
      <c r="H10" s="78"/>
      <c r="J10" s="15"/>
      <c r="K10" s="75"/>
    </row>
    <row r="11" spans="1:11" ht="20.100000000000001" customHeight="1">
      <c r="A11" s="74"/>
      <c r="B11" s="78"/>
      <c r="C11" s="78"/>
      <c r="D11" s="78"/>
      <c r="E11" s="78"/>
      <c r="F11" s="78"/>
      <c r="G11" s="78"/>
      <c r="H11" s="78"/>
      <c r="J11" s="15"/>
      <c r="K11" s="75"/>
    </row>
    <row r="12" spans="1:11" ht="20.100000000000001" customHeight="1">
      <c r="A12" s="74"/>
      <c r="B12" s="78"/>
      <c r="C12" s="78"/>
      <c r="D12" s="78"/>
      <c r="E12" s="78"/>
      <c r="F12" s="78"/>
      <c r="G12" s="78"/>
      <c r="H12" s="78"/>
      <c r="J12" s="15"/>
      <c r="K12" s="75"/>
    </row>
    <row r="13" spans="1:11" ht="20.100000000000001" hidden="1" customHeight="1">
      <c r="A13" s="74"/>
      <c r="B13" s="78"/>
      <c r="C13" s="78"/>
      <c r="D13" s="78"/>
      <c r="E13" s="78"/>
      <c r="F13" s="78"/>
      <c r="G13" s="78"/>
      <c r="H13" s="78"/>
      <c r="J13" s="15"/>
      <c r="K13" s="75"/>
    </row>
    <row r="14" spans="1:11" ht="20.100000000000001" hidden="1" customHeight="1">
      <c r="A14" s="74"/>
      <c r="B14" s="78"/>
      <c r="C14" s="78"/>
      <c r="D14" s="78"/>
      <c r="E14" s="78"/>
      <c r="F14" s="78"/>
      <c r="G14" s="78"/>
      <c r="H14" s="78"/>
      <c r="J14" s="15"/>
      <c r="K14" s="75"/>
    </row>
    <row r="15" spans="1:11" ht="20.100000000000001" customHeight="1">
      <c r="A15" s="74"/>
      <c r="B15" s="78"/>
      <c r="C15" s="78"/>
      <c r="D15" s="78"/>
      <c r="E15" s="78"/>
      <c r="F15" s="78"/>
      <c r="G15" s="78"/>
      <c r="H15" s="78"/>
      <c r="J15" s="15"/>
      <c r="K15" s="75"/>
    </row>
    <row r="16" spans="1:11" ht="20.100000000000001" customHeight="1">
      <c r="A16" s="74"/>
      <c r="B16" s="78"/>
      <c r="C16" s="78"/>
      <c r="D16" s="78"/>
      <c r="E16" s="78"/>
      <c r="F16" s="78"/>
      <c r="G16" s="78"/>
      <c r="H16" s="78"/>
      <c r="J16" s="15"/>
      <c r="K16" s="75"/>
    </row>
    <row r="17" spans="1:11" ht="20.100000000000001" hidden="1" customHeight="1">
      <c r="A17" s="74"/>
      <c r="B17" s="78"/>
      <c r="C17" s="78"/>
      <c r="D17" s="78"/>
      <c r="E17" s="78"/>
      <c r="F17" s="78"/>
      <c r="G17" s="78"/>
      <c r="H17" s="78"/>
      <c r="J17" s="15"/>
      <c r="K17" s="75"/>
    </row>
    <row r="18" spans="1:11" ht="20.100000000000001" customHeight="1">
      <c r="A18" s="74"/>
      <c r="B18" s="78"/>
      <c r="C18" s="78"/>
      <c r="D18" s="78"/>
      <c r="E18" s="78"/>
      <c r="F18" s="78"/>
      <c r="G18" s="78"/>
      <c r="H18" s="78"/>
      <c r="J18" s="15"/>
      <c r="K18" s="75"/>
    </row>
    <row r="19" spans="1:11" ht="20.100000000000001" hidden="1" customHeight="1">
      <c r="A19" s="74"/>
      <c r="B19" s="79" t="str">
        <f>'[1]原始记录 封皮'!B22</f>
        <v xml:space="preserve">JJG 724-91   </v>
      </c>
      <c r="C19" s="80"/>
      <c r="D19" s="80"/>
      <c r="E19" s="79" t="str">
        <f>'[1]原始记录 封皮'!E22</f>
        <v>直流数字欧姆表检定规程</v>
      </c>
      <c r="F19" s="80"/>
      <c r="G19" s="80"/>
      <c r="H19" s="80"/>
      <c r="J19" s="15"/>
      <c r="K19" s="75"/>
    </row>
    <row r="20" spans="1:11" ht="23.1" customHeight="1">
      <c r="A20" s="369" t="s">
        <v>111</v>
      </c>
      <c r="B20" s="370"/>
      <c r="C20" s="370"/>
      <c r="D20" s="370"/>
      <c r="E20" s="370"/>
      <c r="F20" s="370"/>
      <c r="G20" s="370"/>
      <c r="H20" s="370"/>
      <c r="I20" s="370"/>
      <c r="J20" s="370"/>
      <c r="K20" s="371"/>
    </row>
    <row r="21" spans="1:11" ht="30.75" customHeight="1">
      <c r="A21" s="372" t="str">
        <f>'[1]原始记录 封皮'!A50:C50</f>
        <v>名称</v>
      </c>
      <c r="B21" s="373"/>
      <c r="C21" s="373"/>
      <c r="D21" s="359" t="s">
        <v>191</v>
      </c>
      <c r="E21" s="360"/>
      <c r="F21" s="359" t="s">
        <v>192</v>
      </c>
      <c r="G21" s="360"/>
      <c r="H21" s="374" t="str">
        <f>'[1]原始记录 封皮'!I50</f>
        <v>最大允许误差</v>
      </c>
      <c r="I21" s="374"/>
      <c r="J21" s="81" t="str">
        <f>'[1]原始记录 封皮'!K50</f>
        <v>证书编号</v>
      </c>
      <c r="K21" s="82" t="s">
        <v>39</v>
      </c>
    </row>
    <row r="22" spans="1:11" ht="27.75" customHeight="1">
      <c r="A22" s="372"/>
      <c r="B22" s="373"/>
      <c r="C22" s="375"/>
      <c r="D22" s="359"/>
      <c r="E22" s="382"/>
      <c r="F22" s="359"/>
      <c r="G22" s="382"/>
      <c r="H22" s="351"/>
      <c r="I22" s="368"/>
      <c r="J22" s="387"/>
      <c r="K22" s="365"/>
    </row>
    <row r="23" spans="1:11" ht="19.5" hidden="1" customHeight="1">
      <c r="A23" s="376"/>
      <c r="B23" s="377"/>
      <c r="C23" s="378"/>
      <c r="D23" s="383"/>
      <c r="E23" s="384"/>
      <c r="F23" s="383"/>
      <c r="G23" s="384"/>
      <c r="H23" s="351"/>
      <c r="I23" s="368"/>
      <c r="J23" s="388"/>
      <c r="K23" s="366"/>
    </row>
    <row r="24" spans="1:11" ht="27" customHeight="1">
      <c r="A24" s="376"/>
      <c r="B24" s="377"/>
      <c r="C24" s="378"/>
      <c r="D24" s="383"/>
      <c r="E24" s="384"/>
      <c r="F24" s="383"/>
      <c r="G24" s="384"/>
      <c r="H24" s="361"/>
      <c r="I24" s="362"/>
      <c r="J24" s="388"/>
      <c r="K24" s="366"/>
    </row>
    <row r="25" spans="1:11" ht="19.5" hidden="1" customHeight="1">
      <c r="A25" s="376"/>
      <c r="B25" s="377"/>
      <c r="C25" s="378"/>
      <c r="D25" s="383"/>
      <c r="E25" s="384"/>
      <c r="F25" s="383"/>
      <c r="G25" s="384"/>
      <c r="H25" s="361"/>
      <c r="I25" s="362"/>
      <c r="J25" s="388"/>
      <c r="K25" s="366"/>
    </row>
    <row r="26" spans="1:11" ht="19.5" hidden="1" customHeight="1">
      <c r="A26" s="379"/>
      <c r="B26" s="380"/>
      <c r="C26" s="381"/>
      <c r="D26" s="385"/>
      <c r="E26" s="386"/>
      <c r="F26" s="385"/>
      <c r="G26" s="386"/>
      <c r="H26" s="361"/>
      <c r="I26" s="362"/>
      <c r="J26" s="389"/>
      <c r="K26" s="367"/>
    </row>
    <row r="27" spans="1:11" ht="38.25" customHeight="1">
      <c r="A27" s="356"/>
      <c r="B27" s="357"/>
      <c r="C27" s="358"/>
      <c r="D27" s="359"/>
      <c r="E27" s="360"/>
      <c r="F27" s="359"/>
      <c r="G27" s="360"/>
      <c r="H27" s="361"/>
      <c r="I27" s="362"/>
      <c r="J27" s="83"/>
      <c r="K27" s="84"/>
    </row>
    <row r="28" spans="1:11" ht="31.5" customHeight="1">
      <c r="A28" s="356"/>
      <c r="B28" s="357"/>
      <c r="C28" s="358"/>
      <c r="D28" s="359"/>
      <c r="E28" s="360"/>
      <c r="F28" s="359"/>
      <c r="G28" s="360"/>
      <c r="H28" s="361"/>
      <c r="I28" s="362"/>
      <c r="J28" s="83"/>
      <c r="K28" s="84"/>
    </row>
    <row r="29" spans="1:11" ht="30" customHeight="1">
      <c r="A29" s="356"/>
      <c r="B29" s="357"/>
      <c r="C29" s="358"/>
      <c r="D29" s="359"/>
      <c r="E29" s="360"/>
      <c r="F29" s="359"/>
      <c r="G29" s="360"/>
      <c r="H29" s="361"/>
      <c r="I29" s="362"/>
      <c r="J29" s="83"/>
      <c r="K29" s="84"/>
    </row>
    <row r="30" spans="1:11" ht="28.5" customHeight="1">
      <c r="A30" s="356"/>
      <c r="B30" s="357"/>
      <c r="C30" s="358"/>
      <c r="D30" s="359"/>
      <c r="E30" s="360"/>
      <c r="F30" s="359"/>
      <c r="G30" s="360"/>
      <c r="H30" s="361"/>
      <c r="I30" s="362"/>
      <c r="J30" s="83"/>
      <c r="K30" s="84"/>
    </row>
    <row r="31" spans="1:11" ht="19.5" hidden="1" customHeight="1">
      <c r="A31" s="356"/>
      <c r="B31" s="357"/>
      <c r="C31" s="358"/>
      <c r="D31" s="359"/>
      <c r="E31" s="360"/>
      <c r="F31" s="363"/>
      <c r="G31" s="364"/>
      <c r="H31" s="361"/>
      <c r="I31" s="362"/>
      <c r="J31" s="83"/>
      <c r="K31" s="84"/>
    </row>
    <row r="32" spans="1:11" ht="27" customHeight="1">
      <c r="A32" s="349"/>
      <c r="B32" s="349"/>
      <c r="C32" s="349"/>
      <c r="D32" s="350"/>
      <c r="E32" s="350"/>
      <c r="F32" s="350"/>
      <c r="G32" s="350"/>
      <c r="H32" s="351"/>
      <c r="I32" s="351"/>
      <c r="J32" s="83"/>
      <c r="K32" s="84"/>
    </row>
    <row r="33" spans="1:11" ht="26.25" customHeight="1">
      <c r="A33" s="349"/>
      <c r="B33" s="349"/>
      <c r="C33" s="349"/>
      <c r="D33" s="350"/>
      <c r="E33" s="350"/>
      <c r="F33" s="350"/>
      <c r="G33" s="350"/>
      <c r="H33" s="351"/>
      <c r="I33" s="351"/>
      <c r="J33" s="83"/>
      <c r="K33" s="84"/>
    </row>
    <row r="34" spans="1:11" ht="19.5" hidden="1" customHeight="1">
      <c r="A34" s="352" t="str">
        <f>'[1]原始记录 封皮'!A63:C63</f>
        <v>三相电能表校验装置</v>
      </c>
      <c r="B34" s="352"/>
      <c r="C34" s="352"/>
      <c r="D34" s="353" t="str">
        <f>'[1]原始记录 封皮'!D63:F63</f>
        <v>YC-1893(Ⅱ)</v>
      </c>
      <c r="E34" s="353"/>
      <c r="F34" s="353">
        <f>'[1]原始记录 封皮'!G63</f>
        <v>327015</v>
      </c>
      <c r="G34" s="353"/>
      <c r="H34" s="354" t="str">
        <f>'[1]原始记录 封皮'!I63</f>
        <v>±0.02%</v>
      </c>
      <c r="I34" s="355"/>
      <c r="J34" s="344" t="str">
        <f>'[1]原始记录 封皮'!K63</f>
        <v>DC/仪置-047-2009</v>
      </c>
      <c r="K34" s="344"/>
    </row>
    <row r="35" spans="1:11" ht="24.95" hidden="1" customHeight="1">
      <c r="A35" s="85" t="s">
        <v>112</v>
      </c>
      <c r="B35" s="21"/>
      <c r="C35" s="279" t="s">
        <v>113</v>
      </c>
      <c r="D35" s="279"/>
      <c r="E35" s="279"/>
      <c r="F35" s="279"/>
      <c r="G35" s="279"/>
      <c r="H35" s="279"/>
      <c r="I35" s="279"/>
      <c r="J35" s="279"/>
      <c r="K35" s="280"/>
    </row>
    <row r="36" spans="1:11" ht="24.95" hidden="1" customHeight="1">
      <c r="A36" s="86"/>
      <c r="B36" s="21"/>
      <c r="C36" s="281"/>
      <c r="D36" s="281"/>
      <c r="E36" s="281"/>
      <c r="F36" s="281"/>
      <c r="G36" s="281"/>
      <c r="H36" s="281"/>
      <c r="I36" s="281"/>
      <c r="J36" s="281"/>
      <c r="K36" s="282"/>
    </row>
    <row r="37" spans="1:11" ht="33.75" hidden="1" customHeight="1">
      <c r="A37" s="345"/>
      <c r="B37" s="346"/>
      <c r="C37" s="283"/>
      <c r="D37" s="283"/>
      <c r="E37" s="283"/>
      <c r="F37" s="283"/>
      <c r="G37" s="283"/>
      <c r="H37" s="283"/>
      <c r="I37" s="283"/>
      <c r="J37" s="283"/>
      <c r="K37" s="284"/>
    </row>
    <row r="38" spans="1:11" ht="19.5" customHeight="1">
      <c r="A38" s="347" t="s">
        <v>114</v>
      </c>
      <c r="B38" s="347"/>
      <c r="C38" s="347"/>
      <c r="D38" s="347"/>
      <c r="E38" s="347"/>
      <c r="F38" s="347"/>
      <c r="G38" s="347"/>
      <c r="H38" s="347"/>
      <c r="I38" s="347"/>
      <c r="J38" s="347"/>
      <c r="K38" s="347"/>
    </row>
    <row r="39" spans="1:11" ht="19.5" customHeight="1">
      <c r="A39" s="348" t="str">
        <f>IF([1]信息页!C25="测试","1.本单位仅对加盖“印章”的完整证书负责。","1.本单位仅对加盖“检定专用章”的完整证书负责。")</f>
        <v>1.本单位仅对加盖“印章”的完整证书负责。</v>
      </c>
      <c r="B39" s="348"/>
      <c r="C39" s="348"/>
      <c r="D39" s="348"/>
      <c r="E39" s="348"/>
      <c r="F39" s="348"/>
      <c r="G39" s="348"/>
      <c r="H39" s="348"/>
      <c r="I39" s="348"/>
      <c r="J39" s="348"/>
      <c r="K39" s="348"/>
    </row>
    <row r="40" spans="1:11" ht="19.5" customHeight="1">
      <c r="A40" s="348" t="s">
        <v>115</v>
      </c>
      <c r="B40" s="348"/>
      <c r="C40" s="348"/>
      <c r="D40" s="348"/>
      <c r="E40" s="348"/>
      <c r="F40" s="348"/>
      <c r="G40" s="348"/>
      <c r="H40" s="348"/>
      <c r="I40" s="348"/>
      <c r="J40" s="348"/>
      <c r="K40" s="348"/>
    </row>
    <row r="62" spans="1:13">
      <c r="A62" s="15"/>
      <c r="B62" s="15"/>
      <c r="C62" s="15"/>
      <c r="D62" s="15"/>
      <c r="E62" s="15"/>
      <c r="F62" s="15"/>
      <c r="G62" s="15"/>
      <c r="H62" s="15"/>
    </row>
    <row r="63" spans="1:13">
      <c r="A63" s="15"/>
      <c r="B63" s="15"/>
      <c r="C63" s="15"/>
      <c r="D63" s="15"/>
      <c r="E63" s="15"/>
      <c r="F63" s="15"/>
      <c r="G63" s="15"/>
      <c r="H63" s="15"/>
    </row>
    <row r="64" spans="1:13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</row>
    <row r="65" spans="1:13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</row>
    <row r="66" spans="1:13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</row>
    <row r="67" spans="1:13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</row>
    <row r="68" spans="1:13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</row>
    <row r="69" spans="1:13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</row>
    <row r="70" spans="1:13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</row>
    <row r="71" spans="1:13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</row>
    <row r="72" spans="1:13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</row>
    <row r="73" spans="1:13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</row>
    <row r="74" spans="1:13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</row>
    <row r="75" spans="1:13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</row>
    <row r="76" spans="1:13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</row>
    <row r="77" spans="1:13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</row>
    <row r="78" spans="1:13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</row>
    <row r="79" spans="1:13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</row>
    <row r="80" spans="1:13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</row>
    <row r="81" spans="1:13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</row>
    <row r="82" spans="1:13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</row>
  </sheetData>
  <mergeCells count="56">
    <mergeCell ref="A8:K8"/>
    <mergeCell ref="A1:K1"/>
    <mergeCell ref="A3:K3"/>
    <mergeCell ref="B4:K4"/>
    <mergeCell ref="A5:K5"/>
    <mergeCell ref="C7:E7"/>
    <mergeCell ref="A27:C27"/>
    <mergeCell ref="D27:E27"/>
    <mergeCell ref="F27:G27"/>
    <mergeCell ref="H27:I27"/>
    <mergeCell ref="A20:K20"/>
    <mergeCell ref="A21:C21"/>
    <mergeCell ref="D21:E21"/>
    <mergeCell ref="F21:G21"/>
    <mergeCell ref="H21:I21"/>
    <mergeCell ref="A22:C26"/>
    <mergeCell ref="D22:E26"/>
    <mergeCell ref="F22:G26"/>
    <mergeCell ref="H22:I22"/>
    <mergeCell ref="J22:J26"/>
    <mergeCell ref="K22:K26"/>
    <mergeCell ref="H23:I23"/>
    <mergeCell ref="H24:I24"/>
    <mergeCell ref="H25:I25"/>
    <mergeCell ref="H26:I26"/>
    <mergeCell ref="A28:C28"/>
    <mergeCell ref="D28:E28"/>
    <mergeCell ref="F28:G28"/>
    <mergeCell ref="H28:I28"/>
    <mergeCell ref="A29:C29"/>
    <mergeCell ref="D29:E29"/>
    <mergeCell ref="F29:G29"/>
    <mergeCell ref="H29:I29"/>
    <mergeCell ref="A30:C30"/>
    <mergeCell ref="D30:E30"/>
    <mergeCell ref="F30:G30"/>
    <mergeCell ref="H30:I30"/>
    <mergeCell ref="A31:C31"/>
    <mergeCell ref="D31:E31"/>
    <mergeCell ref="F31:G31"/>
    <mergeCell ref="H31:I31"/>
    <mergeCell ref="A40:K40"/>
    <mergeCell ref="A32:C33"/>
    <mergeCell ref="D32:E33"/>
    <mergeCell ref="F32:G33"/>
    <mergeCell ref="H32:I32"/>
    <mergeCell ref="H33:I33"/>
    <mergeCell ref="A34:C34"/>
    <mergeCell ref="D34:E34"/>
    <mergeCell ref="F34:G34"/>
    <mergeCell ref="H34:I34"/>
    <mergeCell ref="J34:K34"/>
    <mergeCell ref="C35:K37"/>
    <mergeCell ref="A37:B37"/>
    <mergeCell ref="A38:K38"/>
    <mergeCell ref="A39:K39"/>
  </mergeCells>
  <phoneticPr fontId="1" type="noConversion"/>
  <pageMargins left="0.74803149606299213" right="0.74803149606299213" top="0.47244094488188981" bottom="0.98425196850393704" header="0.51181102362204722" footer="0.51181102362204722"/>
  <pageSetup paperSize="9" scale="89" orientation="portrait" r:id="rId1"/>
  <headerFooter alignWithMargins="0">
    <oddHeader xml:space="preserve">&amp;L&amp;8                                                                                                  &amp;C&amp;9                                                                                    第&amp;P页     共&amp;N页  </oddHead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P249"/>
  <sheetViews>
    <sheetView view="pageBreakPreview" topLeftCell="A19" zoomScaleNormal="100" zoomScaleSheetLayoutView="100" workbookViewId="0">
      <selection activeCell="L47" sqref="L47:L56"/>
    </sheetView>
  </sheetViews>
  <sheetFormatPr defaultRowHeight="19.5" customHeight="1"/>
  <cols>
    <col min="1" max="1" width="6.25" style="67" customWidth="1"/>
    <col min="2" max="2" width="5.125" style="67" customWidth="1"/>
    <col min="3" max="4" width="8.625" style="67" customWidth="1"/>
    <col min="5" max="5" width="8.875" style="67" customWidth="1"/>
    <col min="6" max="6" width="9.375" style="67" customWidth="1"/>
    <col min="7" max="7" width="8.625" style="67" customWidth="1"/>
    <col min="8" max="8" width="8.875" style="67" customWidth="1"/>
    <col min="9" max="9" width="7.625" style="67" hidden="1" customWidth="1"/>
    <col min="10" max="10" width="7.75" style="67" hidden="1" customWidth="1"/>
    <col min="11" max="11" width="7.625" style="67" hidden="1" customWidth="1"/>
    <col min="12" max="12" width="8.5" style="67" customWidth="1"/>
    <col min="13" max="14" width="9.5" style="67" customWidth="1"/>
    <col min="15" max="256" width="9" style="67"/>
    <col min="257" max="257" width="6.25" style="67" customWidth="1"/>
    <col min="258" max="258" width="5.125" style="67" customWidth="1"/>
    <col min="259" max="260" width="8.625" style="67" customWidth="1"/>
    <col min="261" max="261" width="8.875" style="67" customWidth="1"/>
    <col min="262" max="262" width="9.375" style="67" customWidth="1"/>
    <col min="263" max="263" width="8.625" style="67" customWidth="1"/>
    <col min="264" max="264" width="8.875" style="67" customWidth="1"/>
    <col min="265" max="265" width="7.625" style="67" customWidth="1"/>
    <col min="266" max="266" width="7.75" style="67" customWidth="1"/>
    <col min="267" max="267" width="7.625" style="67" customWidth="1"/>
    <col min="268" max="268" width="8.5" style="67" customWidth="1"/>
    <col min="269" max="270" width="9.5" style="67" customWidth="1"/>
    <col min="271" max="512" width="9" style="67"/>
    <col min="513" max="513" width="6.25" style="67" customWidth="1"/>
    <col min="514" max="514" width="5.125" style="67" customWidth="1"/>
    <col min="515" max="516" width="8.625" style="67" customWidth="1"/>
    <col min="517" max="517" width="8.875" style="67" customWidth="1"/>
    <col min="518" max="518" width="9.375" style="67" customWidth="1"/>
    <col min="519" max="519" width="8.625" style="67" customWidth="1"/>
    <col min="520" max="520" width="8.875" style="67" customWidth="1"/>
    <col min="521" max="521" width="7.625" style="67" customWidth="1"/>
    <col min="522" max="522" width="7.75" style="67" customWidth="1"/>
    <col min="523" max="523" width="7.625" style="67" customWidth="1"/>
    <col min="524" max="524" width="8.5" style="67" customWidth="1"/>
    <col min="525" max="526" width="9.5" style="67" customWidth="1"/>
    <col min="527" max="768" width="9" style="67"/>
    <col min="769" max="769" width="6.25" style="67" customWidth="1"/>
    <col min="770" max="770" width="5.125" style="67" customWidth="1"/>
    <col min="771" max="772" width="8.625" style="67" customWidth="1"/>
    <col min="773" max="773" width="8.875" style="67" customWidth="1"/>
    <col min="774" max="774" width="9.375" style="67" customWidth="1"/>
    <col min="775" max="775" width="8.625" style="67" customWidth="1"/>
    <col min="776" max="776" width="8.875" style="67" customWidth="1"/>
    <col min="777" max="777" width="7.625" style="67" customWidth="1"/>
    <col min="778" max="778" width="7.75" style="67" customWidth="1"/>
    <col min="779" max="779" width="7.625" style="67" customWidth="1"/>
    <col min="780" max="780" width="8.5" style="67" customWidth="1"/>
    <col min="781" max="782" width="9.5" style="67" customWidth="1"/>
    <col min="783" max="1024" width="9" style="67"/>
    <col min="1025" max="1025" width="6.25" style="67" customWidth="1"/>
    <col min="1026" max="1026" width="5.125" style="67" customWidth="1"/>
    <col min="1027" max="1028" width="8.625" style="67" customWidth="1"/>
    <col min="1029" max="1029" width="8.875" style="67" customWidth="1"/>
    <col min="1030" max="1030" width="9.375" style="67" customWidth="1"/>
    <col min="1031" max="1031" width="8.625" style="67" customWidth="1"/>
    <col min="1032" max="1032" width="8.875" style="67" customWidth="1"/>
    <col min="1033" max="1033" width="7.625" style="67" customWidth="1"/>
    <col min="1034" max="1034" width="7.75" style="67" customWidth="1"/>
    <col min="1035" max="1035" width="7.625" style="67" customWidth="1"/>
    <col min="1036" max="1036" width="8.5" style="67" customWidth="1"/>
    <col min="1037" max="1038" width="9.5" style="67" customWidth="1"/>
    <col min="1039" max="1280" width="9" style="67"/>
    <col min="1281" max="1281" width="6.25" style="67" customWidth="1"/>
    <col min="1282" max="1282" width="5.125" style="67" customWidth="1"/>
    <col min="1283" max="1284" width="8.625" style="67" customWidth="1"/>
    <col min="1285" max="1285" width="8.875" style="67" customWidth="1"/>
    <col min="1286" max="1286" width="9.375" style="67" customWidth="1"/>
    <col min="1287" max="1287" width="8.625" style="67" customWidth="1"/>
    <col min="1288" max="1288" width="8.875" style="67" customWidth="1"/>
    <col min="1289" max="1289" width="7.625" style="67" customWidth="1"/>
    <col min="1290" max="1290" width="7.75" style="67" customWidth="1"/>
    <col min="1291" max="1291" width="7.625" style="67" customWidth="1"/>
    <col min="1292" max="1292" width="8.5" style="67" customWidth="1"/>
    <col min="1293" max="1294" width="9.5" style="67" customWidth="1"/>
    <col min="1295" max="1536" width="9" style="67"/>
    <col min="1537" max="1537" width="6.25" style="67" customWidth="1"/>
    <col min="1538" max="1538" width="5.125" style="67" customWidth="1"/>
    <col min="1539" max="1540" width="8.625" style="67" customWidth="1"/>
    <col min="1541" max="1541" width="8.875" style="67" customWidth="1"/>
    <col min="1542" max="1542" width="9.375" style="67" customWidth="1"/>
    <col min="1543" max="1543" width="8.625" style="67" customWidth="1"/>
    <col min="1544" max="1544" width="8.875" style="67" customWidth="1"/>
    <col min="1545" max="1545" width="7.625" style="67" customWidth="1"/>
    <col min="1546" max="1546" width="7.75" style="67" customWidth="1"/>
    <col min="1547" max="1547" width="7.625" style="67" customWidth="1"/>
    <col min="1548" max="1548" width="8.5" style="67" customWidth="1"/>
    <col min="1549" max="1550" width="9.5" style="67" customWidth="1"/>
    <col min="1551" max="1792" width="9" style="67"/>
    <col min="1793" max="1793" width="6.25" style="67" customWidth="1"/>
    <col min="1794" max="1794" width="5.125" style="67" customWidth="1"/>
    <col min="1795" max="1796" width="8.625" style="67" customWidth="1"/>
    <col min="1797" max="1797" width="8.875" style="67" customWidth="1"/>
    <col min="1798" max="1798" width="9.375" style="67" customWidth="1"/>
    <col min="1799" max="1799" width="8.625" style="67" customWidth="1"/>
    <col min="1800" max="1800" width="8.875" style="67" customWidth="1"/>
    <col min="1801" max="1801" width="7.625" style="67" customWidth="1"/>
    <col min="1802" max="1802" width="7.75" style="67" customWidth="1"/>
    <col min="1803" max="1803" width="7.625" style="67" customWidth="1"/>
    <col min="1804" max="1804" width="8.5" style="67" customWidth="1"/>
    <col min="1805" max="1806" width="9.5" style="67" customWidth="1"/>
    <col min="1807" max="2048" width="9" style="67"/>
    <col min="2049" max="2049" width="6.25" style="67" customWidth="1"/>
    <col min="2050" max="2050" width="5.125" style="67" customWidth="1"/>
    <col min="2051" max="2052" width="8.625" style="67" customWidth="1"/>
    <col min="2053" max="2053" width="8.875" style="67" customWidth="1"/>
    <col min="2054" max="2054" width="9.375" style="67" customWidth="1"/>
    <col min="2055" max="2055" width="8.625" style="67" customWidth="1"/>
    <col min="2056" max="2056" width="8.875" style="67" customWidth="1"/>
    <col min="2057" max="2057" width="7.625" style="67" customWidth="1"/>
    <col min="2058" max="2058" width="7.75" style="67" customWidth="1"/>
    <col min="2059" max="2059" width="7.625" style="67" customWidth="1"/>
    <col min="2060" max="2060" width="8.5" style="67" customWidth="1"/>
    <col min="2061" max="2062" width="9.5" style="67" customWidth="1"/>
    <col min="2063" max="2304" width="9" style="67"/>
    <col min="2305" max="2305" width="6.25" style="67" customWidth="1"/>
    <col min="2306" max="2306" width="5.125" style="67" customWidth="1"/>
    <col min="2307" max="2308" width="8.625" style="67" customWidth="1"/>
    <col min="2309" max="2309" width="8.875" style="67" customWidth="1"/>
    <col min="2310" max="2310" width="9.375" style="67" customWidth="1"/>
    <col min="2311" max="2311" width="8.625" style="67" customWidth="1"/>
    <col min="2312" max="2312" width="8.875" style="67" customWidth="1"/>
    <col min="2313" max="2313" width="7.625" style="67" customWidth="1"/>
    <col min="2314" max="2314" width="7.75" style="67" customWidth="1"/>
    <col min="2315" max="2315" width="7.625" style="67" customWidth="1"/>
    <col min="2316" max="2316" width="8.5" style="67" customWidth="1"/>
    <col min="2317" max="2318" width="9.5" style="67" customWidth="1"/>
    <col min="2319" max="2560" width="9" style="67"/>
    <col min="2561" max="2561" width="6.25" style="67" customWidth="1"/>
    <col min="2562" max="2562" width="5.125" style="67" customWidth="1"/>
    <col min="2563" max="2564" width="8.625" style="67" customWidth="1"/>
    <col min="2565" max="2565" width="8.875" style="67" customWidth="1"/>
    <col min="2566" max="2566" width="9.375" style="67" customWidth="1"/>
    <col min="2567" max="2567" width="8.625" style="67" customWidth="1"/>
    <col min="2568" max="2568" width="8.875" style="67" customWidth="1"/>
    <col min="2569" max="2569" width="7.625" style="67" customWidth="1"/>
    <col min="2570" max="2570" width="7.75" style="67" customWidth="1"/>
    <col min="2571" max="2571" width="7.625" style="67" customWidth="1"/>
    <col min="2572" max="2572" width="8.5" style="67" customWidth="1"/>
    <col min="2573" max="2574" width="9.5" style="67" customWidth="1"/>
    <col min="2575" max="2816" width="9" style="67"/>
    <col min="2817" max="2817" width="6.25" style="67" customWidth="1"/>
    <col min="2818" max="2818" width="5.125" style="67" customWidth="1"/>
    <col min="2819" max="2820" width="8.625" style="67" customWidth="1"/>
    <col min="2821" max="2821" width="8.875" style="67" customWidth="1"/>
    <col min="2822" max="2822" width="9.375" style="67" customWidth="1"/>
    <col min="2823" max="2823" width="8.625" style="67" customWidth="1"/>
    <col min="2824" max="2824" width="8.875" style="67" customWidth="1"/>
    <col min="2825" max="2825" width="7.625" style="67" customWidth="1"/>
    <col min="2826" max="2826" width="7.75" style="67" customWidth="1"/>
    <col min="2827" max="2827" width="7.625" style="67" customWidth="1"/>
    <col min="2828" max="2828" width="8.5" style="67" customWidth="1"/>
    <col min="2829" max="2830" width="9.5" style="67" customWidth="1"/>
    <col min="2831" max="3072" width="9" style="67"/>
    <col min="3073" max="3073" width="6.25" style="67" customWidth="1"/>
    <col min="3074" max="3074" width="5.125" style="67" customWidth="1"/>
    <col min="3075" max="3076" width="8.625" style="67" customWidth="1"/>
    <col min="3077" max="3077" width="8.875" style="67" customWidth="1"/>
    <col min="3078" max="3078" width="9.375" style="67" customWidth="1"/>
    <col min="3079" max="3079" width="8.625" style="67" customWidth="1"/>
    <col min="3080" max="3080" width="8.875" style="67" customWidth="1"/>
    <col min="3081" max="3081" width="7.625" style="67" customWidth="1"/>
    <col min="3082" max="3082" width="7.75" style="67" customWidth="1"/>
    <col min="3083" max="3083" width="7.625" style="67" customWidth="1"/>
    <col min="3084" max="3084" width="8.5" style="67" customWidth="1"/>
    <col min="3085" max="3086" width="9.5" style="67" customWidth="1"/>
    <col min="3087" max="3328" width="9" style="67"/>
    <col min="3329" max="3329" width="6.25" style="67" customWidth="1"/>
    <col min="3330" max="3330" width="5.125" style="67" customWidth="1"/>
    <col min="3331" max="3332" width="8.625" style="67" customWidth="1"/>
    <col min="3333" max="3333" width="8.875" style="67" customWidth="1"/>
    <col min="3334" max="3334" width="9.375" style="67" customWidth="1"/>
    <col min="3335" max="3335" width="8.625" style="67" customWidth="1"/>
    <col min="3336" max="3336" width="8.875" style="67" customWidth="1"/>
    <col min="3337" max="3337" width="7.625" style="67" customWidth="1"/>
    <col min="3338" max="3338" width="7.75" style="67" customWidth="1"/>
    <col min="3339" max="3339" width="7.625" style="67" customWidth="1"/>
    <col min="3340" max="3340" width="8.5" style="67" customWidth="1"/>
    <col min="3341" max="3342" width="9.5" style="67" customWidth="1"/>
    <col min="3343" max="3584" width="9" style="67"/>
    <col min="3585" max="3585" width="6.25" style="67" customWidth="1"/>
    <col min="3586" max="3586" width="5.125" style="67" customWidth="1"/>
    <col min="3587" max="3588" width="8.625" style="67" customWidth="1"/>
    <col min="3589" max="3589" width="8.875" style="67" customWidth="1"/>
    <col min="3590" max="3590" width="9.375" style="67" customWidth="1"/>
    <col min="3591" max="3591" width="8.625" style="67" customWidth="1"/>
    <col min="3592" max="3592" width="8.875" style="67" customWidth="1"/>
    <col min="3593" max="3593" width="7.625" style="67" customWidth="1"/>
    <col min="3594" max="3594" width="7.75" style="67" customWidth="1"/>
    <col min="3595" max="3595" width="7.625" style="67" customWidth="1"/>
    <col min="3596" max="3596" width="8.5" style="67" customWidth="1"/>
    <col min="3597" max="3598" width="9.5" style="67" customWidth="1"/>
    <col min="3599" max="3840" width="9" style="67"/>
    <col min="3841" max="3841" width="6.25" style="67" customWidth="1"/>
    <col min="3842" max="3842" width="5.125" style="67" customWidth="1"/>
    <col min="3843" max="3844" width="8.625" style="67" customWidth="1"/>
    <col min="3845" max="3845" width="8.875" style="67" customWidth="1"/>
    <col min="3846" max="3846" width="9.375" style="67" customWidth="1"/>
    <col min="3847" max="3847" width="8.625" style="67" customWidth="1"/>
    <col min="3848" max="3848" width="8.875" style="67" customWidth="1"/>
    <col min="3849" max="3849" width="7.625" style="67" customWidth="1"/>
    <col min="3850" max="3850" width="7.75" style="67" customWidth="1"/>
    <col min="3851" max="3851" width="7.625" style="67" customWidth="1"/>
    <col min="3852" max="3852" width="8.5" style="67" customWidth="1"/>
    <col min="3853" max="3854" width="9.5" style="67" customWidth="1"/>
    <col min="3855" max="4096" width="9" style="67"/>
    <col min="4097" max="4097" width="6.25" style="67" customWidth="1"/>
    <col min="4098" max="4098" width="5.125" style="67" customWidth="1"/>
    <col min="4099" max="4100" width="8.625" style="67" customWidth="1"/>
    <col min="4101" max="4101" width="8.875" style="67" customWidth="1"/>
    <col min="4102" max="4102" width="9.375" style="67" customWidth="1"/>
    <col min="4103" max="4103" width="8.625" style="67" customWidth="1"/>
    <col min="4104" max="4104" width="8.875" style="67" customWidth="1"/>
    <col min="4105" max="4105" width="7.625" style="67" customWidth="1"/>
    <col min="4106" max="4106" width="7.75" style="67" customWidth="1"/>
    <col min="4107" max="4107" width="7.625" style="67" customWidth="1"/>
    <col min="4108" max="4108" width="8.5" style="67" customWidth="1"/>
    <col min="4109" max="4110" width="9.5" style="67" customWidth="1"/>
    <col min="4111" max="4352" width="9" style="67"/>
    <col min="4353" max="4353" width="6.25" style="67" customWidth="1"/>
    <col min="4354" max="4354" width="5.125" style="67" customWidth="1"/>
    <col min="4355" max="4356" width="8.625" style="67" customWidth="1"/>
    <col min="4357" max="4357" width="8.875" style="67" customWidth="1"/>
    <col min="4358" max="4358" width="9.375" style="67" customWidth="1"/>
    <col min="4359" max="4359" width="8.625" style="67" customWidth="1"/>
    <col min="4360" max="4360" width="8.875" style="67" customWidth="1"/>
    <col min="4361" max="4361" width="7.625" style="67" customWidth="1"/>
    <col min="4362" max="4362" width="7.75" style="67" customWidth="1"/>
    <col min="4363" max="4363" width="7.625" style="67" customWidth="1"/>
    <col min="4364" max="4364" width="8.5" style="67" customWidth="1"/>
    <col min="4365" max="4366" width="9.5" style="67" customWidth="1"/>
    <col min="4367" max="4608" width="9" style="67"/>
    <col min="4609" max="4609" width="6.25" style="67" customWidth="1"/>
    <col min="4610" max="4610" width="5.125" style="67" customWidth="1"/>
    <col min="4611" max="4612" width="8.625" style="67" customWidth="1"/>
    <col min="4613" max="4613" width="8.875" style="67" customWidth="1"/>
    <col min="4614" max="4614" width="9.375" style="67" customWidth="1"/>
    <col min="4615" max="4615" width="8.625" style="67" customWidth="1"/>
    <col min="4616" max="4616" width="8.875" style="67" customWidth="1"/>
    <col min="4617" max="4617" width="7.625" style="67" customWidth="1"/>
    <col min="4618" max="4618" width="7.75" style="67" customWidth="1"/>
    <col min="4619" max="4619" width="7.625" style="67" customWidth="1"/>
    <col min="4620" max="4620" width="8.5" style="67" customWidth="1"/>
    <col min="4621" max="4622" width="9.5" style="67" customWidth="1"/>
    <col min="4623" max="4864" width="9" style="67"/>
    <col min="4865" max="4865" width="6.25" style="67" customWidth="1"/>
    <col min="4866" max="4866" width="5.125" style="67" customWidth="1"/>
    <col min="4867" max="4868" width="8.625" style="67" customWidth="1"/>
    <col min="4869" max="4869" width="8.875" style="67" customWidth="1"/>
    <col min="4870" max="4870" width="9.375" style="67" customWidth="1"/>
    <col min="4871" max="4871" width="8.625" style="67" customWidth="1"/>
    <col min="4872" max="4872" width="8.875" style="67" customWidth="1"/>
    <col min="4873" max="4873" width="7.625" style="67" customWidth="1"/>
    <col min="4874" max="4874" width="7.75" style="67" customWidth="1"/>
    <col min="4875" max="4875" width="7.625" style="67" customWidth="1"/>
    <col min="4876" max="4876" width="8.5" style="67" customWidth="1"/>
    <col min="4877" max="4878" width="9.5" style="67" customWidth="1"/>
    <col min="4879" max="5120" width="9" style="67"/>
    <col min="5121" max="5121" width="6.25" style="67" customWidth="1"/>
    <col min="5122" max="5122" width="5.125" style="67" customWidth="1"/>
    <col min="5123" max="5124" width="8.625" style="67" customWidth="1"/>
    <col min="5125" max="5125" width="8.875" style="67" customWidth="1"/>
    <col min="5126" max="5126" width="9.375" style="67" customWidth="1"/>
    <col min="5127" max="5127" width="8.625" style="67" customWidth="1"/>
    <col min="5128" max="5128" width="8.875" style="67" customWidth="1"/>
    <col min="5129" max="5129" width="7.625" style="67" customWidth="1"/>
    <col min="5130" max="5130" width="7.75" style="67" customWidth="1"/>
    <col min="5131" max="5131" width="7.625" style="67" customWidth="1"/>
    <col min="5132" max="5132" width="8.5" style="67" customWidth="1"/>
    <col min="5133" max="5134" width="9.5" style="67" customWidth="1"/>
    <col min="5135" max="5376" width="9" style="67"/>
    <col min="5377" max="5377" width="6.25" style="67" customWidth="1"/>
    <col min="5378" max="5378" width="5.125" style="67" customWidth="1"/>
    <col min="5379" max="5380" width="8.625" style="67" customWidth="1"/>
    <col min="5381" max="5381" width="8.875" style="67" customWidth="1"/>
    <col min="5382" max="5382" width="9.375" style="67" customWidth="1"/>
    <col min="5383" max="5383" width="8.625" style="67" customWidth="1"/>
    <col min="5384" max="5384" width="8.875" style="67" customWidth="1"/>
    <col min="5385" max="5385" width="7.625" style="67" customWidth="1"/>
    <col min="5386" max="5386" width="7.75" style="67" customWidth="1"/>
    <col min="5387" max="5387" width="7.625" style="67" customWidth="1"/>
    <col min="5388" max="5388" width="8.5" style="67" customWidth="1"/>
    <col min="5389" max="5390" width="9.5" style="67" customWidth="1"/>
    <col min="5391" max="5632" width="9" style="67"/>
    <col min="5633" max="5633" width="6.25" style="67" customWidth="1"/>
    <col min="5634" max="5634" width="5.125" style="67" customWidth="1"/>
    <col min="5635" max="5636" width="8.625" style="67" customWidth="1"/>
    <col min="5637" max="5637" width="8.875" style="67" customWidth="1"/>
    <col min="5638" max="5638" width="9.375" style="67" customWidth="1"/>
    <col min="5639" max="5639" width="8.625" style="67" customWidth="1"/>
    <col min="5640" max="5640" width="8.875" style="67" customWidth="1"/>
    <col min="5641" max="5641" width="7.625" style="67" customWidth="1"/>
    <col min="5642" max="5642" width="7.75" style="67" customWidth="1"/>
    <col min="5643" max="5643" width="7.625" style="67" customWidth="1"/>
    <col min="5644" max="5644" width="8.5" style="67" customWidth="1"/>
    <col min="5645" max="5646" width="9.5" style="67" customWidth="1"/>
    <col min="5647" max="5888" width="9" style="67"/>
    <col min="5889" max="5889" width="6.25" style="67" customWidth="1"/>
    <col min="5890" max="5890" width="5.125" style="67" customWidth="1"/>
    <col min="5891" max="5892" width="8.625" style="67" customWidth="1"/>
    <col min="5893" max="5893" width="8.875" style="67" customWidth="1"/>
    <col min="5894" max="5894" width="9.375" style="67" customWidth="1"/>
    <col min="5895" max="5895" width="8.625" style="67" customWidth="1"/>
    <col min="5896" max="5896" width="8.875" style="67" customWidth="1"/>
    <col min="5897" max="5897" width="7.625" style="67" customWidth="1"/>
    <col min="5898" max="5898" width="7.75" style="67" customWidth="1"/>
    <col min="5899" max="5899" width="7.625" style="67" customWidth="1"/>
    <col min="5900" max="5900" width="8.5" style="67" customWidth="1"/>
    <col min="5901" max="5902" width="9.5" style="67" customWidth="1"/>
    <col min="5903" max="6144" width="9" style="67"/>
    <col min="6145" max="6145" width="6.25" style="67" customWidth="1"/>
    <col min="6146" max="6146" width="5.125" style="67" customWidth="1"/>
    <col min="6147" max="6148" width="8.625" style="67" customWidth="1"/>
    <col min="6149" max="6149" width="8.875" style="67" customWidth="1"/>
    <col min="6150" max="6150" width="9.375" style="67" customWidth="1"/>
    <col min="6151" max="6151" width="8.625" style="67" customWidth="1"/>
    <col min="6152" max="6152" width="8.875" style="67" customWidth="1"/>
    <col min="6153" max="6153" width="7.625" style="67" customWidth="1"/>
    <col min="6154" max="6154" width="7.75" style="67" customWidth="1"/>
    <col min="6155" max="6155" width="7.625" style="67" customWidth="1"/>
    <col min="6156" max="6156" width="8.5" style="67" customWidth="1"/>
    <col min="6157" max="6158" width="9.5" style="67" customWidth="1"/>
    <col min="6159" max="6400" width="9" style="67"/>
    <col min="6401" max="6401" width="6.25" style="67" customWidth="1"/>
    <col min="6402" max="6402" width="5.125" style="67" customWidth="1"/>
    <col min="6403" max="6404" width="8.625" style="67" customWidth="1"/>
    <col min="6405" max="6405" width="8.875" style="67" customWidth="1"/>
    <col min="6406" max="6406" width="9.375" style="67" customWidth="1"/>
    <col min="6407" max="6407" width="8.625" style="67" customWidth="1"/>
    <col min="6408" max="6408" width="8.875" style="67" customWidth="1"/>
    <col min="6409" max="6409" width="7.625" style="67" customWidth="1"/>
    <col min="6410" max="6410" width="7.75" style="67" customWidth="1"/>
    <col min="6411" max="6411" width="7.625" style="67" customWidth="1"/>
    <col min="6412" max="6412" width="8.5" style="67" customWidth="1"/>
    <col min="6413" max="6414" width="9.5" style="67" customWidth="1"/>
    <col min="6415" max="6656" width="9" style="67"/>
    <col min="6657" max="6657" width="6.25" style="67" customWidth="1"/>
    <col min="6658" max="6658" width="5.125" style="67" customWidth="1"/>
    <col min="6659" max="6660" width="8.625" style="67" customWidth="1"/>
    <col min="6661" max="6661" width="8.875" style="67" customWidth="1"/>
    <col min="6662" max="6662" width="9.375" style="67" customWidth="1"/>
    <col min="6663" max="6663" width="8.625" style="67" customWidth="1"/>
    <col min="6664" max="6664" width="8.875" style="67" customWidth="1"/>
    <col min="6665" max="6665" width="7.625" style="67" customWidth="1"/>
    <col min="6666" max="6666" width="7.75" style="67" customWidth="1"/>
    <col min="6667" max="6667" width="7.625" style="67" customWidth="1"/>
    <col min="6668" max="6668" width="8.5" style="67" customWidth="1"/>
    <col min="6669" max="6670" width="9.5" style="67" customWidth="1"/>
    <col min="6671" max="6912" width="9" style="67"/>
    <col min="6913" max="6913" width="6.25" style="67" customWidth="1"/>
    <col min="6914" max="6914" width="5.125" style="67" customWidth="1"/>
    <col min="6915" max="6916" width="8.625" style="67" customWidth="1"/>
    <col min="6917" max="6917" width="8.875" style="67" customWidth="1"/>
    <col min="6918" max="6918" width="9.375" style="67" customWidth="1"/>
    <col min="6919" max="6919" width="8.625" style="67" customWidth="1"/>
    <col min="6920" max="6920" width="8.875" style="67" customWidth="1"/>
    <col min="6921" max="6921" width="7.625" style="67" customWidth="1"/>
    <col min="6922" max="6922" width="7.75" style="67" customWidth="1"/>
    <col min="6923" max="6923" width="7.625" style="67" customWidth="1"/>
    <col min="6924" max="6924" width="8.5" style="67" customWidth="1"/>
    <col min="6925" max="6926" width="9.5" style="67" customWidth="1"/>
    <col min="6927" max="7168" width="9" style="67"/>
    <col min="7169" max="7169" width="6.25" style="67" customWidth="1"/>
    <col min="7170" max="7170" width="5.125" style="67" customWidth="1"/>
    <col min="7171" max="7172" width="8.625" style="67" customWidth="1"/>
    <col min="7173" max="7173" width="8.875" style="67" customWidth="1"/>
    <col min="7174" max="7174" width="9.375" style="67" customWidth="1"/>
    <col min="7175" max="7175" width="8.625" style="67" customWidth="1"/>
    <col min="7176" max="7176" width="8.875" style="67" customWidth="1"/>
    <col min="7177" max="7177" width="7.625" style="67" customWidth="1"/>
    <col min="7178" max="7178" width="7.75" style="67" customWidth="1"/>
    <col min="7179" max="7179" width="7.625" style="67" customWidth="1"/>
    <col min="7180" max="7180" width="8.5" style="67" customWidth="1"/>
    <col min="7181" max="7182" width="9.5" style="67" customWidth="1"/>
    <col min="7183" max="7424" width="9" style="67"/>
    <col min="7425" max="7425" width="6.25" style="67" customWidth="1"/>
    <col min="7426" max="7426" width="5.125" style="67" customWidth="1"/>
    <col min="7427" max="7428" width="8.625" style="67" customWidth="1"/>
    <col min="7429" max="7429" width="8.875" style="67" customWidth="1"/>
    <col min="7430" max="7430" width="9.375" style="67" customWidth="1"/>
    <col min="7431" max="7431" width="8.625" style="67" customWidth="1"/>
    <col min="7432" max="7432" width="8.875" style="67" customWidth="1"/>
    <col min="7433" max="7433" width="7.625" style="67" customWidth="1"/>
    <col min="7434" max="7434" width="7.75" style="67" customWidth="1"/>
    <col min="7435" max="7435" width="7.625" style="67" customWidth="1"/>
    <col min="7436" max="7436" width="8.5" style="67" customWidth="1"/>
    <col min="7437" max="7438" width="9.5" style="67" customWidth="1"/>
    <col min="7439" max="7680" width="9" style="67"/>
    <col min="7681" max="7681" width="6.25" style="67" customWidth="1"/>
    <col min="7682" max="7682" width="5.125" style="67" customWidth="1"/>
    <col min="7683" max="7684" width="8.625" style="67" customWidth="1"/>
    <col min="7685" max="7685" width="8.875" style="67" customWidth="1"/>
    <col min="7686" max="7686" width="9.375" style="67" customWidth="1"/>
    <col min="7687" max="7687" width="8.625" style="67" customWidth="1"/>
    <col min="7688" max="7688" width="8.875" style="67" customWidth="1"/>
    <col min="7689" max="7689" width="7.625" style="67" customWidth="1"/>
    <col min="7690" max="7690" width="7.75" style="67" customWidth="1"/>
    <col min="7691" max="7691" width="7.625" style="67" customWidth="1"/>
    <col min="7692" max="7692" width="8.5" style="67" customWidth="1"/>
    <col min="7693" max="7694" width="9.5" style="67" customWidth="1"/>
    <col min="7695" max="7936" width="9" style="67"/>
    <col min="7937" max="7937" width="6.25" style="67" customWidth="1"/>
    <col min="7938" max="7938" width="5.125" style="67" customWidth="1"/>
    <col min="7939" max="7940" width="8.625" style="67" customWidth="1"/>
    <col min="7941" max="7941" width="8.875" style="67" customWidth="1"/>
    <col min="7942" max="7942" width="9.375" style="67" customWidth="1"/>
    <col min="7943" max="7943" width="8.625" style="67" customWidth="1"/>
    <col min="7944" max="7944" width="8.875" style="67" customWidth="1"/>
    <col min="7945" max="7945" width="7.625" style="67" customWidth="1"/>
    <col min="7946" max="7946" width="7.75" style="67" customWidth="1"/>
    <col min="7947" max="7947" width="7.625" style="67" customWidth="1"/>
    <col min="7948" max="7948" width="8.5" style="67" customWidth="1"/>
    <col min="7949" max="7950" width="9.5" style="67" customWidth="1"/>
    <col min="7951" max="8192" width="9" style="67"/>
    <col min="8193" max="8193" width="6.25" style="67" customWidth="1"/>
    <col min="8194" max="8194" width="5.125" style="67" customWidth="1"/>
    <col min="8195" max="8196" width="8.625" style="67" customWidth="1"/>
    <col min="8197" max="8197" width="8.875" style="67" customWidth="1"/>
    <col min="8198" max="8198" width="9.375" style="67" customWidth="1"/>
    <col min="8199" max="8199" width="8.625" style="67" customWidth="1"/>
    <col min="8200" max="8200" width="8.875" style="67" customWidth="1"/>
    <col min="8201" max="8201" width="7.625" style="67" customWidth="1"/>
    <col min="8202" max="8202" width="7.75" style="67" customWidth="1"/>
    <col min="8203" max="8203" width="7.625" style="67" customWidth="1"/>
    <col min="8204" max="8204" width="8.5" style="67" customWidth="1"/>
    <col min="8205" max="8206" width="9.5" style="67" customWidth="1"/>
    <col min="8207" max="8448" width="9" style="67"/>
    <col min="8449" max="8449" width="6.25" style="67" customWidth="1"/>
    <col min="8450" max="8450" width="5.125" style="67" customWidth="1"/>
    <col min="8451" max="8452" width="8.625" style="67" customWidth="1"/>
    <col min="8453" max="8453" width="8.875" style="67" customWidth="1"/>
    <col min="8454" max="8454" width="9.375" style="67" customWidth="1"/>
    <col min="8455" max="8455" width="8.625" style="67" customWidth="1"/>
    <col min="8456" max="8456" width="8.875" style="67" customWidth="1"/>
    <col min="8457" max="8457" width="7.625" style="67" customWidth="1"/>
    <col min="8458" max="8458" width="7.75" style="67" customWidth="1"/>
    <col min="8459" max="8459" width="7.625" style="67" customWidth="1"/>
    <col min="8460" max="8460" width="8.5" style="67" customWidth="1"/>
    <col min="8461" max="8462" width="9.5" style="67" customWidth="1"/>
    <col min="8463" max="8704" width="9" style="67"/>
    <col min="8705" max="8705" width="6.25" style="67" customWidth="1"/>
    <col min="8706" max="8706" width="5.125" style="67" customWidth="1"/>
    <col min="8707" max="8708" width="8.625" style="67" customWidth="1"/>
    <col min="8709" max="8709" width="8.875" style="67" customWidth="1"/>
    <col min="8710" max="8710" width="9.375" style="67" customWidth="1"/>
    <col min="8711" max="8711" width="8.625" style="67" customWidth="1"/>
    <col min="8712" max="8712" width="8.875" style="67" customWidth="1"/>
    <col min="8713" max="8713" width="7.625" style="67" customWidth="1"/>
    <col min="8714" max="8714" width="7.75" style="67" customWidth="1"/>
    <col min="8715" max="8715" width="7.625" style="67" customWidth="1"/>
    <col min="8716" max="8716" width="8.5" style="67" customWidth="1"/>
    <col min="8717" max="8718" width="9.5" style="67" customWidth="1"/>
    <col min="8719" max="8960" width="9" style="67"/>
    <col min="8961" max="8961" width="6.25" style="67" customWidth="1"/>
    <col min="8962" max="8962" width="5.125" style="67" customWidth="1"/>
    <col min="8963" max="8964" width="8.625" style="67" customWidth="1"/>
    <col min="8965" max="8965" width="8.875" style="67" customWidth="1"/>
    <col min="8966" max="8966" width="9.375" style="67" customWidth="1"/>
    <col min="8967" max="8967" width="8.625" style="67" customWidth="1"/>
    <col min="8968" max="8968" width="8.875" style="67" customWidth="1"/>
    <col min="8969" max="8969" width="7.625" style="67" customWidth="1"/>
    <col min="8970" max="8970" width="7.75" style="67" customWidth="1"/>
    <col min="8971" max="8971" width="7.625" style="67" customWidth="1"/>
    <col min="8972" max="8972" width="8.5" style="67" customWidth="1"/>
    <col min="8973" max="8974" width="9.5" style="67" customWidth="1"/>
    <col min="8975" max="9216" width="9" style="67"/>
    <col min="9217" max="9217" width="6.25" style="67" customWidth="1"/>
    <col min="9218" max="9218" width="5.125" style="67" customWidth="1"/>
    <col min="9219" max="9220" width="8.625" style="67" customWidth="1"/>
    <col min="9221" max="9221" width="8.875" style="67" customWidth="1"/>
    <col min="9222" max="9222" width="9.375" style="67" customWidth="1"/>
    <col min="9223" max="9223" width="8.625" style="67" customWidth="1"/>
    <col min="9224" max="9224" width="8.875" style="67" customWidth="1"/>
    <col min="9225" max="9225" width="7.625" style="67" customWidth="1"/>
    <col min="9226" max="9226" width="7.75" style="67" customWidth="1"/>
    <col min="9227" max="9227" width="7.625" style="67" customWidth="1"/>
    <col min="9228" max="9228" width="8.5" style="67" customWidth="1"/>
    <col min="9229" max="9230" width="9.5" style="67" customWidth="1"/>
    <col min="9231" max="9472" width="9" style="67"/>
    <col min="9473" max="9473" width="6.25" style="67" customWidth="1"/>
    <col min="9474" max="9474" width="5.125" style="67" customWidth="1"/>
    <col min="9475" max="9476" width="8.625" style="67" customWidth="1"/>
    <col min="9477" max="9477" width="8.875" style="67" customWidth="1"/>
    <col min="9478" max="9478" width="9.375" style="67" customWidth="1"/>
    <col min="9479" max="9479" width="8.625" style="67" customWidth="1"/>
    <col min="9480" max="9480" width="8.875" style="67" customWidth="1"/>
    <col min="9481" max="9481" width="7.625" style="67" customWidth="1"/>
    <col min="9482" max="9482" width="7.75" style="67" customWidth="1"/>
    <col min="9483" max="9483" width="7.625" style="67" customWidth="1"/>
    <col min="9484" max="9484" width="8.5" style="67" customWidth="1"/>
    <col min="9485" max="9486" width="9.5" style="67" customWidth="1"/>
    <col min="9487" max="9728" width="9" style="67"/>
    <col min="9729" max="9729" width="6.25" style="67" customWidth="1"/>
    <col min="9730" max="9730" width="5.125" style="67" customWidth="1"/>
    <col min="9731" max="9732" width="8.625" style="67" customWidth="1"/>
    <col min="9733" max="9733" width="8.875" style="67" customWidth="1"/>
    <col min="9734" max="9734" width="9.375" style="67" customWidth="1"/>
    <col min="9735" max="9735" width="8.625" style="67" customWidth="1"/>
    <col min="9736" max="9736" width="8.875" style="67" customWidth="1"/>
    <col min="9737" max="9737" width="7.625" style="67" customWidth="1"/>
    <col min="9738" max="9738" width="7.75" style="67" customWidth="1"/>
    <col min="9739" max="9739" width="7.625" style="67" customWidth="1"/>
    <col min="9740" max="9740" width="8.5" style="67" customWidth="1"/>
    <col min="9741" max="9742" width="9.5" style="67" customWidth="1"/>
    <col min="9743" max="9984" width="9" style="67"/>
    <col min="9985" max="9985" width="6.25" style="67" customWidth="1"/>
    <col min="9986" max="9986" width="5.125" style="67" customWidth="1"/>
    <col min="9987" max="9988" width="8.625" style="67" customWidth="1"/>
    <col min="9989" max="9989" width="8.875" style="67" customWidth="1"/>
    <col min="9990" max="9990" width="9.375" style="67" customWidth="1"/>
    <col min="9991" max="9991" width="8.625" style="67" customWidth="1"/>
    <col min="9992" max="9992" width="8.875" style="67" customWidth="1"/>
    <col min="9993" max="9993" width="7.625" style="67" customWidth="1"/>
    <col min="9994" max="9994" width="7.75" style="67" customWidth="1"/>
    <col min="9995" max="9995" width="7.625" style="67" customWidth="1"/>
    <col min="9996" max="9996" width="8.5" style="67" customWidth="1"/>
    <col min="9997" max="9998" width="9.5" style="67" customWidth="1"/>
    <col min="9999" max="10240" width="9" style="67"/>
    <col min="10241" max="10241" width="6.25" style="67" customWidth="1"/>
    <col min="10242" max="10242" width="5.125" style="67" customWidth="1"/>
    <col min="10243" max="10244" width="8.625" style="67" customWidth="1"/>
    <col min="10245" max="10245" width="8.875" style="67" customWidth="1"/>
    <col min="10246" max="10246" width="9.375" style="67" customWidth="1"/>
    <col min="10247" max="10247" width="8.625" style="67" customWidth="1"/>
    <col min="10248" max="10248" width="8.875" style="67" customWidth="1"/>
    <col min="10249" max="10249" width="7.625" style="67" customWidth="1"/>
    <col min="10250" max="10250" width="7.75" style="67" customWidth="1"/>
    <col min="10251" max="10251" width="7.625" style="67" customWidth="1"/>
    <col min="10252" max="10252" width="8.5" style="67" customWidth="1"/>
    <col min="10253" max="10254" width="9.5" style="67" customWidth="1"/>
    <col min="10255" max="10496" width="9" style="67"/>
    <col min="10497" max="10497" width="6.25" style="67" customWidth="1"/>
    <col min="10498" max="10498" width="5.125" style="67" customWidth="1"/>
    <col min="10499" max="10500" width="8.625" style="67" customWidth="1"/>
    <col min="10501" max="10501" width="8.875" style="67" customWidth="1"/>
    <col min="10502" max="10502" width="9.375" style="67" customWidth="1"/>
    <col min="10503" max="10503" width="8.625" style="67" customWidth="1"/>
    <col min="10504" max="10504" width="8.875" style="67" customWidth="1"/>
    <col min="10505" max="10505" width="7.625" style="67" customWidth="1"/>
    <col min="10506" max="10506" width="7.75" style="67" customWidth="1"/>
    <col min="10507" max="10507" width="7.625" style="67" customWidth="1"/>
    <col min="10508" max="10508" width="8.5" style="67" customWidth="1"/>
    <col min="10509" max="10510" width="9.5" style="67" customWidth="1"/>
    <col min="10511" max="10752" width="9" style="67"/>
    <col min="10753" max="10753" width="6.25" style="67" customWidth="1"/>
    <col min="10754" max="10754" width="5.125" style="67" customWidth="1"/>
    <col min="10755" max="10756" width="8.625" style="67" customWidth="1"/>
    <col min="10757" max="10757" width="8.875" style="67" customWidth="1"/>
    <col min="10758" max="10758" width="9.375" style="67" customWidth="1"/>
    <col min="10759" max="10759" width="8.625" style="67" customWidth="1"/>
    <col min="10760" max="10760" width="8.875" style="67" customWidth="1"/>
    <col min="10761" max="10761" width="7.625" style="67" customWidth="1"/>
    <col min="10762" max="10762" width="7.75" style="67" customWidth="1"/>
    <col min="10763" max="10763" width="7.625" style="67" customWidth="1"/>
    <col min="10764" max="10764" width="8.5" style="67" customWidth="1"/>
    <col min="10765" max="10766" width="9.5" style="67" customWidth="1"/>
    <col min="10767" max="11008" width="9" style="67"/>
    <col min="11009" max="11009" width="6.25" style="67" customWidth="1"/>
    <col min="11010" max="11010" width="5.125" style="67" customWidth="1"/>
    <col min="11011" max="11012" width="8.625" style="67" customWidth="1"/>
    <col min="11013" max="11013" width="8.875" style="67" customWidth="1"/>
    <col min="11014" max="11014" width="9.375" style="67" customWidth="1"/>
    <col min="11015" max="11015" width="8.625" style="67" customWidth="1"/>
    <col min="11016" max="11016" width="8.875" style="67" customWidth="1"/>
    <col min="11017" max="11017" width="7.625" style="67" customWidth="1"/>
    <col min="11018" max="11018" width="7.75" style="67" customWidth="1"/>
    <col min="11019" max="11019" width="7.625" style="67" customWidth="1"/>
    <col min="11020" max="11020" width="8.5" style="67" customWidth="1"/>
    <col min="11021" max="11022" width="9.5" style="67" customWidth="1"/>
    <col min="11023" max="11264" width="9" style="67"/>
    <col min="11265" max="11265" width="6.25" style="67" customWidth="1"/>
    <col min="11266" max="11266" width="5.125" style="67" customWidth="1"/>
    <col min="11267" max="11268" width="8.625" style="67" customWidth="1"/>
    <col min="11269" max="11269" width="8.875" style="67" customWidth="1"/>
    <col min="11270" max="11270" width="9.375" style="67" customWidth="1"/>
    <col min="11271" max="11271" width="8.625" style="67" customWidth="1"/>
    <col min="11272" max="11272" width="8.875" style="67" customWidth="1"/>
    <col min="11273" max="11273" width="7.625" style="67" customWidth="1"/>
    <col min="11274" max="11274" width="7.75" style="67" customWidth="1"/>
    <col min="11275" max="11275" width="7.625" style="67" customWidth="1"/>
    <col min="11276" max="11276" width="8.5" style="67" customWidth="1"/>
    <col min="11277" max="11278" width="9.5" style="67" customWidth="1"/>
    <col min="11279" max="11520" width="9" style="67"/>
    <col min="11521" max="11521" width="6.25" style="67" customWidth="1"/>
    <col min="11522" max="11522" width="5.125" style="67" customWidth="1"/>
    <col min="11523" max="11524" width="8.625" style="67" customWidth="1"/>
    <col min="11525" max="11525" width="8.875" style="67" customWidth="1"/>
    <col min="11526" max="11526" width="9.375" style="67" customWidth="1"/>
    <col min="11527" max="11527" width="8.625" style="67" customWidth="1"/>
    <col min="11528" max="11528" width="8.875" style="67" customWidth="1"/>
    <col min="11529" max="11529" width="7.625" style="67" customWidth="1"/>
    <col min="11530" max="11530" width="7.75" style="67" customWidth="1"/>
    <col min="11531" max="11531" width="7.625" style="67" customWidth="1"/>
    <col min="11532" max="11532" width="8.5" style="67" customWidth="1"/>
    <col min="11533" max="11534" width="9.5" style="67" customWidth="1"/>
    <col min="11535" max="11776" width="9" style="67"/>
    <col min="11777" max="11777" width="6.25" style="67" customWidth="1"/>
    <col min="11778" max="11778" width="5.125" style="67" customWidth="1"/>
    <col min="11779" max="11780" width="8.625" style="67" customWidth="1"/>
    <col min="11781" max="11781" width="8.875" style="67" customWidth="1"/>
    <col min="11782" max="11782" width="9.375" style="67" customWidth="1"/>
    <col min="11783" max="11783" width="8.625" style="67" customWidth="1"/>
    <col min="11784" max="11784" width="8.875" style="67" customWidth="1"/>
    <col min="11785" max="11785" width="7.625" style="67" customWidth="1"/>
    <col min="11786" max="11786" width="7.75" style="67" customWidth="1"/>
    <col min="11787" max="11787" width="7.625" style="67" customWidth="1"/>
    <col min="11788" max="11788" width="8.5" style="67" customWidth="1"/>
    <col min="11789" max="11790" width="9.5" style="67" customWidth="1"/>
    <col min="11791" max="12032" width="9" style="67"/>
    <col min="12033" max="12033" width="6.25" style="67" customWidth="1"/>
    <col min="12034" max="12034" width="5.125" style="67" customWidth="1"/>
    <col min="12035" max="12036" width="8.625" style="67" customWidth="1"/>
    <col min="12037" max="12037" width="8.875" style="67" customWidth="1"/>
    <col min="12038" max="12038" width="9.375" style="67" customWidth="1"/>
    <col min="12039" max="12039" width="8.625" style="67" customWidth="1"/>
    <col min="12040" max="12040" width="8.875" style="67" customWidth="1"/>
    <col min="12041" max="12041" width="7.625" style="67" customWidth="1"/>
    <col min="12042" max="12042" width="7.75" style="67" customWidth="1"/>
    <col min="12043" max="12043" width="7.625" style="67" customWidth="1"/>
    <col min="12044" max="12044" width="8.5" style="67" customWidth="1"/>
    <col min="12045" max="12046" width="9.5" style="67" customWidth="1"/>
    <col min="12047" max="12288" width="9" style="67"/>
    <col min="12289" max="12289" width="6.25" style="67" customWidth="1"/>
    <col min="12290" max="12290" width="5.125" style="67" customWidth="1"/>
    <col min="12291" max="12292" width="8.625" style="67" customWidth="1"/>
    <col min="12293" max="12293" width="8.875" style="67" customWidth="1"/>
    <col min="12294" max="12294" width="9.375" style="67" customWidth="1"/>
    <col min="12295" max="12295" width="8.625" style="67" customWidth="1"/>
    <col min="12296" max="12296" width="8.875" style="67" customWidth="1"/>
    <col min="12297" max="12297" width="7.625" style="67" customWidth="1"/>
    <col min="12298" max="12298" width="7.75" style="67" customWidth="1"/>
    <col min="12299" max="12299" width="7.625" style="67" customWidth="1"/>
    <col min="12300" max="12300" width="8.5" style="67" customWidth="1"/>
    <col min="12301" max="12302" width="9.5" style="67" customWidth="1"/>
    <col min="12303" max="12544" width="9" style="67"/>
    <col min="12545" max="12545" width="6.25" style="67" customWidth="1"/>
    <col min="12546" max="12546" width="5.125" style="67" customWidth="1"/>
    <col min="12547" max="12548" width="8.625" style="67" customWidth="1"/>
    <col min="12549" max="12549" width="8.875" style="67" customWidth="1"/>
    <col min="12550" max="12550" width="9.375" style="67" customWidth="1"/>
    <col min="12551" max="12551" width="8.625" style="67" customWidth="1"/>
    <col min="12552" max="12552" width="8.875" style="67" customWidth="1"/>
    <col min="12553" max="12553" width="7.625" style="67" customWidth="1"/>
    <col min="12554" max="12554" width="7.75" style="67" customWidth="1"/>
    <col min="12555" max="12555" width="7.625" style="67" customWidth="1"/>
    <col min="12556" max="12556" width="8.5" style="67" customWidth="1"/>
    <col min="12557" max="12558" width="9.5" style="67" customWidth="1"/>
    <col min="12559" max="12800" width="9" style="67"/>
    <col min="12801" max="12801" width="6.25" style="67" customWidth="1"/>
    <col min="12802" max="12802" width="5.125" style="67" customWidth="1"/>
    <col min="12803" max="12804" width="8.625" style="67" customWidth="1"/>
    <col min="12805" max="12805" width="8.875" style="67" customWidth="1"/>
    <col min="12806" max="12806" width="9.375" style="67" customWidth="1"/>
    <col min="12807" max="12807" width="8.625" style="67" customWidth="1"/>
    <col min="12808" max="12808" width="8.875" style="67" customWidth="1"/>
    <col min="12809" max="12809" width="7.625" style="67" customWidth="1"/>
    <col min="12810" max="12810" width="7.75" style="67" customWidth="1"/>
    <col min="12811" max="12811" width="7.625" style="67" customWidth="1"/>
    <col min="12812" max="12812" width="8.5" style="67" customWidth="1"/>
    <col min="12813" max="12814" width="9.5" style="67" customWidth="1"/>
    <col min="12815" max="13056" width="9" style="67"/>
    <col min="13057" max="13057" width="6.25" style="67" customWidth="1"/>
    <col min="13058" max="13058" width="5.125" style="67" customWidth="1"/>
    <col min="13059" max="13060" width="8.625" style="67" customWidth="1"/>
    <col min="13061" max="13061" width="8.875" style="67" customWidth="1"/>
    <col min="13062" max="13062" width="9.375" style="67" customWidth="1"/>
    <col min="13063" max="13063" width="8.625" style="67" customWidth="1"/>
    <col min="13064" max="13064" width="8.875" style="67" customWidth="1"/>
    <col min="13065" max="13065" width="7.625" style="67" customWidth="1"/>
    <col min="13066" max="13066" width="7.75" style="67" customWidth="1"/>
    <col min="13067" max="13067" width="7.625" style="67" customWidth="1"/>
    <col min="13068" max="13068" width="8.5" style="67" customWidth="1"/>
    <col min="13069" max="13070" width="9.5" style="67" customWidth="1"/>
    <col min="13071" max="13312" width="9" style="67"/>
    <col min="13313" max="13313" width="6.25" style="67" customWidth="1"/>
    <col min="13314" max="13314" width="5.125" style="67" customWidth="1"/>
    <col min="13315" max="13316" width="8.625" style="67" customWidth="1"/>
    <col min="13317" max="13317" width="8.875" style="67" customWidth="1"/>
    <col min="13318" max="13318" width="9.375" style="67" customWidth="1"/>
    <col min="13319" max="13319" width="8.625" style="67" customWidth="1"/>
    <col min="13320" max="13320" width="8.875" style="67" customWidth="1"/>
    <col min="13321" max="13321" width="7.625" style="67" customWidth="1"/>
    <col min="13322" max="13322" width="7.75" style="67" customWidth="1"/>
    <col min="13323" max="13323" width="7.625" style="67" customWidth="1"/>
    <col min="13324" max="13324" width="8.5" style="67" customWidth="1"/>
    <col min="13325" max="13326" width="9.5" style="67" customWidth="1"/>
    <col min="13327" max="13568" width="9" style="67"/>
    <col min="13569" max="13569" width="6.25" style="67" customWidth="1"/>
    <col min="13570" max="13570" width="5.125" style="67" customWidth="1"/>
    <col min="13571" max="13572" width="8.625" style="67" customWidth="1"/>
    <col min="13573" max="13573" width="8.875" style="67" customWidth="1"/>
    <col min="13574" max="13574" width="9.375" style="67" customWidth="1"/>
    <col min="13575" max="13575" width="8.625" style="67" customWidth="1"/>
    <col min="13576" max="13576" width="8.875" style="67" customWidth="1"/>
    <col min="13577" max="13577" width="7.625" style="67" customWidth="1"/>
    <col min="13578" max="13578" width="7.75" style="67" customWidth="1"/>
    <col min="13579" max="13579" width="7.625" style="67" customWidth="1"/>
    <col min="13580" max="13580" width="8.5" style="67" customWidth="1"/>
    <col min="13581" max="13582" width="9.5" style="67" customWidth="1"/>
    <col min="13583" max="13824" width="9" style="67"/>
    <col min="13825" max="13825" width="6.25" style="67" customWidth="1"/>
    <col min="13826" max="13826" width="5.125" style="67" customWidth="1"/>
    <col min="13827" max="13828" width="8.625" style="67" customWidth="1"/>
    <col min="13829" max="13829" width="8.875" style="67" customWidth="1"/>
    <col min="13830" max="13830" width="9.375" style="67" customWidth="1"/>
    <col min="13831" max="13831" width="8.625" style="67" customWidth="1"/>
    <col min="13832" max="13832" width="8.875" style="67" customWidth="1"/>
    <col min="13833" max="13833" width="7.625" style="67" customWidth="1"/>
    <col min="13834" max="13834" width="7.75" style="67" customWidth="1"/>
    <col min="13835" max="13835" width="7.625" style="67" customWidth="1"/>
    <col min="13836" max="13836" width="8.5" style="67" customWidth="1"/>
    <col min="13837" max="13838" width="9.5" style="67" customWidth="1"/>
    <col min="13839" max="14080" width="9" style="67"/>
    <col min="14081" max="14081" width="6.25" style="67" customWidth="1"/>
    <col min="14082" max="14082" width="5.125" style="67" customWidth="1"/>
    <col min="14083" max="14084" width="8.625" style="67" customWidth="1"/>
    <col min="14085" max="14085" width="8.875" style="67" customWidth="1"/>
    <col min="14086" max="14086" width="9.375" style="67" customWidth="1"/>
    <col min="14087" max="14087" width="8.625" style="67" customWidth="1"/>
    <col min="14088" max="14088" width="8.875" style="67" customWidth="1"/>
    <col min="14089" max="14089" width="7.625" style="67" customWidth="1"/>
    <col min="14090" max="14090" width="7.75" style="67" customWidth="1"/>
    <col min="14091" max="14091" width="7.625" style="67" customWidth="1"/>
    <col min="14092" max="14092" width="8.5" style="67" customWidth="1"/>
    <col min="14093" max="14094" width="9.5" style="67" customWidth="1"/>
    <col min="14095" max="14336" width="9" style="67"/>
    <col min="14337" max="14337" width="6.25" style="67" customWidth="1"/>
    <col min="14338" max="14338" width="5.125" style="67" customWidth="1"/>
    <col min="14339" max="14340" width="8.625" style="67" customWidth="1"/>
    <col min="14341" max="14341" width="8.875" style="67" customWidth="1"/>
    <col min="14342" max="14342" width="9.375" style="67" customWidth="1"/>
    <col min="14343" max="14343" width="8.625" style="67" customWidth="1"/>
    <col min="14344" max="14344" width="8.875" style="67" customWidth="1"/>
    <col min="14345" max="14345" width="7.625" style="67" customWidth="1"/>
    <col min="14346" max="14346" width="7.75" style="67" customWidth="1"/>
    <col min="14347" max="14347" width="7.625" style="67" customWidth="1"/>
    <col min="14348" max="14348" width="8.5" style="67" customWidth="1"/>
    <col min="14349" max="14350" width="9.5" style="67" customWidth="1"/>
    <col min="14351" max="14592" width="9" style="67"/>
    <col min="14593" max="14593" width="6.25" style="67" customWidth="1"/>
    <col min="14594" max="14594" width="5.125" style="67" customWidth="1"/>
    <col min="14595" max="14596" width="8.625" style="67" customWidth="1"/>
    <col min="14597" max="14597" width="8.875" style="67" customWidth="1"/>
    <col min="14598" max="14598" width="9.375" style="67" customWidth="1"/>
    <col min="14599" max="14599" width="8.625" style="67" customWidth="1"/>
    <col min="14600" max="14600" width="8.875" style="67" customWidth="1"/>
    <col min="14601" max="14601" width="7.625" style="67" customWidth="1"/>
    <col min="14602" max="14602" width="7.75" style="67" customWidth="1"/>
    <col min="14603" max="14603" width="7.625" style="67" customWidth="1"/>
    <col min="14604" max="14604" width="8.5" style="67" customWidth="1"/>
    <col min="14605" max="14606" width="9.5" style="67" customWidth="1"/>
    <col min="14607" max="14848" width="9" style="67"/>
    <col min="14849" max="14849" width="6.25" style="67" customWidth="1"/>
    <col min="14850" max="14850" width="5.125" style="67" customWidth="1"/>
    <col min="14851" max="14852" width="8.625" style="67" customWidth="1"/>
    <col min="14853" max="14853" width="8.875" style="67" customWidth="1"/>
    <col min="14854" max="14854" width="9.375" style="67" customWidth="1"/>
    <col min="14855" max="14855" width="8.625" style="67" customWidth="1"/>
    <col min="14856" max="14856" width="8.875" style="67" customWidth="1"/>
    <col min="14857" max="14857" width="7.625" style="67" customWidth="1"/>
    <col min="14858" max="14858" width="7.75" style="67" customWidth="1"/>
    <col min="14859" max="14859" width="7.625" style="67" customWidth="1"/>
    <col min="14860" max="14860" width="8.5" style="67" customWidth="1"/>
    <col min="14861" max="14862" width="9.5" style="67" customWidth="1"/>
    <col min="14863" max="15104" width="9" style="67"/>
    <col min="15105" max="15105" width="6.25" style="67" customWidth="1"/>
    <col min="15106" max="15106" width="5.125" style="67" customWidth="1"/>
    <col min="15107" max="15108" width="8.625" style="67" customWidth="1"/>
    <col min="15109" max="15109" width="8.875" style="67" customWidth="1"/>
    <col min="15110" max="15110" width="9.375" style="67" customWidth="1"/>
    <col min="15111" max="15111" width="8.625" style="67" customWidth="1"/>
    <col min="15112" max="15112" width="8.875" style="67" customWidth="1"/>
    <col min="15113" max="15113" width="7.625" style="67" customWidth="1"/>
    <col min="15114" max="15114" width="7.75" style="67" customWidth="1"/>
    <col min="15115" max="15115" width="7.625" style="67" customWidth="1"/>
    <col min="15116" max="15116" width="8.5" style="67" customWidth="1"/>
    <col min="15117" max="15118" width="9.5" style="67" customWidth="1"/>
    <col min="15119" max="15360" width="9" style="67"/>
    <col min="15361" max="15361" width="6.25" style="67" customWidth="1"/>
    <col min="15362" max="15362" width="5.125" style="67" customWidth="1"/>
    <col min="15363" max="15364" width="8.625" style="67" customWidth="1"/>
    <col min="15365" max="15365" width="8.875" style="67" customWidth="1"/>
    <col min="15366" max="15366" width="9.375" style="67" customWidth="1"/>
    <col min="15367" max="15367" width="8.625" style="67" customWidth="1"/>
    <col min="15368" max="15368" width="8.875" style="67" customWidth="1"/>
    <col min="15369" max="15369" width="7.625" style="67" customWidth="1"/>
    <col min="15370" max="15370" width="7.75" style="67" customWidth="1"/>
    <col min="15371" max="15371" width="7.625" style="67" customWidth="1"/>
    <col min="15372" max="15372" width="8.5" style="67" customWidth="1"/>
    <col min="15373" max="15374" width="9.5" style="67" customWidth="1"/>
    <col min="15375" max="15616" width="9" style="67"/>
    <col min="15617" max="15617" width="6.25" style="67" customWidth="1"/>
    <col min="15618" max="15618" width="5.125" style="67" customWidth="1"/>
    <col min="15619" max="15620" width="8.625" style="67" customWidth="1"/>
    <col min="15621" max="15621" width="8.875" style="67" customWidth="1"/>
    <col min="15622" max="15622" width="9.375" style="67" customWidth="1"/>
    <col min="15623" max="15623" width="8.625" style="67" customWidth="1"/>
    <col min="15624" max="15624" width="8.875" style="67" customWidth="1"/>
    <col min="15625" max="15625" width="7.625" style="67" customWidth="1"/>
    <col min="15626" max="15626" width="7.75" style="67" customWidth="1"/>
    <col min="15627" max="15627" width="7.625" style="67" customWidth="1"/>
    <col min="15628" max="15628" width="8.5" style="67" customWidth="1"/>
    <col min="15629" max="15630" width="9.5" style="67" customWidth="1"/>
    <col min="15631" max="15872" width="9" style="67"/>
    <col min="15873" max="15873" width="6.25" style="67" customWidth="1"/>
    <col min="15874" max="15874" width="5.125" style="67" customWidth="1"/>
    <col min="15875" max="15876" width="8.625" style="67" customWidth="1"/>
    <col min="15877" max="15877" width="8.875" style="67" customWidth="1"/>
    <col min="15878" max="15878" width="9.375" style="67" customWidth="1"/>
    <col min="15879" max="15879" width="8.625" style="67" customWidth="1"/>
    <col min="15880" max="15880" width="8.875" style="67" customWidth="1"/>
    <col min="15881" max="15881" width="7.625" style="67" customWidth="1"/>
    <col min="15882" max="15882" width="7.75" style="67" customWidth="1"/>
    <col min="15883" max="15883" width="7.625" style="67" customWidth="1"/>
    <col min="15884" max="15884" width="8.5" style="67" customWidth="1"/>
    <col min="15885" max="15886" width="9.5" style="67" customWidth="1"/>
    <col min="15887" max="16128" width="9" style="67"/>
    <col min="16129" max="16129" width="6.25" style="67" customWidth="1"/>
    <col min="16130" max="16130" width="5.125" style="67" customWidth="1"/>
    <col min="16131" max="16132" width="8.625" style="67" customWidth="1"/>
    <col min="16133" max="16133" width="8.875" style="67" customWidth="1"/>
    <col min="16134" max="16134" width="9.375" style="67" customWidth="1"/>
    <col min="16135" max="16135" width="8.625" style="67" customWidth="1"/>
    <col min="16136" max="16136" width="8.875" style="67" customWidth="1"/>
    <col min="16137" max="16137" width="7.625" style="67" customWidth="1"/>
    <col min="16138" max="16138" width="7.75" style="67" customWidth="1"/>
    <col min="16139" max="16139" width="7.625" style="67" customWidth="1"/>
    <col min="16140" max="16140" width="8.5" style="67" customWidth="1"/>
    <col min="16141" max="16142" width="9.5" style="67" customWidth="1"/>
    <col min="16143" max="16384" width="9" style="67"/>
  </cols>
  <sheetData>
    <row r="1" spans="1:15" ht="15" customHeight="1">
      <c r="A1" s="252" t="str">
        <f>'[2]原始记录 封皮'!A1</f>
        <v>原始记录编号：DC/仪置原始-013-2016</v>
      </c>
      <c r="B1" s="253"/>
      <c r="C1" s="253"/>
      <c r="D1" s="253"/>
      <c r="E1" s="97"/>
      <c r="F1" s="97"/>
      <c r="G1" s="97"/>
      <c r="H1" s="97"/>
      <c r="I1" s="97"/>
      <c r="J1" s="97"/>
      <c r="K1" s="97" t="s">
        <v>117</v>
      </c>
      <c r="L1" s="97"/>
    </row>
    <row r="3" spans="1:15" ht="30" customHeight="1">
      <c r="A3" s="547" t="s">
        <v>118</v>
      </c>
      <c r="B3" s="547"/>
      <c r="C3" s="547"/>
      <c r="D3" s="547"/>
      <c r="E3" s="547"/>
      <c r="F3" s="547"/>
      <c r="G3" s="547"/>
      <c r="H3" s="547"/>
      <c r="I3" s="547"/>
      <c r="J3" s="547"/>
      <c r="K3" s="547"/>
      <c r="N3" s="67" t="s">
        <v>119</v>
      </c>
    </row>
    <row r="4" spans="1:15" ht="19.5" customHeight="1">
      <c r="A4" s="98" t="s">
        <v>120</v>
      </c>
      <c r="B4" s="99" t="s">
        <v>121</v>
      </c>
      <c r="C4" s="99"/>
      <c r="D4" s="99"/>
      <c r="E4" s="99"/>
      <c r="F4" s="99"/>
      <c r="G4" s="99"/>
      <c r="H4" s="99"/>
      <c r="I4" s="99"/>
      <c r="J4" s="99"/>
      <c r="K4" s="422"/>
      <c r="L4" s="428"/>
    </row>
    <row r="5" spans="1:15" ht="19.5" customHeight="1">
      <c r="A5" s="503" t="s">
        <v>122</v>
      </c>
      <c r="B5" s="502"/>
      <c r="C5" s="423" t="s">
        <v>123</v>
      </c>
      <c r="D5" s="423"/>
      <c r="E5" s="423"/>
      <c r="F5" s="423" t="s">
        <v>124</v>
      </c>
      <c r="G5" s="423"/>
      <c r="H5" s="423"/>
      <c r="I5" s="423" t="s">
        <v>125</v>
      </c>
      <c r="J5" s="423"/>
      <c r="K5" s="423"/>
      <c r="L5" s="352" t="s">
        <v>126</v>
      </c>
      <c r="M5" s="407" t="s">
        <v>189</v>
      </c>
      <c r="N5" s="407" t="s">
        <v>190</v>
      </c>
      <c r="O5" s="407" t="s">
        <v>188</v>
      </c>
    </row>
    <row r="6" spans="1:15" ht="19.5" customHeight="1">
      <c r="A6" s="474"/>
      <c r="B6" s="476"/>
      <c r="C6" s="100" t="s">
        <v>127</v>
      </c>
      <c r="D6" s="100" t="s">
        <v>128</v>
      </c>
      <c r="E6" s="100" t="s">
        <v>129</v>
      </c>
      <c r="F6" s="100" t="s">
        <v>127</v>
      </c>
      <c r="G6" s="100" t="s">
        <v>128</v>
      </c>
      <c r="H6" s="100" t="s">
        <v>129</v>
      </c>
      <c r="I6" s="100" t="s">
        <v>127</v>
      </c>
      <c r="J6" s="100" t="s">
        <v>128</v>
      </c>
      <c r="K6" s="100" t="s">
        <v>129</v>
      </c>
      <c r="L6" s="352"/>
      <c r="M6" s="409"/>
      <c r="N6" s="409"/>
      <c r="O6" s="409"/>
    </row>
    <row r="7" spans="1:15" ht="19.5" hidden="1" customHeight="1">
      <c r="A7" s="455">
        <v>25</v>
      </c>
      <c r="B7" s="456"/>
      <c r="C7" s="101">
        <f>A7</f>
        <v>25</v>
      </c>
      <c r="D7" s="101">
        <f>C7</f>
        <v>25</v>
      </c>
      <c r="E7" s="101">
        <f>C7</f>
        <v>25</v>
      </c>
      <c r="F7" s="102"/>
      <c r="G7" s="102"/>
      <c r="H7" s="102"/>
      <c r="I7" s="103">
        <f t="shared" ref="I7:K9" si="0">(C7-F7)/$A$7*100</f>
        <v>100</v>
      </c>
      <c r="J7" s="103">
        <f t="shared" si="0"/>
        <v>100</v>
      </c>
      <c r="K7" s="103">
        <f t="shared" si="0"/>
        <v>100</v>
      </c>
      <c r="L7" s="104"/>
      <c r="M7" s="104"/>
      <c r="N7" s="104"/>
      <c r="O7" s="254"/>
    </row>
    <row r="8" spans="1:15" ht="19.5" hidden="1" customHeight="1">
      <c r="A8" s="457"/>
      <c r="B8" s="458"/>
      <c r="C8" s="101">
        <f>C7*0.6</f>
        <v>15</v>
      </c>
      <c r="D8" s="101">
        <f>C8</f>
        <v>15</v>
      </c>
      <c r="E8" s="101">
        <f>C8</f>
        <v>15</v>
      </c>
      <c r="F8" s="102"/>
      <c r="G8" s="102"/>
      <c r="H8" s="102"/>
      <c r="I8" s="103">
        <f t="shared" si="0"/>
        <v>60</v>
      </c>
      <c r="J8" s="103">
        <f t="shared" si="0"/>
        <v>60</v>
      </c>
      <c r="K8" s="103">
        <f t="shared" si="0"/>
        <v>60</v>
      </c>
      <c r="L8" s="104"/>
      <c r="M8" s="104"/>
      <c r="N8" s="104"/>
      <c r="O8" s="254"/>
    </row>
    <row r="9" spans="1:15" ht="19.5" hidden="1" customHeight="1">
      <c r="A9" s="459"/>
      <c r="B9" s="460"/>
      <c r="C9" s="101">
        <f>C7*0.1</f>
        <v>2.5</v>
      </c>
      <c r="D9" s="101">
        <f>C9</f>
        <v>2.5</v>
      </c>
      <c r="E9" s="101">
        <f>C9</f>
        <v>2.5</v>
      </c>
      <c r="F9" s="102"/>
      <c r="G9" s="102"/>
      <c r="H9" s="102"/>
      <c r="I9" s="103">
        <f t="shared" si="0"/>
        <v>10</v>
      </c>
      <c r="J9" s="103">
        <f t="shared" si="0"/>
        <v>10</v>
      </c>
      <c r="K9" s="103">
        <f t="shared" si="0"/>
        <v>10</v>
      </c>
      <c r="L9" s="104"/>
      <c r="M9" s="104"/>
      <c r="N9" s="104"/>
      <c r="O9" s="254"/>
    </row>
    <row r="10" spans="1:15" ht="19.5" customHeight="1">
      <c r="A10" s="535">
        <v>57.7</v>
      </c>
      <c r="B10" s="536"/>
      <c r="C10" s="105">
        <v>57.7</v>
      </c>
      <c r="D10" s="105">
        <v>57.7</v>
      </c>
      <c r="E10" s="105">
        <v>57.7</v>
      </c>
      <c r="F10" s="105">
        <v>57.703299999999999</v>
      </c>
      <c r="G10" s="105">
        <v>57.695500000000003</v>
      </c>
      <c r="H10" s="105">
        <v>57.697699999999998</v>
      </c>
      <c r="I10" s="106">
        <f>(C10-F10)/A10*100</f>
        <v>-5.7192374350014934E-3</v>
      </c>
      <c r="J10" s="106">
        <f>(D10-G10)/A10*100</f>
        <v>7.7989601386484744E-3</v>
      </c>
      <c r="K10" s="106">
        <f>(E10-H10)/A10*100</f>
        <v>3.9861351819849185E-3</v>
      </c>
      <c r="L10" s="541">
        <f>2*(0.00002^2+0.00005^2+0.0000029^2)^0.5</f>
        <v>1.0785935286288344E-4</v>
      </c>
      <c r="M10" s="404"/>
      <c r="N10" s="404"/>
      <c r="O10" s="407"/>
    </row>
    <row r="11" spans="1:15" ht="19.5" customHeight="1">
      <c r="A11" s="537"/>
      <c r="B11" s="538"/>
      <c r="C11" s="105">
        <v>51.97</v>
      </c>
      <c r="D11" s="105">
        <v>51.93</v>
      </c>
      <c r="E11" s="105">
        <v>51.93</v>
      </c>
      <c r="F11" s="105">
        <v>51.9758</v>
      </c>
      <c r="G11" s="105">
        <v>51.929699999999997</v>
      </c>
      <c r="H11" s="105">
        <v>51.923699999999997</v>
      </c>
      <c r="I11" s="106">
        <f>(C11-F11)/A10*100</f>
        <v>-1.0051993067592189E-2</v>
      </c>
      <c r="J11" s="106">
        <f>(D11-G11)/A10*100</f>
        <v>5.1993067591482405E-4</v>
      </c>
      <c r="K11" s="106">
        <f>(E11-H11)/A10*100</f>
        <v>1.0918544194112792E-2</v>
      </c>
      <c r="L11" s="542"/>
      <c r="M11" s="405"/>
      <c r="N11" s="405"/>
      <c r="O11" s="408"/>
    </row>
    <row r="12" spans="1:15" ht="19.5" customHeight="1">
      <c r="A12" s="537"/>
      <c r="B12" s="538"/>
      <c r="C12" s="105">
        <v>46.16</v>
      </c>
      <c r="D12" s="105">
        <v>46.16</v>
      </c>
      <c r="E12" s="105">
        <v>46.16</v>
      </c>
      <c r="F12" s="105">
        <v>46.166899999999998</v>
      </c>
      <c r="G12" s="105">
        <v>46.162399999999998</v>
      </c>
      <c r="H12" s="105">
        <v>46.164099999999998</v>
      </c>
      <c r="I12" s="106">
        <f>(C12-F12)/A10*100</f>
        <v>-1.1958405545930126E-2</v>
      </c>
      <c r="J12" s="106">
        <f>(D12-G12)/A10*100</f>
        <v>-4.1594454072816497E-3</v>
      </c>
      <c r="K12" s="106">
        <f>(E12-H12)/A10*100</f>
        <v>-7.1057192374369199E-3</v>
      </c>
      <c r="L12" s="542"/>
      <c r="M12" s="405"/>
      <c r="N12" s="405"/>
      <c r="O12" s="408"/>
    </row>
    <row r="13" spans="1:15" ht="19.5" customHeight="1">
      <c r="A13" s="537"/>
      <c r="B13" s="538"/>
      <c r="C13" s="105">
        <v>40.39</v>
      </c>
      <c r="D13" s="105">
        <v>40.39</v>
      </c>
      <c r="E13" s="105">
        <v>40.39</v>
      </c>
      <c r="F13" s="105">
        <v>40.3979</v>
      </c>
      <c r="G13" s="105">
        <v>40.394300000000001</v>
      </c>
      <c r="H13" s="105">
        <v>40.3934</v>
      </c>
      <c r="I13" s="106">
        <f>(C13-F13)/A10*100</f>
        <v>-1.3691507798959014E-2</v>
      </c>
      <c r="J13" s="106">
        <f>(D13-G13)/A10*100</f>
        <v>-7.452339688042698E-3</v>
      </c>
      <c r="K13" s="106">
        <f>(E13-H13)/A10*100</f>
        <v>-5.8925476603105395E-3</v>
      </c>
      <c r="L13" s="542"/>
      <c r="M13" s="405"/>
      <c r="N13" s="405"/>
      <c r="O13" s="408"/>
    </row>
    <row r="14" spans="1:15" ht="19.5" customHeight="1">
      <c r="A14" s="537"/>
      <c r="B14" s="538"/>
      <c r="C14" s="105">
        <v>34.619999999999997</v>
      </c>
      <c r="D14" s="105">
        <v>34.619999999999997</v>
      </c>
      <c r="E14" s="105">
        <v>34.619999999999997</v>
      </c>
      <c r="F14" s="105">
        <v>34.626800000000003</v>
      </c>
      <c r="G14" s="105">
        <v>34.623899999999999</v>
      </c>
      <c r="H14" s="105">
        <v>34.623899999999999</v>
      </c>
      <c r="I14" s="106">
        <f>(C14-F14)/A10*100</f>
        <v>-1.1785095320633394E-2</v>
      </c>
      <c r="J14" s="106">
        <f>(D14-G14)/A10*100</f>
        <v>-6.7590987868311409E-3</v>
      </c>
      <c r="K14" s="106">
        <f>(E14-H14)/A10*100</f>
        <v>-6.7590987868311409E-3</v>
      </c>
      <c r="L14" s="542"/>
      <c r="M14" s="405"/>
      <c r="N14" s="405"/>
      <c r="O14" s="408"/>
    </row>
    <row r="15" spans="1:15" ht="19.5" customHeight="1">
      <c r="A15" s="537"/>
      <c r="B15" s="538"/>
      <c r="C15" s="105">
        <v>28.85</v>
      </c>
      <c r="D15" s="105">
        <v>28.85</v>
      </c>
      <c r="E15" s="105">
        <v>28.85</v>
      </c>
      <c r="F15" s="105">
        <v>28.854700000000001</v>
      </c>
      <c r="G15" s="105">
        <v>28.855799999999999</v>
      </c>
      <c r="H15" s="105">
        <v>28.852399999999999</v>
      </c>
      <c r="I15" s="106">
        <f>(C15-F15)/A10*100</f>
        <v>-8.1455805892542525E-3</v>
      </c>
      <c r="J15" s="106">
        <f>(D15-G15)/A10*100</f>
        <v>-1.0051993067586031E-2</v>
      </c>
      <c r="K15" s="106">
        <f>(E15-H15)/A10*100</f>
        <v>-4.1594454072754923E-3</v>
      </c>
      <c r="L15" s="542"/>
      <c r="M15" s="405"/>
      <c r="N15" s="405"/>
      <c r="O15" s="408"/>
    </row>
    <row r="16" spans="1:15" ht="19.5" customHeight="1">
      <c r="A16" s="537"/>
      <c r="B16" s="538"/>
      <c r="C16" s="105">
        <v>23.08</v>
      </c>
      <c r="D16" s="105">
        <v>23.08</v>
      </c>
      <c r="E16" s="105">
        <v>23.08</v>
      </c>
      <c r="F16" s="105">
        <v>23.073699999999999</v>
      </c>
      <c r="G16" s="105">
        <v>23.091799999999999</v>
      </c>
      <c r="H16" s="105">
        <v>23.081800000000001</v>
      </c>
      <c r="I16" s="106">
        <f>(C16-F16)/A10*100</f>
        <v>1.0918544194106634E-2</v>
      </c>
      <c r="J16" s="106">
        <f>(D16-G16)/A10*100</f>
        <v>-2.0450606585790156E-2</v>
      </c>
      <c r="K16" s="106">
        <f>(E16-H16)/A10*100</f>
        <v>-3.1195840554643158E-3</v>
      </c>
      <c r="L16" s="542"/>
      <c r="M16" s="405"/>
      <c r="N16" s="405"/>
      <c r="O16" s="408"/>
    </row>
    <row r="17" spans="1:16" ht="19.5" customHeight="1">
      <c r="A17" s="537"/>
      <c r="B17" s="538"/>
      <c r="C17" s="105">
        <v>17.309999999999999</v>
      </c>
      <c r="D17" s="105">
        <v>17.309999999999999</v>
      </c>
      <c r="E17" s="105">
        <v>17.309999999999999</v>
      </c>
      <c r="F17" s="105">
        <v>17.311800000000002</v>
      </c>
      <c r="G17" s="105">
        <v>17.309699999999999</v>
      </c>
      <c r="H17" s="105">
        <v>17.311900000000001</v>
      </c>
      <c r="I17" s="106">
        <f>(C17-F17)/A10*100</f>
        <v>-3.1195840554643158E-3</v>
      </c>
      <c r="J17" s="106">
        <f>(D17-G17)/A10*100</f>
        <v>5.1993067590866697E-4</v>
      </c>
      <c r="K17" s="106">
        <f>(E17-H17)/A10*100</f>
        <v>-3.2928942807672048E-3</v>
      </c>
      <c r="L17" s="542"/>
      <c r="M17" s="405"/>
      <c r="N17" s="405"/>
      <c r="O17" s="408"/>
    </row>
    <row r="18" spans="1:16" ht="19.5" customHeight="1">
      <c r="A18" s="537"/>
      <c r="B18" s="538"/>
      <c r="C18" s="105">
        <v>11.54</v>
      </c>
      <c r="D18" s="105">
        <v>11.54</v>
      </c>
      <c r="E18" s="105">
        <v>11.54</v>
      </c>
      <c r="F18" s="105">
        <v>11.534800000000001</v>
      </c>
      <c r="G18" s="105">
        <v>11.5383</v>
      </c>
      <c r="H18" s="105">
        <v>11.537100000000001</v>
      </c>
      <c r="I18" s="106">
        <f>(C18-F18)/A10*100</f>
        <v>9.0121317157686974E-3</v>
      </c>
      <c r="J18" s="106">
        <f>(D18-G18)/A10*100</f>
        <v>2.9462738301552697E-3</v>
      </c>
      <c r="K18" s="106">
        <f>(E18-H18)/A10*100</f>
        <v>5.0259965337930155E-3</v>
      </c>
      <c r="L18" s="542"/>
      <c r="M18" s="405"/>
      <c r="N18" s="405"/>
      <c r="O18" s="408"/>
    </row>
    <row r="19" spans="1:16" ht="19.5" customHeight="1">
      <c r="A19" s="539"/>
      <c r="B19" s="540"/>
      <c r="C19" s="105">
        <v>5.77</v>
      </c>
      <c r="D19" s="105">
        <v>5.77</v>
      </c>
      <c r="E19" s="105">
        <v>5.77</v>
      </c>
      <c r="F19" s="105">
        <v>5.7472000000000003</v>
      </c>
      <c r="G19" s="105">
        <v>5.7530999999999999</v>
      </c>
      <c r="H19" s="105">
        <v>5.7583000000000002</v>
      </c>
      <c r="I19" s="106">
        <f>(C19-F19)/A10*100</f>
        <v>3.95147313691495E-2</v>
      </c>
      <c r="J19" s="106">
        <f>(D19-G19)/A10*100</f>
        <v>2.9289428076255966E-2</v>
      </c>
      <c r="K19" s="106">
        <f>(E19-H19)/A10*100</f>
        <v>2.0277296360484188E-2</v>
      </c>
      <c r="L19" s="543"/>
      <c r="M19" s="406"/>
      <c r="N19" s="406"/>
      <c r="O19" s="409"/>
    </row>
    <row r="20" spans="1:16" ht="19.5" customHeight="1">
      <c r="A20" s="520">
        <v>220</v>
      </c>
      <c r="B20" s="521"/>
      <c r="C20" s="107">
        <v>220</v>
      </c>
      <c r="D20" s="107">
        <v>220</v>
      </c>
      <c r="E20" s="107">
        <v>220</v>
      </c>
      <c r="F20" s="107">
        <v>220.05099999999999</v>
      </c>
      <c r="G20" s="107">
        <v>220.02</v>
      </c>
      <c r="H20" s="107">
        <v>220.01400000000001</v>
      </c>
      <c r="I20" s="106">
        <f t="shared" ref="I20:K23" si="1">(C20-F20)/$A$20*100</f>
        <v>-2.3181818181812603E-2</v>
      </c>
      <c r="J20" s="106">
        <f t="shared" si="1"/>
        <v>-9.0909090909137413E-3</v>
      </c>
      <c r="K20" s="106">
        <f t="shared" si="1"/>
        <v>-6.3636363636409106E-3</v>
      </c>
      <c r="L20" s="546">
        <f>2*(0.00002^2+0.00005^2+0.000029^2)^0.5</f>
        <v>1.2232742946698423E-4</v>
      </c>
      <c r="M20" s="404"/>
      <c r="N20" s="404"/>
      <c r="O20" s="407"/>
    </row>
    <row r="21" spans="1:16" ht="19.5" customHeight="1">
      <c r="A21" s="522"/>
      <c r="B21" s="523"/>
      <c r="C21" s="107">
        <v>176</v>
      </c>
      <c r="D21" s="107">
        <v>176</v>
      </c>
      <c r="E21" s="107">
        <v>176</v>
      </c>
      <c r="F21" s="107">
        <v>176.07499999999999</v>
      </c>
      <c r="G21" s="107">
        <v>176.00700000000001</v>
      </c>
      <c r="H21" s="107">
        <v>176.03800000000001</v>
      </c>
      <c r="I21" s="106">
        <f t="shared" si="1"/>
        <v>-3.4090909090903919E-2</v>
      </c>
      <c r="J21" s="106">
        <f t="shared" si="1"/>
        <v>-3.1818181818204553E-3</v>
      </c>
      <c r="K21" s="106">
        <f t="shared" si="1"/>
        <v>-1.7272727272732234E-2</v>
      </c>
      <c r="L21" s="542"/>
      <c r="M21" s="405"/>
      <c r="N21" s="405"/>
      <c r="O21" s="408"/>
    </row>
    <row r="22" spans="1:16" ht="19.5" customHeight="1">
      <c r="A22" s="522"/>
      <c r="B22" s="523"/>
      <c r="C22" s="107">
        <v>132</v>
      </c>
      <c r="D22" s="107">
        <v>132</v>
      </c>
      <c r="E22" s="107">
        <v>132</v>
      </c>
      <c r="F22" s="107">
        <v>131.99700000000001</v>
      </c>
      <c r="G22" s="107">
        <v>132.03399999999999</v>
      </c>
      <c r="H22" s="107">
        <v>132.04499999999999</v>
      </c>
      <c r="I22" s="106">
        <f t="shared" si="1"/>
        <v>1.3636363636299559E-3</v>
      </c>
      <c r="J22" s="106">
        <f t="shared" si="1"/>
        <v>-1.5454545454541732E-2</v>
      </c>
      <c r="K22" s="106">
        <f t="shared" si="1"/>
        <v>-2.0454545454539771E-2</v>
      </c>
      <c r="L22" s="542"/>
      <c r="M22" s="405"/>
      <c r="N22" s="405"/>
      <c r="O22" s="408"/>
    </row>
    <row r="23" spans="1:16" ht="19.5" customHeight="1">
      <c r="A23" s="522"/>
      <c r="B23" s="523"/>
      <c r="C23" s="107">
        <v>88</v>
      </c>
      <c r="D23" s="107">
        <v>88</v>
      </c>
      <c r="E23" s="107">
        <v>88</v>
      </c>
      <c r="F23" s="107">
        <v>88.036000000000001</v>
      </c>
      <c r="G23" s="107">
        <v>88.021000000000001</v>
      </c>
      <c r="H23" s="107">
        <v>88.03</v>
      </c>
      <c r="I23" s="106">
        <f t="shared" si="1"/>
        <v>-1.6363636363636982E-2</v>
      </c>
      <c r="J23" s="106">
        <f t="shared" si="1"/>
        <v>-9.545454545454907E-3</v>
      </c>
      <c r="K23" s="106">
        <f t="shared" si="1"/>
        <v>-1.3636363636364153E-2</v>
      </c>
      <c r="L23" s="542"/>
      <c r="M23" s="405"/>
      <c r="N23" s="405"/>
      <c r="O23" s="408"/>
    </row>
    <row r="24" spans="1:16" ht="19.5" customHeight="1">
      <c r="A24" s="544"/>
      <c r="B24" s="545"/>
      <c r="C24" s="107">
        <v>44</v>
      </c>
      <c r="D24" s="107">
        <v>44</v>
      </c>
      <c r="E24" s="107">
        <v>44</v>
      </c>
      <c r="F24" s="107">
        <v>44.003399999999999</v>
      </c>
      <c r="G24" s="107">
        <v>43.993000000000002</v>
      </c>
      <c r="H24" s="107">
        <v>44.003</v>
      </c>
      <c r="I24" s="106">
        <f>(C24-F24)/A20*100</f>
        <v>-1.5454545454541735E-3</v>
      </c>
      <c r="J24" s="106">
        <f>(D24-G24)/A20*100</f>
        <v>3.1818181818172261E-3</v>
      </c>
      <c r="K24" s="106">
        <f>(E24-H24)/A20*100</f>
        <v>-1.3636363636364154E-3</v>
      </c>
      <c r="L24" s="543"/>
      <c r="M24" s="406"/>
      <c r="N24" s="406"/>
      <c r="O24" s="409"/>
    </row>
    <row r="25" spans="1:16" ht="19.5" hidden="1" customHeight="1">
      <c r="A25" s="520">
        <v>300</v>
      </c>
      <c r="B25" s="521"/>
      <c r="C25" s="107">
        <v>300</v>
      </c>
      <c r="D25" s="107">
        <v>300</v>
      </c>
      <c r="E25" s="107">
        <v>300</v>
      </c>
      <c r="F25" s="108">
        <v>299.83100000000002</v>
      </c>
      <c r="G25" s="108">
        <v>299.84399999999999</v>
      </c>
      <c r="H25" s="108">
        <v>299.84899999999999</v>
      </c>
      <c r="I25" s="106">
        <f>(C25-F25)/A25*100</f>
        <v>5.6333333333327573E-2</v>
      </c>
      <c r="J25" s="106">
        <f>(D25-G25)/A25*100</f>
        <v>5.2000000000001968E-2</v>
      </c>
      <c r="K25" s="106">
        <f>(E25-H25)/A25*100</f>
        <v>5.0333333333336817E-2</v>
      </c>
      <c r="L25" s="109"/>
      <c r="M25" s="109"/>
      <c r="N25" s="110"/>
    </row>
    <row r="26" spans="1:16" ht="19.5" hidden="1" customHeight="1">
      <c r="A26" s="522"/>
      <c r="B26" s="523"/>
      <c r="C26" s="107">
        <v>179.98</v>
      </c>
      <c r="D26" s="107">
        <v>179.99</v>
      </c>
      <c r="E26" s="107">
        <v>179.99</v>
      </c>
      <c r="F26" s="108">
        <v>179.91300000000001</v>
      </c>
      <c r="G26" s="108">
        <v>179.941</v>
      </c>
      <c r="H26" s="108">
        <v>179.93899999999999</v>
      </c>
      <c r="I26" s="106">
        <f>(C26-F26)/A25*100</f>
        <v>2.2333333333326287E-2</v>
      </c>
      <c r="J26" s="106">
        <f>(D26-G26)/A25*100</f>
        <v>1.6333333333335531E-2</v>
      </c>
      <c r="K26" s="106">
        <f>(E26-H26)/A25*100</f>
        <v>1.7000000000005382E-2</v>
      </c>
      <c r="L26" s="109"/>
      <c r="M26" s="109"/>
      <c r="N26" s="111"/>
    </row>
    <row r="27" spans="1:16" s="110" customFormat="1" ht="19.5" hidden="1" customHeight="1">
      <c r="A27" s="544"/>
      <c r="B27" s="545"/>
      <c r="C27" s="107">
        <f>C25*0.1</f>
        <v>30</v>
      </c>
      <c r="D27" s="107">
        <f t="shared" ref="D27:D36" si="2">C27</f>
        <v>30</v>
      </c>
      <c r="E27" s="107">
        <f>C27</f>
        <v>30</v>
      </c>
      <c r="F27" s="108">
        <v>29.952000000000002</v>
      </c>
      <c r="G27" s="108">
        <v>29.952999999999999</v>
      </c>
      <c r="H27" s="108">
        <v>29.949000000000002</v>
      </c>
      <c r="I27" s="106">
        <f>(C27-F27)/A25*100</f>
        <v>1.5999999999999421E-2</v>
      </c>
      <c r="J27" s="106">
        <f>(D27-G27)/A25*100</f>
        <v>1.5666666666666867E-2</v>
      </c>
      <c r="K27" s="106">
        <f>(E27-H27)/A25*100</f>
        <v>1.699999999999946E-2</v>
      </c>
      <c r="L27" s="109"/>
      <c r="M27" s="109"/>
      <c r="N27" s="111"/>
      <c r="O27" s="67"/>
      <c r="P27" s="67"/>
    </row>
    <row r="28" spans="1:16" s="110" customFormat="1" ht="19.5" hidden="1" customHeight="1">
      <c r="A28" s="520">
        <v>400</v>
      </c>
      <c r="B28" s="521"/>
      <c r="C28" s="107">
        <f>A28</f>
        <v>400</v>
      </c>
      <c r="D28" s="107">
        <f t="shared" si="2"/>
        <v>400</v>
      </c>
      <c r="E28" s="107">
        <f>C28</f>
        <v>400</v>
      </c>
      <c r="F28" s="108">
        <v>400.09300000000002</v>
      </c>
      <c r="G28" s="108">
        <v>399.99599999999998</v>
      </c>
      <c r="H28" s="108">
        <v>399.995</v>
      </c>
      <c r="I28" s="106">
        <f>(C28-F28)/A28*100</f>
        <v>-2.3250000000004434E-2</v>
      </c>
      <c r="J28" s="106">
        <f>(D28-G28)/A28*100</f>
        <v>1.0000000000047748E-3</v>
      </c>
      <c r="K28" s="106">
        <f>(E28-H28)/A28*100</f>
        <v>1.2499999999988631E-3</v>
      </c>
      <c r="L28" s="109"/>
      <c r="M28" s="109"/>
      <c r="N28" s="111"/>
      <c r="O28" s="67"/>
      <c r="P28" s="67"/>
    </row>
    <row r="29" spans="1:16" s="110" customFormat="1" ht="19.5" hidden="1" customHeight="1">
      <c r="A29" s="522"/>
      <c r="B29" s="523"/>
      <c r="C29" s="107">
        <f>C28*0.6</f>
        <v>240</v>
      </c>
      <c r="D29" s="107">
        <f t="shared" si="2"/>
        <v>240</v>
      </c>
      <c r="E29" s="107">
        <f>C29</f>
        <v>240</v>
      </c>
      <c r="F29" s="108">
        <v>240.108</v>
      </c>
      <c r="G29" s="108">
        <v>240.06</v>
      </c>
      <c r="H29" s="108">
        <v>240.05099999999999</v>
      </c>
      <c r="I29" s="106">
        <f>(C29-F29)/A28*100</f>
        <v>-2.7000000000001023E-2</v>
      </c>
      <c r="J29" s="106">
        <f>(D29-G29)/A28*100</f>
        <v>-1.5000000000000568E-2</v>
      </c>
      <c r="K29" s="112">
        <f>(E29-H29)/A28*100</f>
        <v>-1.274999999999693E-2</v>
      </c>
      <c r="L29" s="109"/>
      <c r="M29" s="109"/>
      <c r="N29" s="97"/>
      <c r="O29" s="67"/>
      <c r="P29" s="67"/>
    </row>
    <row r="30" spans="1:16" s="110" customFormat="1" ht="19.5" hidden="1" customHeight="1">
      <c r="A30" s="524"/>
      <c r="B30" s="525"/>
      <c r="C30" s="113">
        <f>C28*0.1</f>
        <v>40</v>
      </c>
      <c r="D30" s="113">
        <f t="shared" si="2"/>
        <v>40</v>
      </c>
      <c r="E30" s="113">
        <f>C30</f>
        <v>40</v>
      </c>
      <c r="F30" s="114">
        <v>39.965000000000003</v>
      </c>
      <c r="G30" s="114">
        <v>39.965000000000003</v>
      </c>
      <c r="H30" s="114">
        <v>39.948999999999998</v>
      </c>
      <c r="I30" s="115">
        <f>(C30-F30)/A28*100</f>
        <v>8.7499999999991473E-3</v>
      </c>
      <c r="J30" s="116">
        <f>(D30-G30)/A28*100</f>
        <v>8.7499999999991473E-3</v>
      </c>
      <c r="K30" s="115">
        <f>(E30-H30)/A28*100</f>
        <v>1.2750000000000483E-2</v>
      </c>
      <c r="L30" s="117"/>
      <c r="M30" s="117"/>
      <c r="N30" s="67"/>
      <c r="O30" s="67"/>
      <c r="P30" s="67"/>
    </row>
    <row r="31" spans="1:16" s="110" customFormat="1" ht="19.5" hidden="1" customHeight="1">
      <c r="A31" s="526">
        <v>400</v>
      </c>
      <c r="B31" s="527"/>
      <c r="C31" s="118"/>
      <c r="D31" s="119">
        <f t="shared" si="2"/>
        <v>0</v>
      </c>
      <c r="E31" s="118"/>
      <c r="F31" s="120"/>
      <c r="G31" s="120"/>
      <c r="H31" s="120"/>
      <c r="I31" s="121">
        <f t="shared" ref="I31:I36" si="3">(C31-F31)/A31*100</f>
        <v>0</v>
      </c>
      <c r="J31" s="122">
        <f t="shared" ref="J31:J36" si="4">(D31-G31)/A31*100</f>
        <v>0</v>
      </c>
      <c r="K31" s="121">
        <f t="shared" ref="K31:K36" si="5">(E31-H31)/A31*100</f>
        <v>0</v>
      </c>
      <c r="L31" s="123"/>
      <c r="M31" s="123"/>
      <c r="N31" s="67"/>
      <c r="O31" s="67"/>
      <c r="P31" s="67"/>
    </row>
    <row r="32" spans="1:16" s="110" customFormat="1" ht="19.5" hidden="1" customHeight="1">
      <c r="A32" s="528"/>
      <c r="B32" s="529"/>
      <c r="C32" s="118"/>
      <c r="D32" s="119">
        <f t="shared" si="2"/>
        <v>0</v>
      </c>
      <c r="E32" s="118"/>
      <c r="F32" s="120"/>
      <c r="G32" s="120"/>
      <c r="H32" s="120"/>
      <c r="I32" s="121" t="e">
        <f t="shared" si="3"/>
        <v>#DIV/0!</v>
      </c>
      <c r="J32" s="122" t="e">
        <f t="shared" si="4"/>
        <v>#DIV/0!</v>
      </c>
      <c r="K32" s="121" t="e">
        <f t="shared" si="5"/>
        <v>#DIV/0!</v>
      </c>
      <c r="L32" s="123"/>
      <c r="M32" s="123"/>
      <c r="N32" s="67"/>
      <c r="O32" s="67"/>
      <c r="P32" s="67"/>
    </row>
    <row r="33" spans="1:16" s="110" customFormat="1" ht="19.5" hidden="1" customHeight="1">
      <c r="A33" s="530"/>
      <c r="B33" s="531"/>
      <c r="C33" s="118"/>
      <c r="D33" s="119">
        <f t="shared" si="2"/>
        <v>0</v>
      </c>
      <c r="E33" s="118"/>
      <c r="F33" s="120"/>
      <c r="G33" s="120"/>
      <c r="H33" s="120"/>
      <c r="I33" s="121" t="e">
        <f t="shared" si="3"/>
        <v>#DIV/0!</v>
      </c>
      <c r="J33" s="122" t="e">
        <f t="shared" si="4"/>
        <v>#DIV/0!</v>
      </c>
      <c r="K33" s="121" t="e">
        <f t="shared" si="5"/>
        <v>#DIV/0!</v>
      </c>
      <c r="L33" s="123"/>
      <c r="M33" s="123"/>
      <c r="N33" s="67"/>
      <c r="O33" s="67"/>
      <c r="P33" s="67"/>
    </row>
    <row r="34" spans="1:16" s="110" customFormat="1" ht="19.5" hidden="1" customHeight="1">
      <c r="A34" s="526"/>
      <c r="B34" s="527"/>
      <c r="C34" s="118"/>
      <c r="D34" s="119">
        <f t="shared" si="2"/>
        <v>0</v>
      </c>
      <c r="E34" s="118"/>
      <c r="F34" s="120"/>
      <c r="G34" s="120"/>
      <c r="H34" s="120"/>
      <c r="I34" s="121" t="e">
        <f t="shared" si="3"/>
        <v>#DIV/0!</v>
      </c>
      <c r="J34" s="122" t="e">
        <f t="shared" si="4"/>
        <v>#DIV/0!</v>
      </c>
      <c r="K34" s="121" t="e">
        <f t="shared" si="5"/>
        <v>#DIV/0!</v>
      </c>
      <c r="L34" s="123"/>
      <c r="M34" s="123"/>
      <c r="N34" s="67"/>
      <c r="O34" s="67"/>
      <c r="P34" s="67"/>
    </row>
    <row r="35" spans="1:16" s="110" customFormat="1" ht="19.5" hidden="1" customHeight="1">
      <c r="A35" s="447"/>
      <c r="B35" s="448"/>
      <c r="C35" s="101"/>
      <c r="D35" s="124">
        <f t="shared" si="2"/>
        <v>0</v>
      </c>
      <c r="E35" s="101"/>
      <c r="F35" s="125"/>
      <c r="G35" s="125"/>
      <c r="H35" s="125"/>
      <c r="I35" s="103" t="e">
        <f t="shared" si="3"/>
        <v>#DIV/0!</v>
      </c>
      <c r="J35" s="126" t="e">
        <f t="shared" si="4"/>
        <v>#DIV/0!</v>
      </c>
      <c r="K35" s="103" t="e">
        <f t="shared" si="5"/>
        <v>#DIV/0!</v>
      </c>
      <c r="L35" s="109"/>
      <c r="M35" s="109"/>
      <c r="N35" s="67"/>
      <c r="O35" s="67"/>
      <c r="P35" s="67"/>
    </row>
    <row r="36" spans="1:16" s="110" customFormat="1" ht="19.5" hidden="1" customHeight="1">
      <c r="A36" s="449"/>
      <c r="B36" s="450"/>
      <c r="C36" s="101"/>
      <c r="D36" s="124">
        <f t="shared" si="2"/>
        <v>0</v>
      </c>
      <c r="E36" s="101"/>
      <c r="F36" s="125"/>
      <c r="G36" s="125"/>
      <c r="H36" s="125"/>
      <c r="I36" s="103" t="e">
        <f t="shared" si="3"/>
        <v>#DIV/0!</v>
      </c>
      <c r="J36" s="127" t="e">
        <f t="shared" si="4"/>
        <v>#DIV/0!</v>
      </c>
      <c r="K36" s="103" t="e">
        <f t="shared" si="5"/>
        <v>#DIV/0!</v>
      </c>
      <c r="L36" s="109"/>
      <c r="M36" s="109"/>
      <c r="N36" s="67"/>
      <c r="O36" s="67"/>
      <c r="P36" s="67"/>
    </row>
    <row r="37" spans="1:16" s="110" customFormat="1" ht="19.5" customHeight="1">
      <c r="A37" s="128" t="s">
        <v>130</v>
      </c>
      <c r="B37" s="129"/>
      <c r="C37" s="130"/>
      <c r="D37" s="130"/>
      <c r="E37" s="130"/>
      <c r="F37" s="130"/>
      <c r="G37" s="130"/>
      <c r="H37" s="130"/>
      <c r="I37" s="131"/>
      <c r="J37" s="132"/>
      <c r="K37" s="131"/>
      <c r="L37" s="133"/>
      <c r="N37" s="67"/>
      <c r="O37" s="67"/>
      <c r="P37" s="67"/>
    </row>
    <row r="38" spans="1:16" s="110" customFormat="1" ht="19.5" hidden="1" customHeight="1">
      <c r="A38" s="134" t="s">
        <v>131</v>
      </c>
      <c r="B38" s="135" t="s">
        <v>132</v>
      </c>
      <c r="C38" s="135"/>
      <c r="D38" s="135"/>
      <c r="E38" s="135"/>
      <c r="F38" s="135"/>
      <c r="G38" s="135"/>
      <c r="H38" s="135"/>
      <c r="I38" s="532"/>
      <c r="J38" s="533"/>
      <c r="K38" s="534"/>
      <c r="L38" s="136"/>
      <c r="M38" s="136"/>
      <c r="N38" s="67"/>
      <c r="O38" s="67"/>
      <c r="P38" s="67"/>
    </row>
    <row r="39" spans="1:16" s="110" customFormat="1" ht="19.5" customHeight="1">
      <c r="A39" s="137"/>
      <c r="B39" s="137"/>
      <c r="C39" s="137"/>
      <c r="D39" s="137"/>
      <c r="E39" s="137"/>
      <c r="F39" s="137"/>
      <c r="G39" s="137"/>
      <c r="H39" s="137"/>
      <c r="I39" s="138"/>
      <c r="J39" s="138"/>
      <c r="K39" s="138"/>
      <c r="N39" s="67"/>
      <c r="O39" s="67"/>
      <c r="P39" s="67"/>
    </row>
    <row r="40" spans="1:16" s="110" customFormat="1" ht="30" customHeight="1">
      <c r="A40" s="137"/>
      <c r="B40" s="137"/>
      <c r="C40" s="137"/>
      <c r="D40" s="137"/>
      <c r="E40" s="137"/>
      <c r="F40" s="137"/>
      <c r="G40" s="137"/>
      <c r="H40" s="137"/>
      <c r="I40" s="138"/>
      <c r="J40" s="138"/>
      <c r="K40" s="138"/>
      <c r="N40" s="67"/>
      <c r="O40" s="67"/>
      <c r="P40" s="67"/>
    </row>
    <row r="41" spans="1:16" ht="19.5" customHeight="1">
      <c r="A41" s="98" t="s">
        <v>133</v>
      </c>
      <c r="B41" s="99" t="s">
        <v>134</v>
      </c>
      <c r="C41" s="99"/>
      <c r="D41" s="99"/>
      <c r="E41" s="99"/>
      <c r="F41" s="99"/>
      <c r="G41" s="99"/>
      <c r="H41" s="99"/>
      <c r="I41" s="99"/>
      <c r="J41" s="139">
        <v>1</v>
      </c>
      <c r="K41" s="139">
        <v>5</v>
      </c>
      <c r="L41" s="140"/>
      <c r="M41" s="111"/>
    </row>
    <row r="42" spans="1:16" ht="19.5" customHeight="1">
      <c r="A42" s="503" t="s">
        <v>135</v>
      </c>
      <c r="B42" s="502"/>
      <c r="C42" s="423" t="s">
        <v>136</v>
      </c>
      <c r="D42" s="423"/>
      <c r="E42" s="423"/>
      <c r="F42" s="421" t="s">
        <v>137</v>
      </c>
      <c r="G42" s="422"/>
      <c r="H42" s="428"/>
      <c r="I42" s="421" t="s">
        <v>138</v>
      </c>
      <c r="J42" s="475"/>
      <c r="K42" s="423"/>
      <c r="L42" s="352" t="s">
        <v>139</v>
      </c>
      <c r="M42" s="111"/>
    </row>
    <row r="43" spans="1:16" ht="19.5" customHeight="1">
      <c r="A43" s="474"/>
      <c r="B43" s="476"/>
      <c r="C43" s="100" t="s">
        <v>140</v>
      </c>
      <c r="D43" s="100" t="s">
        <v>141</v>
      </c>
      <c r="E43" s="100" t="s">
        <v>142</v>
      </c>
      <c r="F43" s="100" t="s">
        <v>140</v>
      </c>
      <c r="G43" s="100" t="s">
        <v>141</v>
      </c>
      <c r="H43" s="100" t="s">
        <v>142</v>
      </c>
      <c r="I43" s="100" t="s">
        <v>140</v>
      </c>
      <c r="J43" s="141" t="s">
        <v>141</v>
      </c>
      <c r="K43" s="100" t="s">
        <v>142</v>
      </c>
      <c r="L43" s="352"/>
      <c r="M43" s="111"/>
    </row>
    <row r="44" spans="1:16" ht="19.5" hidden="1" customHeight="1">
      <c r="A44" s="514">
        <v>200</v>
      </c>
      <c r="B44" s="515"/>
      <c r="C44" s="107">
        <f>A44</f>
        <v>200</v>
      </c>
      <c r="D44" s="107">
        <f t="shared" ref="D44:D52" si="6">C44</f>
        <v>200</v>
      </c>
      <c r="E44" s="107">
        <f t="shared" ref="E44:E50" si="7">C44</f>
        <v>200</v>
      </c>
      <c r="F44" s="142">
        <v>200.00800000000001</v>
      </c>
      <c r="G44" s="142">
        <v>200.01499999999999</v>
      </c>
      <c r="H44" s="142">
        <v>200.01400000000001</v>
      </c>
      <c r="I44" s="143">
        <f t="shared" ref="I44:K46" si="8">(C44-F44)/$A$44*100</f>
        <v>-4.0000000000048885E-3</v>
      </c>
      <c r="J44" s="143">
        <f t="shared" si="8"/>
        <v>-7.4999999999931788E-3</v>
      </c>
      <c r="K44" s="106">
        <f t="shared" si="8"/>
        <v>-7.0000000000050014E-3</v>
      </c>
      <c r="L44" s="144"/>
      <c r="M44" s="97"/>
    </row>
    <row r="45" spans="1:16" ht="19.5" hidden="1" customHeight="1">
      <c r="A45" s="514"/>
      <c r="B45" s="515"/>
      <c r="C45" s="107">
        <f>C44*0.6</f>
        <v>120</v>
      </c>
      <c r="D45" s="107">
        <f t="shared" si="6"/>
        <v>120</v>
      </c>
      <c r="E45" s="107">
        <f t="shared" si="7"/>
        <v>120</v>
      </c>
      <c r="F45" s="142">
        <v>120.035</v>
      </c>
      <c r="G45" s="142">
        <v>120.048</v>
      </c>
      <c r="H45" s="142">
        <v>120.035</v>
      </c>
      <c r="I45" s="143">
        <f t="shared" si="8"/>
        <v>-1.7499999999998295E-2</v>
      </c>
      <c r="J45" s="143">
        <f t="shared" si="8"/>
        <v>-2.4000000000000909E-2</v>
      </c>
      <c r="K45" s="145">
        <f t="shared" si="8"/>
        <v>-1.7499999999998295E-2</v>
      </c>
      <c r="L45" s="146"/>
    </row>
    <row r="46" spans="1:16" ht="19.5" hidden="1" customHeight="1">
      <c r="A46" s="514"/>
      <c r="B46" s="515"/>
      <c r="C46" s="107">
        <f>C44*0.1</f>
        <v>20</v>
      </c>
      <c r="D46" s="107">
        <f t="shared" si="6"/>
        <v>20</v>
      </c>
      <c r="E46" s="107">
        <f t="shared" si="7"/>
        <v>20</v>
      </c>
      <c r="F46" s="142">
        <v>19.978000000000002</v>
      </c>
      <c r="G46" s="142">
        <v>19.984000000000002</v>
      </c>
      <c r="H46" s="142">
        <v>19.972000000000001</v>
      </c>
      <c r="I46" s="143">
        <f t="shared" si="8"/>
        <v>1.0999999999999233E-2</v>
      </c>
      <c r="J46" s="143">
        <f t="shared" si="8"/>
        <v>7.9999999999991189E-3</v>
      </c>
      <c r="K46" s="106">
        <f t="shared" si="8"/>
        <v>1.3999999999999346E-2</v>
      </c>
      <c r="L46" s="146"/>
      <c r="N46" s="147">
        <v>1.4988600000000001</v>
      </c>
    </row>
    <row r="47" spans="1:16" ht="19.5" customHeight="1">
      <c r="A47" s="516">
        <v>1</v>
      </c>
      <c r="B47" s="517"/>
      <c r="C47" s="148">
        <f>A47</f>
        <v>1</v>
      </c>
      <c r="D47" s="148">
        <f t="shared" si="6"/>
        <v>1</v>
      </c>
      <c r="E47" s="148">
        <f t="shared" si="7"/>
        <v>1</v>
      </c>
      <c r="F47" s="149">
        <v>0.99988999999999995</v>
      </c>
      <c r="G47" s="149">
        <v>0.99990000000000001</v>
      </c>
      <c r="H47" s="149">
        <v>0.99995000000000001</v>
      </c>
      <c r="I47" s="143">
        <f t="shared" ref="I47:K56" si="9">(C47-F47)/$A$47*100</f>
        <v>1.100000000000545E-2</v>
      </c>
      <c r="J47" s="143">
        <f t="shared" si="9"/>
        <v>9.9999999999988987E-3</v>
      </c>
      <c r="K47" s="106">
        <f t="shared" si="9"/>
        <v>4.9999999999994493E-3</v>
      </c>
      <c r="L47" s="497">
        <f>2*(0.00002^2+0.00005^2+0.00000029^2)^0.5</f>
        <v>1.07704857829162E-4</v>
      </c>
      <c r="N47" s="150">
        <v>19.9848</v>
      </c>
    </row>
    <row r="48" spans="1:16" ht="19.5" customHeight="1">
      <c r="A48" s="516"/>
      <c r="B48" s="517"/>
      <c r="C48" s="148">
        <f>C47*0.9</f>
        <v>0.9</v>
      </c>
      <c r="D48" s="148">
        <f t="shared" si="6"/>
        <v>0.9</v>
      </c>
      <c r="E48" s="148">
        <f t="shared" si="7"/>
        <v>0.9</v>
      </c>
      <c r="F48" s="149">
        <v>0.89995999999999998</v>
      </c>
      <c r="G48" s="149">
        <v>0.89990999999999999</v>
      </c>
      <c r="H48" s="149">
        <v>0.89998999999999996</v>
      </c>
      <c r="I48" s="143">
        <f t="shared" si="9"/>
        <v>4.0000000000040004E-3</v>
      </c>
      <c r="J48" s="143">
        <f t="shared" si="9"/>
        <v>9.0000000000034497E-3</v>
      </c>
      <c r="K48" s="106">
        <f t="shared" si="9"/>
        <v>1.0000000000065512E-3</v>
      </c>
      <c r="L48" s="518"/>
    </row>
    <row r="49" spans="1:15" ht="19.5" customHeight="1">
      <c r="A49" s="516"/>
      <c r="B49" s="517"/>
      <c r="C49" s="148">
        <f>C47*0.8</f>
        <v>0.8</v>
      </c>
      <c r="D49" s="148">
        <f t="shared" si="6"/>
        <v>0.8</v>
      </c>
      <c r="E49" s="148">
        <f t="shared" si="7"/>
        <v>0.8</v>
      </c>
      <c r="F49" s="149">
        <v>0.79998999999999998</v>
      </c>
      <c r="G49" s="149">
        <v>0.79995000000000005</v>
      </c>
      <c r="H49" s="149">
        <v>0.80001</v>
      </c>
      <c r="I49" s="143">
        <f t="shared" si="9"/>
        <v>1.0000000000065512E-3</v>
      </c>
      <c r="J49" s="143">
        <f t="shared" si="9"/>
        <v>4.9999999999994493E-3</v>
      </c>
      <c r="K49" s="106">
        <f t="shared" si="9"/>
        <v>-9.9999999999544897E-4</v>
      </c>
      <c r="L49" s="518"/>
    </row>
    <row r="50" spans="1:15" ht="19.5" customHeight="1">
      <c r="A50" s="516"/>
      <c r="B50" s="517"/>
      <c r="C50" s="148">
        <f>C47*0.7</f>
        <v>0.7</v>
      </c>
      <c r="D50" s="148">
        <f t="shared" si="6"/>
        <v>0.7</v>
      </c>
      <c r="E50" s="148">
        <f t="shared" si="7"/>
        <v>0.7</v>
      </c>
      <c r="F50" s="149">
        <v>0.70008000000000004</v>
      </c>
      <c r="G50" s="149">
        <v>0.70004</v>
      </c>
      <c r="H50" s="149">
        <v>0.70008000000000004</v>
      </c>
      <c r="I50" s="143">
        <f t="shared" si="9"/>
        <v>-8.0000000000080007E-3</v>
      </c>
      <c r="J50" s="143">
        <f t="shared" si="9"/>
        <v>-4.0000000000040004E-3</v>
      </c>
      <c r="K50" s="106">
        <f t="shared" si="9"/>
        <v>-8.0000000000080007E-3</v>
      </c>
      <c r="L50" s="518"/>
    </row>
    <row r="51" spans="1:15" ht="19.5" customHeight="1">
      <c r="A51" s="516"/>
      <c r="B51" s="517"/>
      <c r="C51" s="148">
        <f>C47*0.6</f>
        <v>0.6</v>
      </c>
      <c r="D51" s="148">
        <f t="shared" si="6"/>
        <v>0.6</v>
      </c>
      <c r="E51" s="148">
        <v>0.6</v>
      </c>
      <c r="F51" s="149">
        <v>0.60007999999999995</v>
      </c>
      <c r="G51" s="149">
        <v>0.60004000000000002</v>
      </c>
      <c r="H51" s="149">
        <v>0.60007999999999995</v>
      </c>
      <c r="I51" s="143">
        <f t="shared" si="9"/>
        <v>-7.9999999999968985E-3</v>
      </c>
      <c r="J51" s="143">
        <f t="shared" si="9"/>
        <v>-4.0000000000040004E-3</v>
      </c>
      <c r="K51" s="106">
        <f t="shared" si="9"/>
        <v>-7.9999999999968985E-3</v>
      </c>
      <c r="L51" s="518"/>
    </row>
    <row r="52" spans="1:15" ht="18" customHeight="1">
      <c r="A52" s="516"/>
      <c r="B52" s="517"/>
      <c r="C52" s="148">
        <f>C47*0.5</f>
        <v>0.5</v>
      </c>
      <c r="D52" s="148">
        <f t="shared" si="6"/>
        <v>0.5</v>
      </c>
      <c r="E52" s="148">
        <f>C52</f>
        <v>0.5</v>
      </c>
      <c r="F52" s="149">
        <v>0.50007000000000001</v>
      </c>
      <c r="G52" s="149">
        <v>0.50004000000000004</v>
      </c>
      <c r="H52" s="149">
        <v>0.50007000000000001</v>
      </c>
      <c r="I52" s="143">
        <f t="shared" si="9"/>
        <v>-7.0000000000014495E-3</v>
      </c>
      <c r="J52" s="143">
        <f t="shared" si="9"/>
        <v>-4.0000000000040004E-3</v>
      </c>
      <c r="K52" s="106">
        <f t="shared" si="9"/>
        <v>-7.0000000000014495E-3</v>
      </c>
      <c r="L52" s="518"/>
    </row>
    <row r="53" spans="1:15" ht="19.5" customHeight="1">
      <c r="A53" s="516"/>
      <c r="B53" s="517"/>
      <c r="C53" s="148">
        <v>0.4</v>
      </c>
      <c r="D53" s="148">
        <v>0.4</v>
      </c>
      <c r="E53" s="148">
        <v>0.4</v>
      </c>
      <c r="F53" s="149">
        <v>0.39983999999999997</v>
      </c>
      <c r="G53" s="149">
        <v>0.39999699999999999</v>
      </c>
      <c r="H53" s="149">
        <v>0.40005000000000002</v>
      </c>
      <c r="I53" s="143">
        <f t="shared" si="9"/>
        <v>1.6000000000004899E-2</v>
      </c>
      <c r="J53" s="143">
        <f t="shared" si="9"/>
        <v>3.0000000000307558E-4</v>
      </c>
      <c r="K53" s="106">
        <f t="shared" si="9"/>
        <v>-4.9999999999994493E-3</v>
      </c>
      <c r="L53" s="518"/>
    </row>
    <row r="54" spans="1:15" ht="19.5" customHeight="1">
      <c r="A54" s="516"/>
      <c r="B54" s="517"/>
      <c r="C54" s="148">
        <v>0.3</v>
      </c>
      <c r="D54" s="148">
        <v>0.3</v>
      </c>
      <c r="E54" s="148">
        <v>0.3</v>
      </c>
      <c r="F54" s="149">
        <v>0.29998999999999998</v>
      </c>
      <c r="G54" s="149">
        <v>0.3</v>
      </c>
      <c r="H54" s="149">
        <v>0.30001</v>
      </c>
      <c r="I54" s="143">
        <f t="shared" si="9"/>
        <v>1.0000000000010001E-3</v>
      </c>
      <c r="J54" s="143">
        <f t="shared" si="9"/>
        <v>0</v>
      </c>
      <c r="K54" s="106">
        <f t="shared" si="9"/>
        <v>-1.0000000000010001E-3</v>
      </c>
      <c r="L54" s="518"/>
    </row>
    <row r="55" spans="1:15" ht="19.5" customHeight="1">
      <c r="A55" s="516"/>
      <c r="B55" s="517"/>
      <c r="C55" s="148">
        <v>0.2</v>
      </c>
      <c r="D55" s="148">
        <v>0.2</v>
      </c>
      <c r="E55" s="148">
        <v>0.2</v>
      </c>
      <c r="F55" s="149">
        <v>0.19994000000000001</v>
      </c>
      <c r="G55" s="149">
        <v>0.19993</v>
      </c>
      <c r="H55" s="149">
        <v>0.19994999999999999</v>
      </c>
      <c r="I55" s="143">
        <f t="shared" si="9"/>
        <v>6.0000000000004494E-3</v>
      </c>
      <c r="J55" s="143">
        <f t="shared" si="9"/>
        <v>7.0000000000014495E-3</v>
      </c>
      <c r="K55" s="106">
        <f t="shared" si="9"/>
        <v>5.0000000000022249E-3</v>
      </c>
      <c r="L55" s="518"/>
    </row>
    <row r="56" spans="1:15" ht="19.5" customHeight="1">
      <c r="A56" s="516"/>
      <c r="B56" s="517"/>
      <c r="C56" s="148">
        <v>0.1</v>
      </c>
      <c r="D56" s="148">
        <v>0.1</v>
      </c>
      <c r="E56" s="148">
        <v>0.1</v>
      </c>
      <c r="F56" s="149">
        <v>9.9860000000000004E-2</v>
      </c>
      <c r="G56" s="149">
        <v>9.9849999999999994E-2</v>
      </c>
      <c r="H56" s="149">
        <v>9.9839999999999998E-2</v>
      </c>
      <c r="I56" s="143">
        <f t="shared" si="9"/>
        <v>1.4000000000000123E-2</v>
      </c>
      <c r="J56" s="143">
        <f t="shared" si="9"/>
        <v>1.5000000000001124E-2</v>
      </c>
      <c r="K56" s="106">
        <f t="shared" si="9"/>
        <v>1.6000000000000736E-2</v>
      </c>
      <c r="L56" s="519"/>
    </row>
    <row r="57" spans="1:15" ht="19.5" customHeight="1">
      <c r="A57" s="516">
        <v>5</v>
      </c>
      <c r="B57" s="517"/>
      <c r="C57" s="149">
        <v>5</v>
      </c>
      <c r="D57" s="149">
        <v>5</v>
      </c>
      <c r="E57" s="149">
        <v>5</v>
      </c>
      <c r="F57" s="151">
        <v>4.9992999999999999</v>
      </c>
      <c r="G57" s="149">
        <v>4.9995200000000004</v>
      </c>
      <c r="H57" s="149">
        <v>4.9997699999999998</v>
      </c>
      <c r="I57" s="143">
        <f t="shared" ref="I57:K61" si="10">(C57-F57)/$A$57*100</f>
        <v>1.4000000000002899E-2</v>
      </c>
      <c r="J57" s="143">
        <f t="shared" si="10"/>
        <v>9.5999999999918373E-3</v>
      </c>
      <c r="K57" s="106">
        <f t="shared" si="10"/>
        <v>4.6000000000034902E-3</v>
      </c>
      <c r="L57" s="497">
        <f>2*(0.00002^2+0.00005^2+0.00000029^2)^0.5</f>
        <v>1.07704857829162E-4</v>
      </c>
    </row>
    <row r="58" spans="1:15" ht="19.5" customHeight="1">
      <c r="A58" s="516"/>
      <c r="B58" s="517"/>
      <c r="C58" s="149">
        <v>4</v>
      </c>
      <c r="D58" s="149">
        <v>4</v>
      </c>
      <c r="E58" s="149">
        <v>4</v>
      </c>
      <c r="F58" s="149">
        <v>4.0013899999999998</v>
      </c>
      <c r="G58" s="149">
        <v>4.0006899999999996</v>
      </c>
      <c r="H58" s="149">
        <v>4.0002000000000004</v>
      </c>
      <c r="I58" s="143">
        <f t="shared" si="10"/>
        <v>-2.7799999999995606E-2</v>
      </c>
      <c r="J58" s="143">
        <f t="shared" si="10"/>
        <v>-1.3799999999992709E-2</v>
      </c>
      <c r="K58" s="106">
        <f t="shared" si="10"/>
        <v>-4.0000000000084412E-3</v>
      </c>
      <c r="L58" s="518"/>
    </row>
    <row r="59" spans="1:15" ht="19.5" customHeight="1">
      <c r="A59" s="516"/>
      <c r="B59" s="517"/>
      <c r="C59" s="149">
        <v>3</v>
      </c>
      <c r="D59" s="149">
        <v>3</v>
      </c>
      <c r="E59" s="149">
        <v>3</v>
      </c>
      <c r="F59" s="149">
        <v>3.00027</v>
      </c>
      <c r="G59" s="149">
        <v>3.0001600000000002</v>
      </c>
      <c r="H59" s="149">
        <v>3.0004</v>
      </c>
      <c r="I59" s="143">
        <f t="shared" si="10"/>
        <v>-5.3999999999998494E-3</v>
      </c>
      <c r="J59" s="143">
        <f t="shared" si="10"/>
        <v>-3.2000000000032003E-3</v>
      </c>
      <c r="K59" s="106">
        <f t="shared" si="10"/>
        <v>-7.9999999999991189E-3</v>
      </c>
      <c r="L59" s="518"/>
      <c r="O59" s="152">
        <v>0</v>
      </c>
    </row>
    <row r="60" spans="1:15" ht="19.5" customHeight="1">
      <c r="A60" s="516"/>
      <c r="B60" s="517"/>
      <c r="C60" s="149">
        <v>2</v>
      </c>
      <c r="D60" s="149">
        <v>2</v>
      </c>
      <c r="E60" s="149">
        <v>2</v>
      </c>
      <c r="F60" s="149">
        <v>2.0001899999999999</v>
      </c>
      <c r="G60" s="149">
        <v>2.0001099999999998</v>
      </c>
      <c r="H60" s="149">
        <v>2.0002</v>
      </c>
      <c r="I60" s="143">
        <f t="shared" si="10"/>
        <v>-3.7999999999982492E-3</v>
      </c>
      <c r="J60" s="143">
        <f t="shared" si="10"/>
        <v>-2.1999999999966491E-3</v>
      </c>
      <c r="K60" s="106">
        <f t="shared" si="10"/>
        <v>-3.9999999999995595E-3</v>
      </c>
      <c r="L60" s="518"/>
      <c r="O60" s="153">
        <v>-29.98</v>
      </c>
    </row>
    <row r="61" spans="1:15" ht="19.5" customHeight="1">
      <c r="A61" s="516"/>
      <c r="B61" s="517"/>
      <c r="C61" s="149">
        <v>1</v>
      </c>
      <c r="D61" s="149">
        <v>1</v>
      </c>
      <c r="E61" s="149">
        <v>1</v>
      </c>
      <c r="F61" s="149">
        <v>0.99972000000000005</v>
      </c>
      <c r="G61" s="149">
        <v>0.99956</v>
      </c>
      <c r="H61" s="149">
        <v>0.99978999999999996</v>
      </c>
      <c r="I61" s="143">
        <f t="shared" si="10"/>
        <v>5.5999999999989392E-3</v>
      </c>
      <c r="J61" s="143">
        <f t="shared" si="10"/>
        <v>8.799999999999919E-3</v>
      </c>
      <c r="K61" s="106">
        <f t="shared" si="10"/>
        <v>4.2000000000008697E-3</v>
      </c>
      <c r="L61" s="518"/>
      <c r="M61" s="147">
        <v>1.4988300000000001</v>
      </c>
      <c r="O61" s="153">
        <v>-59.98</v>
      </c>
    </row>
    <row r="62" spans="1:15" ht="19.5" customHeight="1">
      <c r="A62" s="508">
        <v>20</v>
      </c>
      <c r="B62" s="509"/>
      <c r="C62" s="105">
        <v>20</v>
      </c>
      <c r="D62" s="105">
        <v>20</v>
      </c>
      <c r="E62" s="105">
        <v>20</v>
      </c>
      <c r="F62" s="154">
        <v>19.997299999999999</v>
      </c>
      <c r="G62" s="154">
        <v>19.999099999999999</v>
      </c>
      <c r="H62" s="154">
        <v>19.998699999999999</v>
      </c>
      <c r="I62" s="143">
        <f>(C62-F62)/$A$62*100</f>
        <v>1.3500000000004063E-2</v>
      </c>
      <c r="J62" s="143">
        <f>(D62-G62)/$A$62*100</f>
        <v>4.500000000007276E-3</v>
      </c>
      <c r="K62" s="106">
        <f>(E62-H62)/$A$62*100</f>
        <v>6.5000000000026148E-3</v>
      </c>
      <c r="L62" s="510">
        <f>2*(0.00002^2+0.00005^2+0.0000029^2)^0.5</f>
        <v>1.0785935286288344E-4</v>
      </c>
      <c r="M62" s="150">
        <v>19.984400000000001</v>
      </c>
      <c r="O62" s="153">
        <v>-89.98</v>
      </c>
    </row>
    <row r="63" spans="1:15" ht="19.5" customHeight="1">
      <c r="A63" s="508"/>
      <c r="B63" s="509"/>
      <c r="C63" s="105">
        <v>12</v>
      </c>
      <c r="D63" s="105">
        <v>12</v>
      </c>
      <c r="E63" s="105">
        <v>12</v>
      </c>
      <c r="F63" s="154">
        <v>12.001200000000001</v>
      </c>
      <c r="G63" s="154">
        <v>12.002700000000001</v>
      </c>
      <c r="H63" s="154">
        <v>12.000999999999999</v>
      </c>
      <c r="I63" s="143">
        <f t="shared" ref="I63:K64" si="11">(C63-F63)/$A$62*100</f>
        <v>-6.0000000000037801E-3</v>
      </c>
      <c r="J63" s="143">
        <f t="shared" si="11"/>
        <v>-1.3500000000004063E-2</v>
      </c>
      <c r="K63" s="106">
        <f t="shared" si="11"/>
        <v>-4.9999999999972289E-3</v>
      </c>
      <c r="L63" s="511"/>
      <c r="O63" s="153">
        <v>-119.98</v>
      </c>
    </row>
    <row r="64" spans="1:15" ht="19.5" customHeight="1">
      <c r="A64" s="508"/>
      <c r="B64" s="509"/>
      <c r="C64" s="105">
        <v>2</v>
      </c>
      <c r="D64" s="105">
        <v>2</v>
      </c>
      <c r="E64" s="105">
        <v>2</v>
      </c>
      <c r="F64" s="154">
        <v>1.9970000000000001</v>
      </c>
      <c r="G64" s="154">
        <v>1.9970000000000001</v>
      </c>
      <c r="H64" s="154">
        <v>1.9964999999999999</v>
      </c>
      <c r="I64" s="143">
        <f t="shared" si="11"/>
        <v>1.499999999999946E-2</v>
      </c>
      <c r="J64" s="143">
        <f t="shared" si="11"/>
        <v>1.499999999999946E-2</v>
      </c>
      <c r="K64" s="106">
        <f t="shared" si="11"/>
        <v>1.7500000000000293E-2</v>
      </c>
      <c r="L64" s="511"/>
      <c r="O64" s="153">
        <v>-149.99</v>
      </c>
    </row>
    <row r="65" spans="1:15" ht="19.5" hidden="1" customHeight="1">
      <c r="A65" s="512"/>
      <c r="B65" s="513"/>
      <c r="C65" s="155"/>
      <c r="D65" s="156">
        <f t="shared" ref="D65:D70" si="12">C65</f>
        <v>0</v>
      </c>
      <c r="E65" s="156">
        <f t="shared" ref="E65:E70" si="13">C65</f>
        <v>0</v>
      </c>
      <c r="F65" s="157" t="e">
        <f>#REF!/1.5*20</f>
        <v>#REF!</v>
      </c>
      <c r="G65" s="157" t="e">
        <f>#REF!/1.5*20</f>
        <v>#REF!</v>
      </c>
      <c r="H65" s="157" t="e">
        <f>#REF!/1.5*20</f>
        <v>#REF!</v>
      </c>
      <c r="I65" s="126"/>
      <c r="J65" s="126"/>
      <c r="K65" s="103"/>
      <c r="L65" s="158"/>
      <c r="O65" s="153">
        <v>-179.99</v>
      </c>
    </row>
    <row r="66" spans="1:15" ht="19.5" hidden="1" customHeight="1">
      <c r="A66" s="512"/>
      <c r="B66" s="513"/>
      <c r="C66" s="155"/>
      <c r="D66" s="156">
        <f t="shared" si="12"/>
        <v>0</v>
      </c>
      <c r="E66" s="156">
        <f t="shared" si="13"/>
        <v>0</v>
      </c>
      <c r="F66" s="157" t="e">
        <f>#REF!/1.5*20</f>
        <v>#REF!</v>
      </c>
      <c r="G66" s="157" t="e">
        <f>#REF!/1.5*20</f>
        <v>#REF!</v>
      </c>
      <c r="H66" s="157" t="e">
        <f>#REF!/1.5*20</f>
        <v>#REF!</v>
      </c>
      <c r="I66" s="126"/>
      <c r="J66" s="126"/>
      <c r="K66" s="103"/>
      <c r="L66" s="158"/>
      <c r="O66" s="153">
        <v>149.97999999999999</v>
      </c>
    </row>
    <row r="67" spans="1:15" ht="19.5" hidden="1" customHeight="1">
      <c r="A67" s="512"/>
      <c r="B67" s="513"/>
      <c r="C67" s="155"/>
      <c r="D67" s="156">
        <f t="shared" si="12"/>
        <v>0</v>
      </c>
      <c r="E67" s="156">
        <f t="shared" si="13"/>
        <v>0</v>
      </c>
      <c r="F67" s="157" t="e">
        <f>#REF!/1.5*20</f>
        <v>#REF!</v>
      </c>
      <c r="G67" s="157" t="e">
        <f>#REF!/1.5*20</f>
        <v>#REF!</v>
      </c>
      <c r="H67" s="157" t="e">
        <f>#REF!/1.5*20</f>
        <v>#REF!</v>
      </c>
      <c r="I67" s="126"/>
      <c r="J67" s="126"/>
      <c r="K67" s="103"/>
      <c r="L67" s="158"/>
      <c r="O67" s="153">
        <v>119.98</v>
      </c>
    </row>
    <row r="68" spans="1:15" ht="19.5" hidden="1" customHeight="1">
      <c r="A68" s="512"/>
      <c r="B68" s="513"/>
      <c r="C68" s="155"/>
      <c r="D68" s="156">
        <f t="shared" si="12"/>
        <v>0</v>
      </c>
      <c r="E68" s="156">
        <f t="shared" si="13"/>
        <v>0</v>
      </c>
      <c r="F68" s="157" t="e">
        <f>#REF!/1.5*20</f>
        <v>#REF!</v>
      </c>
      <c r="G68" s="157" t="e">
        <f>#REF!/1.5*20</f>
        <v>#REF!</v>
      </c>
      <c r="H68" s="157" t="e">
        <f>#REF!/1.5*20</f>
        <v>#REF!</v>
      </c>
      <c r="I68" s="126"/>
      <c r="J68" s="126"/>
      <c r="K68" s="103"/>
      <c r="L68" s="158"/>
      <c r="O68" s="153">
        <v>89.99</v>
      </c>
    </row>
    <row r="69" spans="1:15" ht="19.5" hidden="1" customHeight="1">
      <c r="A69" s="512"/>
      <c r="B69" s="513"/>
      <c r="C69" s="155"/>
      <c r="D69" s="156">
        <f t="shared" si="12"/>
        <v>0</v>
      </c>
      <c r="E69" s="156">
        <f t="shared" si="13"/>
        <v>0</v>
      </c>
      <c r="F69" s="157" t="e">
        <f>#REF!/1.5*20</f>
        <v>#REF!</v>
      </c>
      <c r="G69" s="157" t="e">
        <f>#REF!/1.5*20</f>
        <v>#REF!</v>
      </c>
      <c r="H69" s="157" t="e">
        <f>#REF!/1.5*20</f>
        <v>#REF!</v>
      </c>
      <c r="I69" s="126"/>
      <c r="J69" s="126"/>
      <c r="K69" s="103"/>
      <c r="L69" s="158"/>
      <c r="O69" s="153">
        <v>59.97</v>
      </c>
    </row>
    <row r="70" spans="1:15" ht="19.5" hidden="1" customHeight="1">
      <c r="A70" s="512"/>
      <c r="B70" s="513"/>
      <c r="C70" s="155"/>
      <c r="D70" s="156">
        <f t="shared" si="12"/>
        <v>0</v>
      </c>
      <c r="E70" s="156">
        <f t="shared" si="13"/>
        <v>0</v>
      </c>
      <c r="F70" s="157" t="e">
        <f>#REF!/1.5*20</f>
        <v>#REF!</v>
      </c>
      <c r="G70" s="157" t="e">
        <f>#REF!/1.5*20</f>
        <v>#REF!</v>
      </c>
      <c r="H70" s="157" t="e">
        <f>#REF!/1.5*20</f>
        <v>#REF!</v>
      </c>
      <c r="I70" s="126"/>
      <c r="J70" s="126"/>
      <c r="K70" s="103"/>
      <c r="L70" s="158"/>
      <c r="O70" s="159">
        <v>29.98</v>
      </c>
    </row>
    <row r="71" spans="1:15" ht="19.5" customHeight="1">
      <c r="A71" s="128" t="s">
        <v>143</v>
      </c>
      <c r="B71" s="129"/>
      <c r="C71" s="130"/>
      <c r="D71" s="130"/>
      <c r="E71" s="130"/>
      <c r="F71" s="160"/>
      <c r="G71" s="160"/>
      <c r="H71" s="160"/>
      <c r="I71" s="161"/>
      <c r="J71" s="161"/>
      <c r="K71" s="161"/>
      <c r="L71" s="159"/>
    </row>
    <row r="72" spans="1:15" ht="19.5" hidden="1" customHeight="1">
      <c r="A72" s="162" t="s">
        <v>131</v>
      </c>
      <c r="B72" s="163" t="s">
        <v>132</v>
      </c>
      <c r="C72" s="163"/>
      <c r="D72" s="163"/>
      <c r="E72" s="163"/>
      <c r="F72" s="160"/>
      <c r="G72" s="160"/>
      <c r="H72" s="160"/>
      <c r="I72" s="161"/>
      <c r="J72" s="161"/>
      <c r="K72" s="164"/>
    </row>
    <row r="73" spans="1:15" ht="19.5" customHeight="1">
      <c r="A73" s="137"/>
      <c r="B73" s="137"/>
      <c r="C73" s="137"/>
      <c r="D73" s="137"/>
      <c r="E73" s="137"/>
      <c r="F73" s="165"/>
      <c r="G73" s="165"/>
      <c r="H73" s="165"/>
      <c r="I73" s="166"/>
      <c r="J73" s="166"/>
      <c r="K73" s="166"/>
    </row>
    <row r="74" spans="1:15" ht="30" hidden="1" customHeight="1">
      <c r="A74" s="167"/>
      <c r="B74" s="167"/>
      <c r="C74" s="167"/>
      <c r="D74" s="167"/>
      <c r="E74" s="167"/>
      <c r="F74" s="167"/>
      <c r="G74" s="167"/>
      <c r="H74" s="167"/>
      <c r="I74" s="167"/>
      <c r="J74" s="167"/>
      <c r="K74" s="167"/>
    </row>
    <row r="75" spans="1:15" ht="19.5" hidden="1" customHeight="1">
      <c r="A75" s="98" t="s">
        <v>144</v>
      </c>
      <c r="B75" s="99" t="s">
        <v>145</v>
      </c>
      <c r="C75" s="99"/>
      <c r="D75" s="99"/>
      <c r="E75" s="99"/>
      <c r="F75" s="99"/>
      <c r="G75" s="99"/>
      <c r="H75" s="99"/>
      <c r="I75" s="99"/>
      <c r="J75" s="99"/>
      <c r="K75" s="99"/>
      <c r="L75" s="140"/>
    </row>
    <row r="76" spans="1:15" ht="43.5" hidden="1" customHeight="1">
      <c r="A76" s="423" t="s">
        <v>136</v>
      </c>
      <c r="B76" s="423"/>
      <c r="C76" s="423"/>
      <c r="D76" s="423"/>
      <c r="E76" s="423" t="s">
        <v>137</v>
      </c>
      <c r="F76" s="423"/>
      <c r="G76" s="423"/>
      <c r="H76" s="423" t="s">
        <v>146</v>
      </c>
      <c r="I76" s="423"/>
      <c r="J76" s="423"/>
      <c r="K76" s="423"/>
      <c r="L76" s="168" t="s">
        <v>147</v>
      </c>
    </row>
    <row r="77" spans="1:15" ht="19.5" hidden="1" customHeight="1">
      <c r="A77" s="500">
        <v>45</v>
      </c>
      <c r="B77" s="500"/>
      <c r="C77" s="500"/>
      <c r="D77" s="500"/>
      <c r="E77" s="500">
        <v>45</v>
      </c>
      <c r="F77" s="500"/>
      <c r="G77" s="500"/>
      <c r="H77" s="414">
        <f>(A77-E77)/E77*100</f>
        <v>0</v>
      </c>
      <c r="I77" s="414"/>
      <c r="J77" s="414"/>
      <c r="K77" s="414"/>
      <c r="L77" s="507">
        <f>2*(0.00005^2+0.00000029^2)^0.5</f>
        <v>1.0000168198585462E-4</v>
      </c>
      <c r="N77" s="169">
        <v>0.02</v>
      </c>
    </row>
    <row r="78" spans="1:15" ht="19.5" hidden="1" customHeight="1">
      <c r="A78" s="500">
        <v>47</v>
      </c>
      <c r="B78" s="500"/>
      <c r="C78" s="500"/>
      <c r="D78" s="500"/>
      <c r="E78" s="500">
        <v>47</v>
      </c>
      <c r="F78" s="500"/>
      <c r="G78" s="500"/>
      <c r="H78" s="414">
        <f t="shared" ref="H78:H85" si="14">(A78-E78)/E78*100</f>
        <v>0</v>
      </c>
      <c r="I78" s="414"/>
      <c r="J78" s="414"/>
      <c r="K78" s="414"/>
      <c r="L78" s="507"/>
      <c r="N78" s="111">
        <v>-29.99</v>
      </c>
    </row>
    <row r="79" spans="1:15" ht="19.5" hidden="1" customHeight="1">
      <c r="A79" s="500">
        <v>49</v>
      </c>
      <c r="B79" s="500"/>
      <c r="C79" s="500"/>
      <c r="D79" s="500"/>
      <c r="E79" s="500">
        <v>49</v>
      </c>
      <c r="F79" s="500"/>
      <c r="G79" s="500"/>
      <c r="H79" s="414">
        <f t="shared" si="14"/>
        <v>0</v>
      </c>
      <c r="I79" s="414"/>
      <c r="J79" s="414"/>
      <c r="K79" s="414"/>
      <c r="L79" s="507"/>
      <c r="N79" s="111">
        <v>-59.99</v>
      </c>
    </row>
    <row r="80" spans="1:15" ht="19.5" hidden="1" customHeight="1">
      <c r="A80" s="500">
        <v>50</v>
      </c>
      <c r="B80" s="500"/>
      <c r="C80" s="500"/>
      <c r="D80" s="500"/>
      <c r="E80" s="500">
        <v>50</v>
      </c>
      <c r="F80" s="500"/>
      <c r="G80" s="500"/>
      <c r="H80" s="414">
        <f t="shared" si="14"/>
        <v>0</v>
      </c>
      <c r="I80" s="414"/>
      <c r="J80" s="414"/>
      <c r="K80" s="414"/>
      <c r="L80" s="507"/>
      <c r="N80" s="111">
        <v>-90</v>
      </c>
    </row>
    <row r="81" spans="1:14" ht="19.5" hidden="1" customHeight="1">
      <c r="A81" s="500">
        <v>51</v>
      </c>
      <c r="B81" s="500"/>
      <c r="C81" s="500"/>
      <c r="D81" s="500"/>
      <c r="E81" s="500">
        <v>51</v>
      </c>
      <c r="F81" s="500"/>
      <c r="G81" s="500"/>
      <c r="H81" s="414">
        <f t="shared" si="14"/>
        <v>0</v>
      </c>
      <c r="I81" s="414"/>
      <c r="J81" s="414"/>
      <c r="K81" s="414"/>
      <c r="L81" s="507"/>
      <c r="N81" s="111">
        <v>-120.01</v>
      </c>
    </row>
    <row r="82" spans="1:14" ht="19.5" hidden="1" customHeight="1">
      <c r="A82" s="500">
        <v>53</v>
      </c>
      <c r="B82" s="500"/>
      <c r="C82" s="500"/>
      <c r="D82" s="500"/>
      <c r="E82" s="500">
        <v>53</v>
      </c>
      <c r="F82" s="500"/>
      <c r="G82" s="500"/>
      <c r="H82" s="414">
        <f t="shared" si="14"/>
        <v>0</v>
      </c>
      <c r="I82" s="414"/>
      <c r="J82" s="414"/>
      <c r="K82" s="414"/>
      <c r="L82" s="507"/>
      <c r="N82" s="111">
        <v>-149.99</v>
      </c>
    </row>
    <row r="83" spans="1:14" ht="19.5" hidden="1" customHeight="1">
      <c r="A83" s="500">
        <v>55</v>
      </c>
      <c r="B83" s="500"/>
      <c r="C83" s="500"/>
      <c r="D83" s="500"/>
      <c r="E83" s="500">
        <v>55</v>
      </c>
      <c r="F83" s="500"/>
      <c r="G83" s="500"/>
      <c r="H83" s="414">
        <f t="shared" si="14"/>
        <v>0</v>
      </c>
      <c r="I83" s="414"/>
      <c r="J83" s="414"/>
      <c r="K83" s="414"/>
      <c r="L83" s="507"/>
      <c r="N83" s="111">
        <v>-179.99</v>
      </c>
    </row>
    <row r="84" spans="1:14" ht="19.5" hidden="1" customHeight="1">
      <c r="A84" s="504">
        <v>60</v>
      </c>
      <c r="B84" s="505"/>
      <c r="C84" s="505"/>
      <c r="D84" s="506"/>
      <c r="E84" s="500">
        <v>60</v>
      </c>
      <c r="F84" s="500"/>
      <c r="G84" s="500"/>
      <c r="H84" s="414">
        <f t="shared" si="14"/>
        <v>0</v>
      </c>
      <c r="I84" s="414"/>
      <c r="J84" s="414"/>
      <c r="K84" s="414"/>
      <c r="L84" s="507"/>
      <c r="N84" s="111">
        <v>150.01</v>
      </c>
    </row>
    <row r="85" spans="1:14" ht="19.5" hidden="1" customHeight="1">
      <c r="A85" s="500">
        <v>65</v>
      </c>
      <c r="B85" s="500"/>
      <c r="C85" s="500"/>
      <c r="D85" s="500"/>
      <c r="E85" s="500">
        <v>65</v>
      </c>
      <c r="F85" s="500"/>
      <c r="G85" s="500"/>
      <c r="H85" s="414">
        <f t="shared" si="14"/>
        <v>0</v>
      </c>
      <c r="I85" s="414"/>
      <c r="J85" s="414"/>
      <c r="K85" s="414"/>
      <c r="L85" s="507"/>
      <c r="N85" s="111">
        <v>120</v>
      </c>
    </row>
    <row r="86" spans="1:14" ht="19.5" hidden="1" customHeight="1">
      <c r="A86" s="500">
        <v>69.998999999999995</v>
      </c>
      <c r="B86" s="500"/>
      <c r="C86" s="500"/>
      <c r="D86" s="500"/>
      <c r="E86" s="501">
        <v>69.999920000000003</v>
      </c>
      <c r="F86" s="501"/>
      <c r="G86" s="501"/>
      <c r="H86" s="414">
        <f>(A86-E86)/A86*100</f>
        <v>-1.3143044900752918E-3</v>
      </c>
      <c r="I86" s="414"/>
      <c r="J86" s="414"/>
      <c r="K86" s="414"/>
      <c r="N86" s="111">
        <v>89.98</v>
      </c>
    </row>
    <row r="87" spans="1:14" ht="19.5" hidden="1" customHeight="1">
      <c r="A87" s="170" t="s">
        <v>131</v>
      </c>
      <c r="B87" s="171" t="s">
        <v>148</v>
      </c>
      <c r="C87" s="172"/>
      <c r="D87" s="172"/>
      <c r="E87" s="173"/>
      <c r="F87" s="173"/>
      <c r="G87" s="173"/>
      <c r="H87" s="174"/>
      <c r="I87" s="174"/>
      <c r="J87" s="174"/>
      <c r="K87" s="175"/>
      <c r="N87" s="111">
        <v>60</v>
      </c>
    </row>
    <row r="88" spans="1:14" ht="19.5" customHeight="1">
      <c r="A88" s="176"/>
      <c r="B88" s="176"/>
      <c r="C88" s="176"/>
      <c r="D88" s="176"/>
      <c r="E88" s="177"/>
      <c r="F88" s="177"/>
      <c r="G88" s="177"/>
      <c r="H88" s="178"/>
      <c r="I88" s="178"/>
      <c r="J88" s="178"/>
      <c r="K88" s="178"/>
      <c r="N88" s="97">
        <v>30.01</v>
      </c>
    </row>
    <row r="89" spans="1:14" ht="19.5" customHeight="1">
      <c r="A89" s="98" t="s">
        <v>144</v>
      </c>
      <c r="B89" s="99" t="s">
        <v>149</v>
      </c>
      <c r="C89" s="99"/>
      <c r="D89" s="99"/>
      <c r="E89" s="99"/>
      <c r="F89" s="99"/>
      <c r="G89" s="99"/>
      <c r="H89" s="99"/>
      <c r="I89" s="99"/>
      <c r="J89" s="99"/>
      <c r="K89" s="493"/>
      <c r="L89" s="502"/>
    </row>
    <row r="90" spans="1:14" ht="21.75" customHeight="1">
      <c r="A90" s="503" t="s">
        <v>150</v>
      </c>
      <c r="B90" s="502"/>
      <c r="C90" s="421" t="s">
        <v>136</v>
      </c>
      <c r="D90" s="422"/>
      <c r="E90" s="428"/>
      <c r="F90" s="421" t="s">
        <v>137</v>
      </c>
      <c r="G90" s="422"/>
      <c r="H90" s="428"/>
      <c r="I90" s="421" t="s">
        <v>151</v>
      </c>
      <c r="J90" s="422"/>
      <c r="K90" s="428"/>
      <c r="L90" s="495" t="s">
        <v>152</v>
      </c>
    </row>
    <row r="91" spans="1:14" ht="21.75" customHeight="1">
      <c r="A91" s="474"/>
      <c r="B91" s="476"/>
      <c r="C91" s="179" t="s">
        <v>153</v>
      </c>
      <c r="D91" s="179" t="s">
        <v>154</v>
      </c>
      <c r="E91" s="179" t="s">
        <v>155</v>
      </c>
      <c r="F91" s="179" t="s">
        <v>153</v>
      </c>
      <c r="G91" s="179" t="s">
        <v>154</v>
      </c>
      <c r="H91" s="179" t="s">
        <v>155</v>
      </c>
      <c r="I91" s="179" t="s">
        <v>153</v>
      </c>
      <c r="J91" s="179" t="s">
        <v>154</v>
      </c>
      <c r="K91" s="179" t="s">
        <v>155</v>
      </c>
      <c r="L91" s="496"/>
    </row>
    <row r="92" spans="1:14" ht="19.5" customHeight="1">
      <c r="A92" s="492">
        <v>0</v>
      </c>
      <c r="B92" s="492"/>
      <c r="C92" s="180">
        <v>0</v>
      </c>
      <c r="D92" s="180">
        <v>0</v>
      </c>
      <c r="E92" s="180">
        <f>-L92</f>
        <v>-3.4393604056568426E-4</v>
      </c>
      <c r="F92" s="180">
        <v>-0.02</v>
      </c>
      <c r="G92" s="180">
        <v>0.01</v>
      </c>
      <c r="H92" s="180">
        <v>-0.02</v>
      </c>
      <c r="I92" s="180">
        <f>C92-F92</f>
        <v>0.02</v>
      </c>
      <c r="J92" s="180">
        <f>D92-G92</f>
        <v>-0.01</v>
      </c>
      <c r="K92" s="180">
        <f>E92-H92</f>
        <v>1.9656063959434315E-2</v>
      </c>
      <c r="L92" s="497">
        <f>2*(0.000028^2+0.000167^2+0.00003^2)^0.5</f>
        <v>3.4393604056568426E-4</v>
      </c>
      <c r="M92" s="181">
        <v>0.04</v>
      </c>
    </row>
    <row r="93" spans="1:14" ht="19.5" customHeight="1">
      <c r="A93" s="492">
        <v>30</v>
      </c>
      <c r="B93" s="492"/>
      <c r="C93" s="180">
        <v>30</v>
      </c>
      <c r="D93" s="180">
        <v>30</v>
      </c>
      <c r="E93" s="180">
        <v>30</v>
      </c>
      <c r="F93" s="180">
        <v>29.98</v>
      </c>
      <c r="G93" s="180">
        <v>30.01</v>
      </c>
      <c r="H93" s="180">
        <v>30</v>
      </c>
      <c r="I93" s="180">
        <f t="shared" ref="I93:K103" si="15">C93-F93</f>
        <v>1.9999999999999574E-2</v>
      </c>
      <c r="J93" s="180">
        <f t="shared" si="15"/>
        <v>-1.0000000000001563E-2</v>
      </c>
      <c r="K93" s="180">
        <f t="shared" si="15"/>
        <v>0</v>
      </c>
      <c r="L93" s="498"/>
      <c r="M93" s="182">
        <v>-30.01</v>
      </c>
    </row>
    <row r="94" spans="1:14" ht="19.5" customHeight="1">
      <c r="A94" s="492">
        <v>60</v>
      </c>
      <c r="B94" s="492"/>
      <c r="C94" s="180">
        <v>60</v>
      </c>
      <c r="D94" s="180">
        <v>60</v>
      </c>
      <c r="E94" s="180">
        <v>60</v>
      </c>
      <c r="F94" s="180">
        <v>59.98</v>
      </c>
      <c r="G94" s="180">
        <v>60.01</v>
      </c>
      <c r="H94" s="180">
        <v>60.01</v>
      </c>
      <c r="I94" s="180">
        <f t="shared" si="15"/>
        <v>2.0000000000003126E-2</v>
      </c>
      <c r="J94" s="180">
        <f t="shared" si="15"/>
        <v>-9.9999999999980105E-3</v>
      </c>
      <c r="K94" s="180">
        <f t="shared" si="15"/>
        <v>-9.9999999999980105E-3</v>
      </c>
      <c r="L94" s="498"/>
      <c r="M94" s="182">
        <v>-60.01</v>
      </c>
    </row>
    <row r="95" spans="1:14" ht="19.5" customHeight="1">
      <c r="A95" s="492">
        <v>90</v>
      </c>
      <c r="B95" s="492"/>
      <c r="C95" s="180">
        <v>90</v>
      </c>
      <c r="D95" s="180">
        <v>90</v>
      </c>
      <c r="E95" s="180">
        <v>90</v>
      </c>
      <c r="F95" s="180">
        <v>89.98</v>
      </c>
      <c r="G95" s="180">
        <v>90.01</v>
      </c>
      <c r="H95" s="180">
        <v>90.01</v>
      </c>
      <c r="I95" s="180">
        <f t="shared" si="15"/>
        <v>1.9999999999996021E-2</v>
      </c>
      <c r="J95" s="180">
        <f t="shared" si="15"/>
        <v>-1.0000000000005116E-2</v>
      </c>
      <c r="K95" s="180">
        <f t="shared" si="15"/>
        <v>-1.0000000000005116E-2</v>
      </c>
      <c r="L95" s="498"/>
      <c r="M95" s="182">
        <v>-90.01</v>
      </c>
    </row>
    <row r="96" spans="1:14" ht="21" customHeight="1">
      <c r="A96" s="492">
        <v>120</v>
      </c>
      <c r="B96" s="492"/>
      <c r="C96" s="180">
        <v>120</v>
      </c>
      <c r="D96" s="180">
        <v>120</v>
      </c>
      <c r="E96" s="180">
        <v>120</v>
      </c>
      <c r="F96" s="180">
        <v>119.98</v>
      </c>
      <c r="G96" s="180">
        <v>120.01</v>
      </c>
      <c r="H96" s="180">
        <v>120.01</v>
      </c>
      <c r="I96" s="180">
        <f t="shared" si="15"/>
        <v>1.9999999999996021E-2</v>
      </c>
      <c r="J96" s="180">
        <f t="shared" si="15"/>
        <v>-1.0000000000005116E-2</v>
      </c>
      <c r="K96" s="180">
        <f t="shared" si="15"/>
        <v>-1.0000000000005116E-2</v>
      </c>
      <c r="L96" s="498"/>
      <c r="M96" s="182">
        <v>-120.02</v>
      </c>
    </row>
    <row r="97" spans="1:16" ht="19.5" customHeight="1">
      <c r="A97" s="492">
        <v>150</v>
      </c>
      <c r="B97" s="492"/>
      <c r="C97" s="180">
        <v>150</v>
      </c>
      <c r="D97" s="180">
        <v>150</v>
      </c>
      <c r="E97" s="180">
        <v>150</v>
      </c>
      <c r="F97" s="180">
        <v>149.97999999999999</v>
      </c>
      <c r="G97" s="180">
        <v>150.01</v>
      </c>
      <c r="H97" s="180">
        <v>150.01</v>
      </c>
      <c r="I97" s="180">
        <f t="shared" si="15"/>
        <v>2.0000000000010232E-2</v>
      </c>
      <c r="J97" s="180">
        <f t="shared" si="15"/>
        <v>-9.9999999999909051E-3</v>
      </c>
      <c r="K97" s="180">
        <f t="shared" si="15"/>
        <v>-9.9999999999909051E-3</v>
      </c>
      <c r="L97" s="498"/>
      <c r="M97" s="182">
        <v>-150.01</v>
      </c>
    </row>
    <row r="98" spans="1:16" ht="19.5" customHeight="1">
      <c r="A98" s="492">
        <v>180</v>
      </c>
      <c r="B98" s="492"/>
      <c r="C98" s="180">
        <v>180</v>
      </c>
      <c r="D98" s="180">
        <v>180</v>
      </c>
      <c r="E98" s="180">
        <v>180</v>
      </c>
      <c r="F98" s="180">
        <v>179.98</v>
      </c>
      <c r="G98" s="180">
        <v>180.01</v>
      </c>
      <c r="H98" s="180">
        <v>180</v>
      </c>
      <c r="I98" s="180">
        <f t="shared" si="15"/>
        <v>2.0000000000010232E-2</v>
      </c>
      <c r="J98" s="180">
        <f t="shared" si="15"/>
        <v>-9.9999999999909051E-3</v>
      </c>
      <c r="K98" s="180">
        <f t="shared" si="15"/>
        <v>0</v>
      </c>
      <c r="L98" s="498"/>
      <c r="M98" s="182">
        <v>179.98</v>
      </c>
    </row>
    <row r="99" spans="1:16" ht="19.5" customHeight="1">
      <c r="A99" s="492">
        <v>210</v>
      </c>
      <c r="B99" s="492"/>
      <c r="C99" s="180">
        <v>210</v>
      </c>
      <c r="D99" s="180">
        <v>210</v>
      </c>
      <c r="E99" s="180">
        <v>210</v>
      </c>
      <c r="F99" s="180">
        <v>209.98</v>
      </c>
      <c r="G99" s="180">
        <v>210.01</v>
      </c>
      <c r="H99" s="180">
        <v>210</v>
      </c>
      <c r="I99" s="180">
        <f t="shared" si="15"/>
        <v>2.0000000000010232E-2</v>
      </c>
      <c r="J99" s="180">
        <f t="shared" si="15"/>
        <v>-9.9999999999909051E-3</v>
      </c>
      <c r="K99" s="180">
        <f t="shared" si="15"/>
        <v>0</v>
      </c>
      <c r="L99" s="498"/>
      <c r="M99" s="182">
        <v>149.99</v>
      </c>
    </row>
    <row r="100" spans="1:16" ht="19.5" customHeight="1">
      <c r="A100" s="492">
        <v>240</v>
      </c>
      <c r="B100" s="492"/>
      <c r="C100" s="180">
        <v>240</v>
      </c>
      <c r="D100" s="180">
        <v>240</v>
      </c>
      <c r="E100" s="180">
        <v>240</v>
      </c>
      <c r="F100" s="180">
        <v>239.98</v>
      </c>
      <c r="G100" s="180">
        <v>240.01</v>
      </c>
      <c r="H100" s="180">
        <v>240.01</v>
      </c>
      <c r="I100" s="180">
        <f t="shared" si="15"/>
        <v>2.0000000000010232E-2</v>
      </c>
      <c r="J100" s="180">
        <f t="shared" si="15"/>
        <v>-9.9999999999909051E-3</v>
      </c>
      <c r="K100" s="180">
        <f t="shared" si="15"/>
        <v>-9.9999999999909051E-3</v>
      </c>
      <c r="L100" s="498"/>
      <c r="M100" s="182">
        <v>119.99</v>
      </c>
    </row>
    <row r="101" spans="1:16" ht="19.5" customHeight="1">
      <c r="A101" s="492">
        <v>270</v>
      </c>
      <c r="B101" s="492"/>
      <c r="C101" s="180">
        <v>270</v>
      </c>
      <c r="D101" s="180">
        <v>270</v>
      </c>
      <c r="E101" s="180">
        <v>270</v>
      </c>
      <c r="F101" s="180">
        <v>269.98</v>
      </c>
      <c r="G101" s="180">
        <v>270.02</v>
      </c>
      <c r="H101" s="180">
        <v>270.01</v>
      </c>
      <c r="I101" s="180">
        <f t="shared" si="15"/>
        <v>1.999999999998181E-2</v>
      </c>
      <c r="J101" s="180">
        <f t="shared" si="15"/>
        <v>-1.999999999998181E-2</v>
      </c>
      <c r="K101" s="180">
        <f t="shared" si="15"/>
        <v>-9.9999999999909051E-3</v>
      </c>
      <c r="L101" s="498"/>
      <c r="M101" s="182">
        <v>89.99</v>
      </c>
    </row>
    <row r="102" spans="1:16" ht="19.5" customHeight="1">
      <c r="A102" s="492">
        <v>300</v>
      </c>
      <c r="B102" s="492"/>
      <c r="C102" s="180">
        <v>300</v>
      </c>
      <c r="D102" s="180">
        <v>300</v>
      </c>
      <c r="E102" s="180">
        <v>300</v>
      </c>
      <c r="F102" s="180">
        <v>299.98</v>
      </c>
      <c r="G102" s="180">
        <v>300.02</v>
      </c>
      <c r="H102" s="180">
        <v>300.01</v>
      </c>
      <c r="I102" s="180">
        <f t="shared" si="15"/>
        <v>1.999999999998181E-2</v>
      </c>
      <c r="J102" s="180">
        <f t="shared" si="15"/>
        <v>-1.999999999998181E-2</v>
      </c>
      <c r="K102" s="180">
        <f t="shared" si="15"/>
        <v>-9.9999999999909051E-3</v>
      </c>
      <c r="L102" s="498"/>
      <c r="M102" s="182">
        <v>59.99</v>
      </c>
    </row>
    <row r="103" spans="1:16" ht="19.5" customHeight="1">
      <c r="A103" s="492">
        <v>330</v>
      </c>
      <c r="B103" s="492"/>
      <c r="C103" s="180">
        <v>330</v>
      </c>
      <c r="D103" s="180">
        <v>330</v>
      </c>
      <c r="E103" s="180">
        <v>330</v>
      </c>
      <c r="F103" s="180">
        <v>329.98</v>
      </c>
      <c r="G103" s="180">
        <v>330.02</v>
      </c>
      <c r="H103" s="180">
        <v>330.01</v>
      </c>
      <c r="I103" s="180">
        <f t="shared" si="15"/>
        <v>1.999999999998181E-2</v>
      </c>
      <c r="J103" s="180">
        <f t="shared" si="15"/>
        <v>-1.999999999998181E-2</v>
      </c>
      <c r="K103" s="180">
        <f t="shared" si="15"/>
        <v>-9.9999999999909051E-3</v>
      </c>
      <c r="L103" s="499"/>
      <c r="M103" s="183">
        <v>29.98</v>
      </c>
    </row>
    <row r="104" spans="1:16" ht="19.5" hidden="1" customHeight="1">
      <c r="A104" s="184" t="s">
        <v>131</v>
      </c>
      <c r="B104" s="185" t="s">
        <v>156</v>
      </c>
      <c r="C104" s="186"/>
      <c r="D104" s="186"/>
      <c r="E104" s="186"/>
      <c r="F104" s="186"/>
      <c r="G104" s="186"/>
      <c r="H104" s="186"/>
      <c r="I104" s="187"/>
      <c r="J104" s="186"/>
      <c r="K104" s="188"/>
      <c r="N104" s="147">
        <v>144.28</v>
      </c>
    </row>
    <row r="105" spans="1:16" ht="19.5" hidden="1" customHeight="1">
      <c r="A105" s="189"/>
      <c r="B105" s="189"/>
      <c r="C105" s="190"/>
      <c r="D105" s="190"/>
      <c r="E105" s="190"/>
      <c r="F105" s="190"/>
      <c r="G105" s="190"/>
      <c r="H105" s="190"/>
      <c r="I105" s="189"/>
      <c r="J105" s="190"/>
      <c r="K105" s="190"/>
    </row>
    <row r="106" spans="1:16" ht="19.5" hidden="1" customHeight="1">
      <c r="A106" s="189"/>
      <c r="B106" s="189"/>
      <c r="C106" s="190"/>
      <c r="D106" s="190"/>
      <c r="E106" s="190"/>
      <c r="F106" s="190"/>
      <c r="G106" s="190"/>
      <c r="H106" s="190"/>
      <c r="I106" s="189"/>
      <c r="J106" s="190"/>
      <c r="K106" s="190"/>
    </row>
    <row r="107" spans="1:16" ht="19.5" customHeight="1">
      <c r="A107" s="189"/>
      <c r="B107" s="189"/>
      <c r="C107" s="190"/>
      <c r="D107" s="190"/>
      <c r="E107" s="190"/>
      <c r="F107" s="190"/>
      <c r="G107" s="190"/>
      <c r="H107" s="190"/>
      <c r="I107" s="189"/>
      <c r="J107" s="190"/>
      <c r="K107" s="190"/>
    </row>
    <row r="108" spans="1:16" ht="19.5" hidden="1" customHeight="1">
      <c r="A108" s="189"/>
      <c r="B108" s="189"/>
      <c r="C108" s="190"/>
      <c r="D108" s="190"/>
      <c r="E108" s="190"/>
      <c r="F108" s="190"/>
      <c r="G108" s="190"/>
      <c r="H108" s="190"/>
      <c r="I108" s="189"/>
      <c r="J108" s="190"/>
      <c r="K108" s="190"/>
    </row>
    <row r="109" spans="1:16" ht="30" hidden="1" customHeight="1">
      <c r="A109" s="189"/>
      <c r="B109" s="189"/>
      <c r="C109" s="190"/>
      <c r="D109" s="190"/>
      <c r="E109" s="190"/>
      <c r="F109" s="190"/>
      <c r="G109" s="190"/>
      <c r="H109" s="190"/>
      <c r="I109" s="189"/>
      <c r="J109" s="190"/>
      <c r="K109" s="190"/>
    </row>
    <row r="110" spans="1:16" ht="19.5" hidden="1" customHeight="1">
      <c r="A110" s="98" t="s">
        <v>157</v>
      </c>
      <c r="B110" s="191" t="s">
        <v>158</v>
      </c>
      <c r="C110" s="191"/>
      <c r="D110" s="191"/>
      <c r="E110" s="191"/>
      <c r="F110" s="191"/>
      <c r="G110" s="191"/>
      <c r="H110" s="191"/>
      <c r="I110" s="191"/>
      <c r="J110" s="191"/>
      <c r="K110" s="493"/>
      <c r="L110" s="493"/>
    </row>
    <row r="111" spans="1:16" ht="19.5" hidden="1" customHeight="1">
      <c r="A111" s="192" t="s">
        <v>159</v>
      </c>
      <c r="B111" s="36"/>
      <c r="C111" s="36"/>
      <c r="D111" s="99"/>
      <c r="E111" s="99"/>
      <c r="F111" s="99"/>
      <c r="G111" s="99"/>
      <c r="H111" s="99"/>
      <c r="I111" s="99"/>
      <c r="J111" s="99"/>
      <c r="K111" s="193"/>
      <c r="O111" s="194"/>
      <c r="P111" s="194"/>
    </row>
    <row r="112" spans="1:16" ht="15" hidden="1" customHeight="1">
      <c r="A112" s="494" t="s">
        <v>135</v>
      </c>
      <c r="B112" s="495" t="s">
        <v>160</v>
      </c>
      <c r="C112" s="421" t="s">
        <v>161</v>
      </c>
      <c r="D112" s="422"/>
      <c r="E112" s="428"/>
      <c r="F112" s="421" t="s">
        <v>162</v>
      </c>
      <c r="G112" s="422"/>
      <c r="H112" s="428"/>
      <c r="I112" s="421" t="s">
        <v>138</v>
      </c>
      <c r="J112" s="422"/>
      <c r="K112" s="428"/>
    </row>
    <row r="113" spans="1:13" ht="15" hidden="1" customHeight="1">
      <c r="A113" s="473"/>
      <c r="B113" s="496"/>
      <c r="C113" s="100" t="s">
        <v>163</v>
      </c>
      <c r="D113" s="100" t="s">
        <v>164</v>
      </c>
      <c r="E113" s="100" t="s">
        <v>165</v>
      </c>
      <c r="F113" s="100" t="s">
        <v>163</v>
      </c>
      <c r="G113" s="100" t="s">
        <v>164</v>
      </c>
      <c r="H113" s="100" t="s">
        <v>165</v>
      </c>
      <c r="I113" s="100" t="s">
        <v>163</v>
      </c>
      <c r="J113" s="100" t="s">
        <v>164</v>
      </c>
      <c r="K113" s="100" t="s">
        <v>165</v>
      </c>
    </row>
    <row r="114" spans="1:13" ht="19.5" hidden="1" customHeight="1">
      <c r="A114" s="487">
        <v>57.7</v>
      </c>
      <c r="B114" s="479">
        <v>1</v>
      </c>
      <c r="C114" s="195">
        <v>282.99400000000003</v>
      </c>
      <c r="D114" s="195">
        <v>282.30700000000002</v>
      </c>
      <c r="E114" s="195">
        <v>281.91300000000001</v>
      </c>
      <c r="F114" s="195">
        <v>288.27</v>
      </c>
      <c r="G114" s="195">
        <v>288.62</v>
      </c>
      <c r="H114" s="195">
        <v>288.41000000000003</v>
      </c>
      <c r="I114" s="103">
        <f t="shared" ref="I114:K120" si="16">(C114-F114)/288.5*100</f>
        <v>-1.8287694974003306</v>
      </c>
      <c r="J114" s="103">
        <f t="shared" si="16"/>
        <v>-2.1882149046793717</v>
      </c>
      <c r="K114" s="103">
        <f t="shared" si="16"/>
        <v>-2.2519930675909929</v>
      </c>
    </row>
    <row r="115" spans="1:13" ht="19.5" hidden="1" customHeight="1">
      <c r="A115" s="488"/>
      <c r="B115" s="480"/>
      <c r="C115" s="195">
        <v>282.99400000000003</v>
      </c>
      <c r="D115" s="195">
        <v>282.30700000000002</v>
      </c>
      <c r="E115" s="195">
        <v>281.91300000000001</v>
      </c>
      <c r="F115" s="195">
        <v>288.27</v>
      </c>
      <c r="G115" s="195">
        <v>288.62</v>
      </c>
      <c r="H115" s="195">
        <v>288.41000000000003</v>
      </c>
      <c r="I115" s="103">
        <f t="shared" si="16"/>
        <v>-1.8287694974003306</v>
      </c>
      <c r="J115" s="103">
        <f t="shared" si="16"/>
        <v>-2.1882149046793717</v>
      </c>
      <c r="K115" s="103">
        <f t="shared" si="16"/>
        <v>-2.2519930675909929</v>
      </c>
    </row>
    <row r="116" spans="1:13" ht="19.5" hidden="1" customHeight="1">
      <c r="A116" s="488"/>
      <c r="B116" s="480"/>
      <c r="C116" s="195">
        <v>282.99400000000003</v>
      </c>
      <c r="D116" s="195">
        <v>282.30700000000002</v>
      </c>
      <c r="E116" s="195">
        <v>281.91300000000001</v>
      </c>
      <c r="F116" s="195">
        <v>288.27</v>
      </c>
      <c r="G116" s="195">
        <v>288.62</v>
      </c>
      <c r="H116" s="195">
        <v>288.41000000000003</v>
      </c>
      <c r="I116" s="103">
        <f t="shared" si="16"/>
        <v>-1.8287694974003306</v>
      </c>
      <c r="J116" s="103">
        <f t="shared" si="16"/>
        <v>-2.1882149046793717</v>
      </c>
      <c r="K116" s="103">
        <f t="shared" si="16"/>
        <v>-2.2519930675909929</v>
      </c>
    </row>
    <row r="117" spans="1:13" ht="18.75" hidden="1" customHeight="1">
      <c r="A117" s="488"/>
      <c r="B117" s="480"/>
      <c r="C117" s="195">
        <v>282.99400000000003</v>
      </c>
      <c r="D117" s="195">
        <v>282.30700000000002</v>
      </c>
      <c r="E117" s="195">
        <v>281.91300000000001</v>
      </c>
      <c r="F117" s="195">
        <v>288.27</v>
      </c>
      <c r="G117" s="195">
        <v>288.62</v>
      </c>
      <c r="H117" s="195">
        <v>288.41000000000003</v>
      </c>
      <c r="I117" s="103">
        <f t="shared" si="16"/>
        <v>-1.8287694974003306</v>
      </c>
      <c r="J117" s="103">
        <f t="shared" si="16"/>
        <v>-2.1882149046793717</v>
      </c>
      <c r="K117" s="103">
        <f t="shared" si="16"/>
        <v>-2.2519930675909929</v>
      </c>
    </row>
    <row r="118" spans="1:13" ht="19.5" hidden="1" customHeight="1">
      <c r="A118" s="481" t="s">
        <v>166</v>
      </c>
      <c r="B118" s="480"/>
      <c r="C118" s="195">
        <v>282.99400000000003</v>
      </c>
      <c r="D118" s="195">
        <v>282.30700000000002</v>
      </c>
      <c r="E118" s="195">
        <v>281.91300000000001</v>
      </c>
      <c r="F118" s="195">
        <v>288.27</v>
      </c>
      <c r="G118" s="195">
        <v>288.62</v>
      </c>
      <c r="H118" s="195">
        <v>288.41000000000003</v>
      </c>
      <c r="I118" s="103">
        <f t="shared" si="16"/>
        <v>-1.8287694974003306</v>
      </c>
      <c r="J118" s="103">
        <f t="shared" si="16"/>
        <v>-2.1882149046793717</v>
      </c>
      <c r="K118" s="103">
        <f t="shared" si="16"/>
        <v>-2.2519930675909929</v>
      </c>
    </row>
    <row r="119" spans="1:13" ht="19.5" hidden="1" customHeight="1">
      <c r="A119" s="481"/>
      <c r="B119" s="141" t="s">
        <v>167</v>
      </c>
      <c r="C119" s="195">
        <v>282.99400000000003</v>
      </c>
      <c r="D119" s="195">
        <v>282.30700000000002</v>
      </c>
      <c r="E119" s="195">
        <v>281.91300000000001</v>
      </c>
      <c r="F119" s="195">
        <v>288.27</v>
      </c>
      <c r="G119" s="195">
        <v>288.62</v>
      </c>
      <c r="H119" s="195">
        <v>288.41000000000003</v>
      </c>
      <c r="I119" s="103">
        <f t="shared" si="16"/>
        <v>-1.8287694974003306</v>
      </c>
      <c r="J119" s="103">
        <f t="shared" si="16"/>
        <v>-2.1882149046793717</v>
      </c>
      <c r="K119" s="103">
        <f t="shared" si="16"/>
        <v>-2.2519930675909929</v>
      </c>
      <c r="L119" s="147">
        <v>144.11600000000001</v>
      </c>
      <c r="M119" s="147">
        <v>144.77000000000001</v>
      </c>
    </row>
    <row r="120" spans="1:13" ht="19.5" hidden="1" customHeight="1">
      <c r="A120" s="482"/>
      <c r="B120" s="196" t="s">
        <v>168</v>
      </c>
      <c r="C120" s="195">
        <v>282.99400000000003</v>
      </c>
      <c r="D120" s="195">
        <v>282.30700000000002</v>
      </c>
      <c r="E120" s="195">
        <v>281.91300000000001</v>
      </c>
      <c r="F120" s="195">
        <v>288.27</v>
      </c>
      <c r="G120" s="195">
        <v>288.62</v>
      </c>
      <c r="H120" s="195">
        <v>288.41000000000003</v>
      </c>
      <c r="I120" s="103">
        <f t="shared" si="16"/>
        <v>-1.8287694974003306</v>
      </c>
      <c r="J120" s="103">
        <f t="shared" si="16"/>
        <v>-2.1882149046793717</v>
      </c>
      <c r="K120" s="103">
        <f t="shared" si="16"/>
        <v>-2.2519930675909929</v>
      </c>
    </row>
    <row r="121" spans="1:13" ht="19.5" hidden="1" customHeight="1">
      <c r="A121" s="489" t="s">
        <v>169</v>
      </c>
      <c r="B121" s="490"/>
      <c r="C121" s="490"/>
      <c r="D121" s="490"/>
      <c r="E121" s="490"/>
      <c r="F121" s="490"/>
      <c r="G121" s="490"/>
      <c r="H121" s="490"/>
      <c r="I121" s="490"/>
      <c r="J121" s="490"/>
      <c r="K121" s="490"/>
      <c r="L121" s="491"/>
    </row>
    <row r="122" spans="1:13" ht="36.75" hidden="1" customHeight="1">
      <c r="A122" s="197" t="s">
        <v>170</v>
      </c>
      <c r="B122" s="198" t="s">
        <v>160</v>
      </c>
      <c r="C122" s="423" t="s">
        <v>161</v>
      </c>
      <c r="D122" s="423"/>
      <c r="E122" s="423"/>
      <c r="F122" s="423" t="s">
        <v>162</v>
      </c>
      <c r="G122" s="423"/>
      <c r="H122" s="423"/>
      <c r="I122" s="423" t="s">
        <v>138</v>
      </c>
      <c r="J122" s="423"/>
      <c r="K122" s="423"/>
      <c r="L122" s="199" t="s">
        <v>147</v>
      </c>
    </row>
    <row r="123" spans="1:13" ht="19.5" hidden="1" customHeight="1">
      <c r="A123" s="487">
        <v>57.7</v>
      </c>
      <c r="B123" s="479">
        <v>1</v>
      </c>
      <c r="C123" s="486">
        <v>865.5</v>
      </c>
      <c r="D123" s="486"/>
      <c r="E123" s="486"/>
      <c r="F123" s="486">
        <v>865.47</v>
      </c>
      <c r="G123" s="486"/>
      <c r="H123" s="486"/>
      <c r="I123" s="414">
        <f t="shared" ref="I123:I129" si="17">(C123-F123)/866*100</f>
        <v>3.4642032332532001E-3</v>
      </c>
      <c r="J123" s="414"/>
      <c r="K123" s="414"/>
      <c r="L123" s="470">
        <f>2*(0.00002^2+0.00005^2+0.00000029^2)^0.5</f>
        <v>1.07704857829162E-4</v>
      </c>
    </row>
    <row r="124" spans="1:13" ht="19.5" hidden="1" customHeight="1">
      <c r="A124" s="488"/>
      <c r="B124" s="480"/>
      <c r="C124" s="486">
        <v>692.31</v>
      </c>
      <c r="D124" s="486"/>
      <c r="E124" s="486"/>
      <c r="F124" s="486">
        <v>692.29</v>
      </c>
      <c r="G124" s="486"/>
      <c r="H124" s="486"/>
      <c r="I124" s="414">
        <f t="shared" si="17"/>
        <v>2.3094688221688003E-3</v>
      </c>
      <c r="J124" s="414"/>
      <c r="K124" s="414"/>
      <c r="L124" s="471"/>
    </row>
    <row r="125" spans="1:13" ht="19.5" hidden="1" customHeight="1">
      <c r="A125" s="488"/>
      <c r="B125" s="480"/>
      <c r="C125" s="486">
        <v>519.28</v>
      </c>
      <c r="D125" s="486"/>
      <c r="E125" s="486"/>
      <c r="F125" s="486">
        <v>519.26</v>
      </c>
      <c r="G125" s="486"/>
      <c r="H125" s="486"/>
      <c r="I125" s="414">
        <f t="shared" si="17"/>
        <v>2.3094688221688003E-3</v>
      </c>
      <c r="J125" s="414"/>
      <c r="K125" s="414"/>
      <c r="L125" s="471"/>
    </row>
    <row r="126" spans="1:13" ht="19.5" hidden="1" customHeight="1">
      <c r="A126" s="488"/>
      <c r="B126" s="480"/>
      <c r="C126" s="486">
        <v>346.24</v>
      </c>
      <c r="D126" s="486"/>
      <c r="E126" s="486"/>
      <c r="F126" s="486">
        <v>346.23</v>
      </c>
      <c r="G126" s="486"/>
      <c r="H126" s="486"/>
      <c r="I126" s="414">
        <f t="shared" si="17"/>
        <v>1.1547344110844002E-3</v>
      </c>
      <c r="J126" s="414"/>
      <c r="K126" s="414"/>
      <c r="L126" s="471"/>
    </row>
    <row r="127" spans="1:13" ht="19.5" hidden="1" customHeight="1">
      <c r="A127" s="481" t="s">
        <v>166</v>
      </c>
      <c r="B127" s="480"/>
      <c r="C127" s="486">
        <v>172.98</v>
      </c>
      <c r="D127" s="486"/>
      <c r="E127" s="486"/>
      <c r="F127" s="486">
        <v>172.96</v>
      </c>
      <c r="G127" s="486"/>
      <c r="H127" s="486"/>
      <c r="I127" s="414">
        <f t="shared" si="17"/>
        <v>2.3094688221688003E-3</v>
      </c>
      <c r="J127" s="414"/>
      <c r="K127" s="414"/>
      <c r="L127" s="471"/>
    </row>
    <row r="128" spans="1:13" ht="19.5" hidden="1" customHeight="1">
      <c r="A128" s="481"/>
      <c r="B128" s="141" t="s">
        <v>167</v>
      </c>
      <c r="C128" s="467">
        <v>432.67</v>
      </c>
      <c r="D128" s="468"/>
      <c r="E128" s="469"/>
      <c r="F128" s="467">
        <v>432.7</v>
      </c>
      <c r="G128" s="468"/>
      <c r="H128" s="469"/>
      <c r="I128" s="414">
        <f t="shared" si="17"/>
        <v>-3.4642032332532001E-3</v>
      </c>
      <c r="J128" s="414"/>
      <c r="K128" s="414"/>
      <c r="L128" s="471"/>
    </row>
    <row r="129" spans="1:16" ht="19.5" hidden="1" customHeight="1">
      <c r="A129" s="482"/>
      <c r="B129" s="100" t="s">
        <v>168</v>
      </c>
      <c r="C129" s="467">
        <v>432.82</v>
      </c>
      <c r="D129" s="468"/>
      <c r="E129" s="469"/>
      <c r="F129" s="467">
        <v>432.78</v>
      </c>
      <c r="G129" s="468"/>
      <c r="H129" s="469"/>
      <c r="I129" s="414">
        <f t="shared" si="17"/>
        <v>4.6189376443441649E-3</v>
      </c>
      <c r="J129" s="414"/>
      <c r="K129" s="414"/>
      <c r="L129" s="472"/>
      <c r="N129" s="194"/>
    </row>
    <row r="130" spans="1:16" ht="19.5" hidden="1" customHeight="1">
      <c r="A130" s="483" t="s">
        <v>171</v>
      </c>
      <c r="B130" s="484"/>
      <c r="C130" s="484"/>
      <c r="D130" s="484"/>
      <c r="E130" s="484"/>
      <c r="F130" s="484"/>
      <c r="G130" s="484"/>
      <c r="H130" s="484"/>
      <c r="I130" s="484"/>
      <c r="J130" s="484"/>
      <c r="K130" s="484"/>
      <c r="L130" s="485"/>
    </row>
    <row r="131" spans="1:16" ht="44.25" hidden="1" customHeight="1">
      <c r="A131" s="200" t="s">
        <v>170</v>
      </c>
      <c r="B131" s="200" t="s">
        <v>160</v>
      </c>
      <c r="C131" s="473" t="s">
        <v>161</v>
      </c>
      <c r="D131" s="473"/>
      <c r="E131" s="473"/>
      <c r="F131" s="473" t="s">
        <v>162</v>
      </c>
      <c r="G131" s="473"/>
      <c r="H131" s="473"/>
      <c r="I131" s="474" t="s">
        <v>138</v>
      </c>
      <c r="J131" s="475"/>
      <c r="K131" s="476"/>
      <c r="L131" s="199" t="s">
        <v>147</v>
      </c>
    </row>
    <row r="132" spans="1:16" ht="19.5" hidden="1" customHeight="1">
      <c r="A132" s="477">
        <v>100</v>
      </c>
      <c r="B132" s="479">
        <v>1</v>
      </c>
      <c r="C132" s="467">
        <v>865.99</v>
      </c>
      <c r="D132" s="468"/>
      <c r="E132" s="469"/>
      <c r="F132" s="467">
        <v>865.95</v>
      </c>
      <c r="G132" s="468"/>
      <c r="H132" s="469"/>
      <c r="I132" s="414">
        <f t="shared" ref="I132:I138" si="18">(C132-F132)/866*100</f>
        <v>4.6189376443376007E-3</v>
      </c>
      <c r="J132" s="414"/>
      <c r="K132" s="414"/>
      <c r="L132" s="470">
        <f>2*(0.00003^2+0.00005^2+0.00000029^2)^0.5</f>
        <v>1.1662048019108822E-4</v>
      </c>
    </row>
    <row r="133" spans="1:16" ht="19.5" hidden="1" customHeight="1">
      <c r="A133" s="478"/>
      <c r="B133" s="480"/>
      <c r="C133" s="467">
        <v>692.93</v>
      </c>
      <c r="D133" s="468"/>
      <c r="E133" s="469"/>
      <c r="F133" s="467">
        <v>692.89</v>
      </c>
      <c r="G133" s="468"/>
      <c r="H133" s="469"/>
      <c r="I133" s="414">
        <f t="shared" si="18"/>
        <v>4.6189376443376007E-3</v>
      </c>
      <c r="J133" s="414"/>
      <c r="K133" s="414"/>
      <c r="L133" s="471"/>
    </row>
    <row r="134" spans="1:16" ht="19.5" hidden="1" customHeight="1">
      <c r="A134" s="478"/>
      <c r="B134" s="480"/>
      <c r="C134" s="467">
        <v>519.67999999999995</v>
      </c>
      <c r="D134" s="468"/>
      <c r="E134" s="469"/>
      <c r="F134" s="467">
        <v>519.67999999999995</v>
      </c>
      <c r="G134" s="468"/>
      <c r="H134" s="469"/>
      <c r="I134" s="414">
        <f t="shared" si="18"/>
        <v>0</v>
      </c>
      <c r="J134" s="414"/>
      <c r="K134" s="414"/>
      <c r="L134" s="471"/>
    </row>
    <row r="135" spans="1:16" ht="19.5" hidden="1" customHeight="1">
      <c r="A135" s="478"/>
      <c r="B135" s="480"/>
      <c r="C135" s="467">
        <v>346.42</v>
      </c>
      <c r="D135" s="468"/>
      <c r="E135" s="469"/>
      <c r="F135" s="467">
        <v>346.46</v>
      </c>
      <c r="G135" s="468"/>
      <c r="H135" s="469"/>
      <c r="I135" s="414">
        <f t="shared" si="18"/>
        <v>-4.6189376443376007E-3</v>
      </c>
      <c r="J135" s="414"/>
      <c r="K135" s="414"/>
      <c r="L135" s="471"/>
    </row>
    <row r="136" spans="1:16" ht="19.5" hidden="1" customHeight="1">
      <c r="A136" s="481" t="s">
        <v>166</v>
      </c>
      <c r="B136" s="480"/>
      <c r="C136" s="467">
        <v>173.1</v>
      </c>
      <c r="D136" s="468"/>
      <c r="E136" s="469"/>
      <c r="F136" s="467">
        <v>173.17</v>
      </c>
      <c r="G136" s="468"/>
      <c r="H136" s="469"/>
      <c r="I136" s="414">
        <f>(C136-F136)/866*100</f>
        <v>-8.0831408775973636E-3</v>
      </c>
      <c r="J136" s="414"/>
      <c r="K136" s="414"/>
      <c r="L136" s="471"/>
    </row>
    <row r="137" spans="1:16" ht="19.5" hidden="1" customHeight="1">
      <c r="A137" s="481"/>
      <c r="B137" s="141" t="s">
        <v>167</v>
      </c>
      <c r="C137" s="467">
        <v>432.62</v>
      </c>
      <c r="D137" s="468"/>
      <c r="E137" s="469"/>
      <c r="F137" s="467">
        <v>432.67</v>
      </c>
      <c r="G137" s="468"/>
      <c r="H137" s="469"/>
      <c r="I137" s="414">
        <f>(C137-F137)/866*100</f>
        <v>-5.7736720554285642E-3</v>
      </c>
      <c r="J137" s="414"/>
      <c r="K137" s="414"/>
      <c r="L137" s="471"/>
    </row>
    <row r="138" spans="1:16" ht="19.5" hidden="1" customHeight="1">
      <c r="A138" s="482"/>
      <c r="B138" s="100" t="s">
        <v>168</v>
      </c>
      <c r="C138" s="467">
        <v>433.11</v>
      </c>
      <c r="D138" s="468"/>
      <c r="E138" s="469"/>
      <c r="F138" s="467">
        <v>433.1</v>
      </c>
      <c r="G138" s="468"/>
      <c r="H138" s="469"/>
      <c r="I138" s="414">
        <f t="shared" si="18"/>
        <v>1.1547344110844002E-3</v>
      </c>
      <c r="J138" s="414"/>
      <c r="K138" s="414"/>
      <c r="L138" s="472"/>
    </row>
    <row r="139" spans="1:16" ht="19.5" hidden="1" customHeight="1">
      <c r="A139" s="201" t="s">
        <v>131</v>
      </c>
      <c r="B139" s="163" t="s">
        <v>132</v>
      </c>
      <c r="C139" s="163"/>
      <c r="D139" s="163"/>
      <c r="E139" s="202"/>
      <c r="F139" s="202"/>
      <c r="G139" s="202"/>
      <c r="H139" s="202"/>
      <c r="I139" s="202"/>
      <c r="J139" s="202"/>
      <c r="K139" s="203"/>
    </row>
    <row r="140" spans="1:16" ht="19.5" hidden="1" customHeight="1">
      <c r="A140" s="137"/>
      <c r="B140" s="137"/>
      <c r="C140" s="137"/>
      <c r="D140" s="137"/>
      <c r="E140" s="167"/>
      <c r="F140" s="167"/>
      <c r="G140" s="167"/>
      <c r="H140" s="167"/>
      <c r="I140" s="167"/>
      <c r="J140" s="167"/>
      <c r="K140" s="167"/>
    </row>
    <row r="141" spans="1:16" ht="19.5" hidden="1" customHeight="1">
      <c r="A141" s="137"/>
      <c r="B141" s="137"/>
      <c r="C141" s="137"/>
      <c r="D141" s="137"/>
      <c r="E141" s="167"/>
      <c r="F141" s="167"/>
      <c r="G141" s="167"/>
      <c r="H141" s="167"/>
      <c r="I141" s="167"/>
      <c r="J141" s="167"/>
      <c r="K141" s="167"/>
    </row>
    <row r="142" spans="1:16" ht="19.5" hidden="1" customHeight="1">
      <c r="A142" s="137"/>
      <c r="B142" s="137"/>
      <c r="C142" s="137"/>
      <c r="D142" s="137"/>
      <c r="E142" s="167"/>
      <c r="F142" s="167"/>
      <c r="G142" s="167"/>
      <c r="H142" s="167"/>
      <c r="I142" s="167"/>
      <c r="J142" s="167"/>
      <c r="K142" s="167"/>
    </row>
    <row r="143" spans="1:16" ht="30" hidden="1" customHeight="1">
      <c r="A143" s="137"/>
      <c r="B143" s="137"/>
      <c r="C143" s="137"/>
      <c r="D143" s="137"/>
      <c r="E143" s="167"/>
      <c r="F143" s="167"/>
      <c r="G143" s="167"/>
      <c r="H143" s="167"/>
      <c r="I143" s="167"/>
      <c r="J143" s="167"/>
      <c r="K143" s="167"/>
    </row>
    <row r="144" spans="1:16" s="194" customFormat="1" ht="19.5" hidden="1" customHeight="1">
      <c r="A144" s="204" t="s">
        <v>172</v>
      </c>
      <c r="B144" s="205" t="s">
        <v>173</v>
      </c>
      <c r="C144" s="205"/>
      <c r="D144" s="205"/>
      <c r="E144" s="205"/>
      <c r="F144" s="205"/>
      <c r="G144" s="205"/>
      <c r="H144" s="205"/>
      <c r="I144" s="205"/>
      <c r="J144" s="205"/>
      <c r="K144" s="206"/>
      <c r="N144" s="67"/>
      <c r="O144" s="67"/>
      <c r="P144" s="67"/>
    </row>
    <row r="145" spans="1:16" ht="19.5" hidden="1" customHeight="1">
      <c r="A145" s="423" t="s">
        <v>135</v>
      </c>
      <c r="B145" s="423"/>
      <c r="C145" s="423" t="s">
        <v>136</v>
      </c>
      <c r="D145" s="423"/>
      <c r="E145" s="423"/>
      <c r="F145" s="423" t="s">
        <v>137</v>
      </c>
      <c r="G145" s="423"/>
      <c r="H145" s="423"/>
      <c r="I145" s="423" t="s">
        <v>138</v>
      </c>
      <c r="J145" s="423"/>
      <c r="K145" s="423"/>
    </row>
    <row r="146" spans="1:16" ht="19.5" hidden="1" customHeight="1">
      <c r="A146" s="461">
        <v>75</v>
      </c>
      <c r="B146" s="462"/>
      <c r="C146" s="416">
        <f>A146</f>
        <v>75</v>
      </c>
      <c r="D146" s="416"/>
      <c r="E146" s="416"/>
      <c r="F146" s="416">
        <v>74.988399999999999</v>
      </c>
      <c r="G146" s="416"/>
      <c r="H146" s="416"/>
      <c r="I146" s="414">
        <f>(C146-F146)/$A$146*100</f>
        <v>1.5466666666668516E-2</v>
      </c>
      <c r="J146" s="414"/>
      <c r="K146" s="414"/>
    </row>
    <row r="147" spans="1:16" ht="19.5" hidden="1" customHeight="1">
      <c r="A147" s="463"/>
      <c r="B147" s="464"/>
      <c r="C147" s="418">
        <f>A146*0.6</f>
        <v>45</v>
      </c>
      <c r="D147" s="419"/>
      <c r="E147" s="420"/>
      <c r="F147" s="416">
        <v>44.993000000000002</v>
      </c>
      <c r="G147" s="416"/>
      <c r="H147" s="416"/>
      <c r="I147" s="414">
        <f>(C147-F147)/$A$146*100</f>
        <v>9.3333333333305291E-3</v>
      </c>
      <c r="J147" s="414"/>
      <c r="K147" s="414"/>
    </row>
    <row r="148" spans="1:16" ht="19.5" hidden="1" customHeight="1">
      <c r="A148" s="465"/>
      <c r="B148" s="466"/>
      <c r="C148" s="418">
        <f>A146*0.1</f>
        <v>7.5</v>
      </c>
      <c r="D148" s="419"/>
      <c r="E148" s="420"/>
      <c r="F148" s="416">
        <v>7.4977</v>
      </c>
      <c r="G148" s="416"/>
      <c r="H148" s="416"/>
      <c r="I148" s="414">
        <f>(C148-F148)/$A$146*100</f>
        <v>3.0666666666666247E-3</v>
      </c>
      <c r="J148" s="414"/>
      <c r="K148" s="414"/>
      <c r="O148" s="194"/>
      <c r="P148" s="194"/>
    </row>
    <row r="149" spans="1:16" ht="19.5" hidden="1" customHeight="1">
      <c r="A149" s="461">
        <v>300</v>
      </c>
      <c r="B149" s="462"/>
      <c r="C149" s="454">
        <f>A149</f>
        <v>300</v>
      </c>
      <c r="D149" s="454"/>
      <c r="E149" s="454"/>
      <c r="F149" s="454"/>
      <c r="G149" s="454"/>
      <c r="H149" s="454"/>
      <c r="I149" s="414">
        <f>(C149-F149)/$A$149*100</f>
        <v>100</v>
      </c>
      <c r="J149" s="414"/>
      <c r="K149" s="414"/>
    </row>
    <row r="150" spans="1:16" ht="19.5" hidden="1" customHeight="1">
      <c r="A150" s="463"/>
      <c r="B150" s="464"/>
      <c r="C150" s="451">
        <f>A149*0.6</f>
        <v>180</v>
      </c>
      <c r="D150" s="452"/>
      <c r="E150" s="453"/>
      <c r="F150" s="454"/>
      <c r="G150" s="454"/>
      <c r="H150" s="454"/>
      <c r="I150" s="414">
        <f>(C150-F150)/$A$149*100</f>
        <v>60</v>
      </c>
      <c r="J150" s="414"/>
      <c r="K150" s="414"/>
    </row>
    <row r="151" spans="1:16" ht="19.5" hidden="1" customHeight="1">
      <c r="A151" s="465"/>
      <c r="B151" s="466"/>
      <c r="C151" s="451">
        <f>A149*0.1</f>
        <v>30</v>
      </c>
      <c r="D151" s="452"/>
      <c r="E151" s="453"/>
      <c r="F151" s="454"/>
      <c r="G151" s="454"/>
      <c r="H151" s="454"/>
      <c r="I151" s="414">
        <f>(C151-F151)/$A$149*100</f>
        <v>10</v>
      </c>
      <c r="J151" s="414"/>
      <c r="K151" s="414"/>
    </row>
    <row r="152" spans="1:16" ht="19.5" hidden="1" customHeight="1">
      <c r="A152" s="455">
        <v>1</v>
      </c>
      <c r="B152" s="456"/>
      <c r="C152" s="410">
        <f>A152</f>
        <v>1</v>
      </c>
      <c r="D152" s="410"/>
      <c r="E152" s="410"/>
      <c r="F152" s="410">
        <v>0.99998299999999996</v>
      </c>
      <c r="G152" s="410"/>
      <c r="H152" s="410"/>
      <c r="I152" s="414">
        <f>(C152-F152)/$A$152*100</f>
        <v>1.7000000000044757E-3</v>
      </c>
      <c r="J152" s="414"/>
      <c r="K152" s="414"/>
    </row>
    <row r="153" spans="1:16" ht="19.5" hidden="1" customHeight="1">
      <c r="A153" s="457"/>
      <c r="B153" s="458"/>
      <c r="C153" s="410">
        <f>C152*0.6</f>
        <v>0.6</v>
      </c>
      <c r="D153" s="410"/>
      <c r="E153" s="410"/>
      <c r="F153" s="410">
        <v>0.59989000000000003</v>
      </c>
      <c r="G153" s="410"/>
      <c r="H153" s="410"/>
      <c r="I153" s="414">
        <f>(C153-F153)/$A$152*100</f>
        <v>1.0999999999994348E-2</v>
      </c>
      <c r="J153" s="414"/>
      <c r="K153" s="414"/>
    </row>
    <row r="154" spans="1:16" ht="19.5" hidden="1" customHeight="1">
      <c r="A154" s="459"/>
      <c r="B154" s="460"/>
      <c r="C154" s="410">
        <f>C152*0.1</f>
        <v>0.1</v>
      </c>
      <c r="D154" s="410"/>
      <c r="E154" s="410"/>
      <c r="F154" s="411">
        <v>9.9971000000000004E-2</v>
      </c>
      <c r="G154" s="412"/>
      <c r="H154" s="413"/>
      <c r="I154" s="414">
        <f>(C154-F154)/$A$152*100</f>
        <v>2.9000000000001247E-3</v>
      </c>
      <c r="J154" s="414"/>
      <c r="K154" s="414"/>
    </row>
    <row r="155" spans="1:16" ht="19.5" hidden="1" customHeight="1">
      <c r="A155" s="455">
        <v>10</v>
      </c>
      <c r="B155" s="456"/>
      <c r="C155" s="416">
        <f>A155</f>
        <v>10</v>
      </c>
      <c r="D155" s="416"/>
      <c r="E155" s="416"/>
      <c r="F155" s="418">
        <v>9.9977</v>
      </c>
      <c r="G155" s="419"/>
      <c r="H155" s="420"/>
      <c r="I155" s="414">
        <f>(C155-F155)/$A$155*100</f>
        <v>2.2999999999999687E-2</v>
      </c>
      <c r="J155" s="414"/>
      <c r="K155" s="414"/>
    </row>
    <row r="156" spans="1:16" ht="19.5" hidden="1" customHeight="1">
      <c r="A156" s="457"/>
      <c r="B156" s="458"/>
      <c r="C156" s="416">
        <f>C155*0.6</f>
        <v>6</v>
      </c>
      <c r="D156" s="416"/>
      <c r="E156" s="416"/>
      <c r="F156" s="418">
        <v>5.9961000000000002</v>
      </c>
      <c r="G156" s="419"/>
      <c r="H156" s="420"/>
      <c r="I156" s="414">
        <f>(C156-F156)/$A$155*100</f>
        <v>3.8999999999997925E-2</v>
      </c>
      <c r="J156" s="414"/>
      <c r="K156" s="414"/>
    </row>
    <row r="157" spans="1:16" ht="19.5" hidden="1" customHeight="1">
      <c r="A157" s="459"/>
      <c r="B157" s="460"/>
      <c r="C157" s="416">
        <v>1</v>
      </c>
      <c r="D157" s="416"/>
      <c r="E157" s="416"/>
      <c r="F157" s="418">
        <v>0.99980000000000002</v>
      </c>
      <c r="G157" s="419"/>
      <c r="H157" s="420"/>
      <c r="I157" s="414">
        <f>(C157-F157)/$A$155*100</f>
        <v>1.9999999999997797E-3</v>
      </c>
      <c r="J157" s="414"/>
      <c r="K157" s="414"/>
    </row>
    <row r="158" spans="1:16" ht="19.5" hidden="1" customHeight="1">
      <c r="A158" s="455">
        <v>100</v>
      </c>
      <c r="B158" s="456"/>
      <c r="C158" s="454">
        <f>A158</f>
        <v>100</v>
      </c>
      <c r="D158" s="454"/>
      <c r="E158" s="454"/>
      <c r="F158" s="451">
        <v>99.984999999999999</v>
      </c>
      <c r="G158" s="452"/>
      <c r="H158" s="453"/>
      <c r="I158" s="414">
        <f t="shared" ref="I158:I167" si="19">(C158-F158)/$A$158*100</f>
        <v>1.5000000000000568E-2</v>
      </c>
      <c r="J158" s="414"/>
      <c r="K158" s="414"/>
    </row>
    <row r="159" spans="1:16" ht="19.5" hidden="1" customHeight="1">
      <c r="A159" s="457"/>
      <c r="B159" s="458"/>
      <c r="C159" s="454">
        <f>C158*0.9</f>
        <v>90</v>
      </c>
      <c r="D159" s="454"/>
      <c r="E159" s="454"/>
      <c r="F159" s="451">
        <v>89.983000000000004</v>
      </c>
      <c r="G159" s="452"/>
      <c r="H159" s="453"/>
      <c r="I159" s="414">
        <f t="shared" si="19"/>
        <v>1.6999999999995907E-2</v>
      </c>
      <c r="J159" s="414"/>
      <c r="K159" s="414"/>
    </row>
    <row r="160" spans="1:16" ht="19.5" hidden="1" customHeight="1">
      <c r="A160" s="457"/>
      <c r="B160" s="458"/>
      <c r="C160" s="454">
        <f>C158*0.8</f>
        <v>80</v>
      </c>
      <c r="D160" s="454"/>
      <c r="E160" s="454"/>
      <c r="F160" s="451">
        <v>79.989000000000004</v>
      </c>
      <c r="G160" s="452"/>
      <c r="H160" s="453"/>
      <c r="I160" s="414">
        <f t="shared" si="19"/>
        <v>1.099999999999568E-2</v>
      </c>
      <c r="J160" s="414"/>
      <c r="K160" s="414"/>
    </row>
    <row r="161" spans="1:16" ht="19.5" hidden="1" customHeight="1">
      <c r="A161" s="457"/>
      <c r="B161" s="458"/>
      <c r="C161" s="454">
        <f>C158*0.7</f>
        <v>70</v>
      </c>
      <c r="D161" s="454"/>
      <c r="E161" s="454"/>
      <c r="F161" s="451">
        <v>69.991</v>
      </c>
      <c r="G161" s="452"/>
      <c r="H161" s="453"/>
      <c r="I161" s="414">
        <f t="shared" si="19"/>
        <v>9.0000000000003411E-3</v>
      </c>
      <c r="J161" s="414"/>
      <c r="K161" s="414"/>
    </row>
    <row r="162" spans="1:16" ht="19.5" hidden="1" customHeight="1">
      <c r="A162" s="457"/>
      <c r="B162" s="458"/>
      <c r="C162" s="451">
        <f>C158*0.6</f>
        <v>60</v>
      </c>
      <c r="D162" s="452"/>
      <c r="E162" s="453"/>
      <c r="F162" s="454">
        <v>59.991999999999997</v>
      </c>
      <c r="G162" s="454"/>
      <c r="H162" s="454"/>
      <c r="I162" s="414">
        <f t="shared" si="19"/>
        <v>8.0000000000026716E-3</v>
      </c>
      <c r="J162" s="414"/>
      <c r="K162" s="414"/>
    </row>
    <row r="163" spans="1:16" ht="19.5" hidden="1" customHeight="1">
      <c r="A163" s="457"/>
      <c r="B163" s="458"/>
      <c r="C163" s="451">
        <f>C158*0.5</f>
        <v>50</v>
      </c>
      <c r="D163" s="452"/>
      <c r="E163" s="453"/>
      <c r="F163" s="454">
        <v>49.997999999999998</v>
      </c>
      <c r="G163" s="454"/>
      <c r="H163" s="454"/>
      <c r="I163" s="414">
        <f t="shared" si="19"/>
        <v>2.0000000000024443E-3</v>
      </c>
      <c r="J163" s="414"/>
      <c r="K163" s="414"/>
    </row>
    <row r="164" spans="1:16" ht="19.5" hidden="1" customHeight="1">
      <c r="A164" s="457"/>
      <c r="B164" s="458"/>
      <c r="C164" s="451">
        <f>C158*0.4</f>
        <v>40</v>
      </c>
      <c r="D164" s="452"/>
      <c r="E164" s="453"/>
      <c r="F164" s="454">
        <v>39.999000000000002</v>
      </c>
      <c r="G164" s="454"/>
      <c r="H164" s="454"/>
      <c r="I164" s="414">
        <f t="shared" si="19"/>
        <v>9.9999999999766942E-4</v>
      </c>
      <c r="J164" s="414"/>
      <c r="K164" s="414"/>
    </row>
    <row r="165" spans="1:16" ht="19.5" hidden="1" customHeight="1">
      <c r="A165" s="457"/>
      <c r="B165" s="458"/>
      <c r="C165" s="451">
        <f>C158*0.3</f>
        <v>30</v>
      </c>
      <c r="D165" s="452"/>
      <c r="E165" s="453"/>
      <c r="F165" s="454">
        <v>30</v>
      </c>
      <c r="G165" s="454"/>
      <c r="H165" s="454"/>
      <c r="I165" s="414">
        <f t="shared" si="19"/>
        <v>0</v>
      </c>
      <c r="J165" s="414"/>
      <c r="K165" s="414"/>
    </row>
    <row r="166" spans="1:16" ht="19.5" hidden="1" customHeight="1">
      <c r="A166" s="457"/>
      <c r="B166" s="458"/>
      <c r="C166" s="451">
        <v>20</v>
      </c>
      <c r="D166" s="452"/>
      <c r="E166" s="453"/>
      <c r="F166" s="454">
        <v>20.001000000000001</v>
      </c>
      <c r="G166" s="454"/>
      <c r="H166" s="454"/>
      <c r="I166" s="414">
        <f t="shared" si="19"/>
        <v>-1.0000000000012221E-3</v>
      </c>
      <c r="J166" s="414"/>
      <c r="K166" s="414"/>
      <c r="N166" s="194"/>
    </row>
    <row r="167" spans="1:16" ht="19.5" hidden="1" customHeight="1">
      <c r="A167" s="459"/>
      <c r="B167" s="460"/>
      <c r="C167" s="451">
        <f>C158*0.1</f>
        <v>10</v>
      </c>
      <c r="D167" s="452"/>
      <c r="E167" s="453"/>
      <c r="F167" s="454">
        <v>9.9990000000000006</v>
      </c>
      <c r="G167" s="454"/>
      <c r="H167" s="454"/>
      <c r="I167" s="414">
        <f t="shared" si="19"/>
        <v>9.9999999999944578E-4</v>
      </c>
      <c r="J167" s="414"/>
      <c r="K167" s="414"/>
    </row>
    <row r="168" spans="1:16" ht="19.5" hidden="1" customHeight="1">
      <c r="A168" s="445">
        <v>300</v>
      </c>
      <c r="B168" s="446"/>
      <c r="C168" s="444">
        <f>A168</f>
        <v>300</v>
      </c>
      <c r="D168" s="444"/>
      <c r="E168" s="444"/>
      <c r="F168" s="444">
        <v>299.87900000000002</v>
      </c>
      <c r="G168" s="444"/>
      <c r="H168" s="444"/>
      <c r="I168" s="414">
        <f>(C168-F168)/$A$168*100</f>
        <v>4.0333333333326962E-2</v>
      </c>
      <c r="J168" s="414"/>
      <c r="K168" s="414"/>
    </row>
    <row r="169" spans="1:16" ht="19.5" hidden="1" customHeight="1">
      <c r="A169" s="447"/>
      <c r="B169" s="448"/>
      <c r="C169" s="444">
        <f>A168*0.6</f>
        <v>180</v>
      </c>
      <c r="D169" s="444"/>
      <c r="E169" s="444"/>
      <c r="F169" s="444">
        <v>179.92599999999999</v>
      </c>
      <c r="G169" s="444"/>
      <c r="H169" s="444"/>
      <c r="I169" s="414">
        <f>(C169-F169)/$A$168*100</f>
        <v>2.4666666666670761E-2</v>
      </c>
      <c r="J169" s="414"/>
      <c r="K169" s="414"/>
    </row>
    <row r="170" spans="1:16" ht="19.5" hidden="1" customHeight="1">
      <c r="A170" s="449"/>
      <c r="B170" s="450"/>
      <c r="C170" s="444">
        <v>30</v>
      </c>
      <c r="D170" s="444"/>
      <c r="E170" s="444"/>
      <c r="F170" s="444">
        <v>29.992000000000001</v>
      </c>
      <c r="G170" s="444"/>
      <c r="H170" s="444"/>
      <c r="I170" s="414">
        <f>(C170-F170)/$A$168*100</f>
        <v>2.666666666666373E-3</v>
      </c>
      <c r="J170" s="414"/>
      <c r="K170" s="414"/>
    </row>
    <row r="171" spans="1:16" ht="19.5" hidden="1" customHeight="1">
      <c r="A171" s="442">
        <v>600</v>
      </c>
      <c r="B171" s="442"/>
      <c r="C171" s="444">
        <f>A171</f>
        <v>600</v>
      </c>
      <c r="D171" s="444"/>
      <c r="E171" s="444"/>
      <c r="F171" s="444">
        <v>599.92700000000002</v>
      </c>
      <c r="G171" s="444"/>
      <c r="H171" s="444"/>
      <c r="I171" s="414">
        <f>(C171-F171)/$A$171*100</f>
        <v>1.2166666666663181E-2</v>
      </c>
      <c r="J171" s="414"/>
      <c r="K171" s="414"/>
    </row>
    <row r="172" spans="1:16" ht="19.5" hidden="1" customHeight="1">
      <c r="A172" s="442"/>
      <c r="B172" s="442"/>
      <c r="C172" s="444">
        <f>C171*0.6</f>
        <v>360</v>
      </c>
      <c r="D172" s="444"/>
      <c r="E172" s="444"/>
      <c r="F172" s="444">
        <v>359.94900000000001</v>
      </c>
      <c r="G172" s="444"/>
      <c r="H172" s="444"/>
      <c r="I172" s="414">
        <f>(C172-F172)/$A$171*100</f>
        <v>8.4999999999979536E-3</v>
      </c>
      <c r="J172" s="414"/>
      <c r="K172" s="414"/>
    </row>
    <row r="173" spans="1:16" ht="19.5" hidden="1" customHeight="1">
      <c r="A173" s="442"/>
      <c r="B173" s="442"/>
      <c r="C173" s="444">
        <f>C171*0.1</f>
        <v>60</v>
      </c>
      <c r="D173" s="444"/>
      <c r="E173" s="444"/>
      <c r="F173" s="444">
        <v>59.993000000000002</v>
      </c>
      <c r="G173" s="444"/>
      <c r="H173" s="444"/>
      <c r="I173" s="414">
        <f>(C173-F173)/$A$171*100</f>
        <v>1.1666666666663161E-3</v>
      </c>
      <c r="J173" s="414"/>
      <c r="K173" s="414"/>
    </row>
    <row r="174" spans="1:16" ht="19.5" hidden="1" customHeight="1">
      <c r="A174" s="442"/>
      <c r="B174" s="442"/>
      <c r="C174" s="443"/>
      <c r="D174" s="443"/>
      <c r="E174" s="443"/>
      <c r="F174" s="443"/>
      <c r="G174" s="443"/>
      <c r="H174" s="443"/>
      <c r="I174" s="414" t="e">
        <f>(C174-F174)/$A$174*100</f>
        <v>#DIV/0!</v>
      </c>
      <c r="J174" s="414"/>
      <c r="K174" s="414"/>
    </row>
    <row r="175" spans="1:16" ht="19.5" hidden="1" customHeight="1">
      <c r="A175" s="442"/>
      <c r="B175" s="442"/>
      <c r="C175" s="443"/>
      <c r="D175" s="443"/>
      <c r="E175" s="443"/>
      <c r="F175" s="443"/>
      <c r="G175" s="443"/>
      <c r="H175" s="443"/>
      <c r="I175" s="414" t="e">
        <f>(C175-F175)/$A$174*100</f>
        <v>#DIV/0!</v>
      </c>
      <c r="J175" s="414"/>
      <c r="K175" s="414"/>
      <c r="O175" s="4"/>
      <c r="P175" s="4"/>
    </row>
    <row r="176" spans="1:16" ht="19.5" hidden="1" customHeight="1">
      <c r="A176" s="442"/>
      <c r="B176" s="442"/>
      <c r="C176" s="443"/>
      <c r="D176" s="443"/>
      <c r="E176" s="443"/>
      <c r="F176" s="443"/>
      <c r="G176" s="443"/>
      <c r="H176" s="443"/>
      <c r="I176" s="414" t="e">
        <f>(C176-F176)/$A$174*100</f>
        <v>#DIV/0!</v>
      </c>
      <c r="J176" s="414"/>
      <c r="K176" s="414"/>
      <c r="O176" s="4"/>
      <c r="P176" s="4"/>
    </row>
    <row r="177" spans="1:16" ht="19.5" hidden="1" customHeight="1">
      <c r="A177" s="207" t="s">
        <v>174</v>
      </c>
      <c r="B177" s="36"/>
      <c r="C177" s="36"/>
      <c r="D177" s="36"/>
      <c r="E177" s="208"/>
      <c r="F177" s="208"/>
      <c r="G177" s="208"/>
      <c r="H177" s="208"/>
      <c r="I177" s="209"/>
      <c r="J177" s="209"/>
      <c r="K177" s="210"/>
      <c r="O177" s="4"/>
      <c r="P177" s="4"/>
    </row>
    <row r="178" spans="1:16" ht="19.5" hidden="1" customHeight="1">
      <c r="A178" s="211" t="s">
        <v>175</v>
      </c>
      <c r="B178" s="212" t="s">
        <v>176</v>
      </c>
      <c r="C178" s="213"/>
      <c r="D178" s="213"/>
      <c r="E178" s="213"/>
      <c r="F178" s="213"/>
      <c r="G178" s="213"/>
      <c r="H178" s="213"/>
      <c r="I178" s="214"/>
      <c r="J178" s="214"/>
      <c r="K178" s="215"/>
      <c r="O178" s="216"/>
      <c r="P178" s="216"/>
    </row>
    <row r="179" spans="1:16" ht="19.5" hidden="1" customHeight="1">
      <c r="A179" s="217"/>
      <c r="B179" s="217"/>
      <c r="C179" s="218"/>
      <c r="D179" s="218"/>
      <c r="E179" s="218"/>
      <c r="F179" s="218"/>
      <c r="G179" s="218"/>
      <c r="H179" s="218"/>
      <c r="I179" s="219"/>
      <c r="J179" s="219"/>
      <c r="K179" s="219"/>
    </row>
    <row r="180" spans="1:16" ht="19.5" hidden="1" customHeight="1">
      <c r="A180" s="217"/>
      <c r="B180" s="217"/>
      <c r="C180" s="218"/>
      <c r="D180" s="218"/>
      <c r="E180" s="218"/>
      <c r="F180" s="218"/>
      <c r="G180" s="218"/>
      <c r="H180" s="218"/>
      <c r="I180" s="219"/>
      <c r="J180" s="219"/>
      <c r="K180" s="219"/>
    </row>
    <row r="181" spans="1:16" s="194" customFormat="1" ht="19.5" hidden="1" customHeight="1">
      <c r="A181" s="204" t="s">
        <v>177</v>
      </c>
      <c r="B181" s="205" t="s">
        <v>178</v>
      </c>
      <c r="C181" s="205"/>
      <c r="D181" s="205"/>
      <c r="E181" s="205"/>
      <c r="F181" s="205"/>
      <c r="G181" s="205"/>
      <c r="H181" s="205"/>
      <c r="I181" s="205"/>
      <c r="J181" s="205"/>
      <c r="K181" s="206"/>
      <c r="N181" s="67"/>
      <c r="O181" s="67"/>
      <c r="P181" s="67"/>
    </row>
    <row r="182" spans="1:16" ht="40.5" hidden="1" customHeight="1">
      <c r="A182" s="423" t="s">
        <v>122</v>
      </c>
      <c r="B182" s="423"/>
      <c r="C182" s="220" t="s">
        <v>179</v>
      </c>
      <c r="D182" s="423" t="s">
        <v>123</v>
      </c>
      <c r="E182" s="423"/>
      <c r="F182" s="423" t="s">
        <v>124</v>
      </c>
      <c r="G182" s="423"/>
      <c r="H182" s="423" t="s">
        <v>180</v>
      </c>
      <c r="I182" s="423"/>
      <c r="J182" s="423" t="s">
        <v>125</v>
      </c>
      <c r="K182" s="423"/>
    </row>
    <row r="183" spans="1:16" ht="19.5" hidden="1" customHeight="1">
      <c r="A183" s="441">
        <v>1</v>
      </c>
      <c r="B183" s="441"/>
      <c r="C183" s="430" t="s">
        <v>103</v>
      </c>
      <c r="D183" s="438">
        <f>A183</f>
        <v>1</v>
      </c>
      <c r="E183" s="438"/>
      <c r="F183" s="438">
        <v>1.0004599999999999</v>
      </c>
      <c r="G183" s="438"/>
      <c r="H183" s="438" t="s">
        <v>103</v>
      </c>
      <c r="I183" s="438"/>
      <c r="J183" s="414">
        <f>(D183-F183)/A183*100</f>
        <v>-4.5999999999990493E-2</v>
      </c>
      <c r="K183" s="414"/>
    </row>
    <row r="184" spans="1:16" ht="19.5" hidden="1" customHeight="1">
      <c r="A184" s="441"/>
      <c r="B184" s="441"/>
      <c r="C184" s="430"/>
      <c r="D184" s="438">
        <f>A183*0.6</f>
        <v>0.6</v>
      </c>
      <c r="E184" s="438"/>
      <c r="F184" s="438">
        <v>0.60033999999999998</v>
      </c>
      <c r="G184" s="438"/>
      <c r="H184" s="438" t="s">
        <v>103</v>
      </c>
      <c r="I184" s="438"/>
      <c r="J184" s="414">
        <f>(D184-F184)/A183*100</f>
        <v>-3.4000000000000696E-2</v>
      </c>
      <c r="K184" s="414"/>
    </row>
    <row r="185" spans="1:16" ht="19.5" hidden="1" customHeight="1">
      <c r="A185" s="441"/>
      <c r="B185" s="441"/>
      <c r="C185" s="430"/>
      <c r="D185" s="438">
        <f>A183*0.1</f>
        <v>0.1</v>
      </c>
      <c r="E185" s="438"/>
      <c r="F185" s="438">
        <v>0.10013</v>
      </c>
      <c r="G185" s="438"/>
      <c r="H185" s="438" t="s">
        <v>103</v>
      </c>
      <c r="I185" s="438"/>
      <c r="J185" s="414">
        <f>(D185-F185)/A183*100</f>
        <v>-1.2999999999999123E-2</v>
      </c>
      <c r="K185" s="414"/>
    </row>
    <row r="186" spans="1:16" ht="19.5" hidden="1" customHeight="1">
      <c r="A186" s="441">
        <v>5</v>
      </c>
      <c r="B186" s="441"/>
      <c r="C186" s="430" t="s">
        <v>103</v>
      </c>
      <c r="D186" s="438">
        <f>A186</f>
        <v>5</v>
      </c>
      <c r="E186" s="438"/>
      <c r="F186" s="438"/>
      <c r="G186" s="438"/>
      <c r="H186" s="438" t="s">
        <v>103</v>
      </c>
      <c r="I186" s="438"/>
      <c r="J186" s="414">
        <f>(D186-F186)/A186*100</f>
        <v>100</v>
      </c>
      <c r="K186" s="414"/>
    </row>
    <row r="187" spans="1:16" ht="19.5" hidden="1" customHeight="1">
      <c r="A187" s="441"/>
      <c r="B187" s="441"/>
      <c r="C187" s="430"/>
      <c r="D187" s="438">
        <f>A186*0.6</f>
        <v>3</v>
      </c>
      <c r="E187" s="438"/>
      <c r="F187" s="438"/>
      <c r="G187" s="438"/>
      <c r="H187" s="438" t="s">
        <v>103</v>
      </c>
      <c r="I187" s="438"/>
      <c r="J187" s="414">
        <f>(D187-F187)/A186*100</f>
        <v>60</v>
      </c>
      <c r="K187" s="414"/>
    </row>
    <row r="188" spans="1:16" ht="19.5" hidden="1" customHeight="1">
      <c r="A188" s="441"/>
      <c r="B188" s="441"/>
      <c r="C188" s="430"/>
      <c r="D188" s="438">
        <f>A186*0.1</f>
        <v>0.5</v>
      </c>
      <c r="E188" s="438"/>
      <c r="F188" s="438"/>
      <c r="G188" s="438"/>
      <c r="H188" s="438" t="s">
        <v>103</v>
      </c>
      <c r="I188" s="438"/>
      <c r="J188" s="414">
        <f>(D188-F188)/A186*100</f>
        <v>10</v>
      </c>
      <c r="K188" s="414"/>
    </row>
    <row r="189" spans="1:16" ht="19.5" hidden="1" customHeight="1">
      <c r="A189" s="417">
        <v>10</v>
      </c>
      <c r="B189" s="417"/>
      <c r="C189" s="430" t="s">
        <v>103</v>
      </c>
      <c r="D189" s="439">
        <f>A189</f>
        <v>10</v>
      </c>
      <c r="E189" s="439"/>
      <c r="F189" s="440">
        <v>10.0022</v>
      </c>
      <c r="G189" s="439"/>
      <c r="H189" s="438" t="s">
        <v>103</v>
      </c>
      <c r="I189" s="438"/>
      <c r="J189" s="414">
        <f>(D189-F189)/A189*100</f>
        <v>-2.2000000000002018E-2</v>
      </c>
      <c r="K189" s="414"/>
    </row>
    <row r="190" spans="1:16" ht="19.5" hidden="1" customHeight="1">
      <c r="A190" s="417"/>
      <c r="B190" s="417"/>
      <c r="C190" s="430"/>
      <c r="D190" s="439">
        <f>A189*0.6</f>
        <v>6</v>
      </c>
      <c r="E190" s="439"/>
      <c r="F190" s="439">
        <v>6.0012999999999996</v>
      </c>
      <c r="G190" s="439"/>
      <c r="H190" s="438" t="s">
        <v>103</v>
      </c>
      <c r="I190" s="438"/>
      <c r="J190" s="414">
        <f>(D190-F190)/A189*100</f>
        <v>-1.2999999999996348E-2</v>
      </c>
      <c r="K190" s="414"/>
    </row>
    <row r="191" spans="1:16" ht="19.5" hidden="1" customHeight="1">
      <c r="A191" s="417"/>
      <c r="B191" s="417"/>
      <c r="C191" s="430"/>
      <c r="D191" s="439">
        <f>A189*0.1</f>
        <v>1</v>
      </c>
      <c r="E191" s="439"/>
      <c r="F191" s="439">
        <v>1.0001</v>
      </c>
      <c r="G191" s="439"/>
      <c r="H191" s="438" t="s">
        <v>103</v>
      </c>
      <c r="I191" s="438"/>
      <c r="J191" s="414">
        <f>(D191-F191)/A189*100</f>
        <v>-9.9999999999988987E-4</v>
      </c>
      <c r="K191" s="414"/>
    </row>
    <row r="192" spans="1:16" ht="19.5" hidden="1" customHeight="1">
      <c r="A192" s="417">
        <v>100</v>
      </c>
      <c r="B192" s="417"/>
      <c r="C192" s="430" t="s">
        <v>103</v>
      </c>
      <c r="D192" s="437">
        <f>A192</f>
        <v>100</v>
      </c>
      <c r="E192" s="437"/>
      <c r="F192" s="437">
        <v>100.02</v>
      </c>
      <c r="G192" s="437"/>
      <c r="H192" s="438" t="s">
        <v>103</v>
      </c>
      <c r="I192" s="438"/>
      <c r="J192" s="414">
        <f>(D192-F192)/A192*100</f>
        <v>-1.9999999999996021E-2</v>
      </c>
      <c r="K192" s="414"/>
    </row>
    <row r="193" spans="1:16" ht="19.5" hidden="1" customHeight="1">
      <c r="A193" s="417"/>
      <c r="B193" s="417"/>
      <c r="C193" s="430"/>
      <c r="D193" s="437">
        <f>A192*0.6</f>
        <v>60</v>
      </c>
      <c r="E193" s="437"/>
      <c r="F193" s="437">
        <v>60.012</v>
      </c>
      <c r="G193" s="437"/>
      <c r="H193" s="438" t="s">
        <v>103</v>
      </c>
      <c r="I193" s="438"/>
      <c r="J193" s="414">
        <f>(D193-F193)/A192*100</f>
        <v>-1.2000000000000455E-2</v>
      </c>
      <c r="K193" s="414"/>
      <c r="N193" s="4"/>
    </row>
    <row r="194" spans="1:16" ht="19.5" hidden="1" customHeight="1">
      <c r="A194" s="417"/>
      <c r="B194" s="417"/>
      <c r="C194" s="430"/>
      <c r="D194" s="437">
        <f>A192*0.1</f>
        <v>10</v>
      </c>
      <c r="E194" s="437"/>
      <c r="F194" s="437">
        <v>9.9930000000000003</v>
      </c>
      <c r="G194" s="437"/>
      <c r="H194" s="438" t="s">
        <v>103</v>
      </c>
      <c r="I194" s="438"/>
      <c r="J194" s="414">
        <f>(D194-F194)/A192*100</f>
        <v>6.9999999999996732E-3</v>
      </c>
      <c r="K194" s="414"/>
      <c r="N194" s="4"/>
    </row>
    <row r="195" spans="1:16" ht="19.5" hidden="1" customHeight="1">
      <c r="A195" s="429">
        <v>10</v>
      </c>
      <c r="B195" s="429"/>
      <c r="C195" s="430">
        <v>1E-3</v>
      </c>
      <c r="D195" s="433">
        <v>10</v>
      </c>
      <c r="E195" s="433"/>
      <c r="F195" s="434">
        <v>10.0062</v>
      </c>
      <c r="G195" s="434"/>
      <c r="H195" s="435">
        <f>F195*1</f>
        <v>10.0062</v>
      </c>
      <c r="I195" s="436"/>
      <c r="J195" s="414">
        <f>(D195-H195)/$A$195*100</f>
        <v>-6.1999999999997613E-2</v>
      </c>
      <c r="K195" s="414"/>
      <c r="N195" s="4"/>
    </row>
    <row r="196" spans="1:16" ht="19.5" hidden="1" customHeight="1">
      <c r="A196" s="429"/>
      <c r="B196" s="429"/>
      <c r="C196" s="430"/>
      <c r="D196" s="433">
        <v>9</v>
      </c>
      <c r="E196" s="433"/>
      <c r="F196" s="434">
        <v>9.0059000000000005</v>
      </c>
      <c r="G196" s="434"/>
      <c r="H196" s="435">
        <f>F196*1</f>
        <v>9.0059000000000005</v>
      </c>
      <c r="I196" s="436"/>
      <c r="J196" s="414">
        <f t="shared" ref="J196:J204" si="20">(D196-H196)/$A$195*100</f>
        <v>-5.9000000000004597E-2</v>
      </c>
      <c r="K196" s="414"/>
      <c r="N196" s="216"/>
    </row>
    <row r="197" spans="1:16" ht="19.5" hidden="1" customHeight="1">
      <c r="A197" s="429"/>
      <c r="B197" s="429"/>
      <c r="C197" s="430"/>
      <c r="D197" s="433">
        <v>8</v>
      </c>
      <c r="E197" s="433"/>
      <c r="F197" s="434">
        <v>8.0050000000000008</v>
      </c>
      <c r="G197" s="434"/>
      <c r="H197" s="435">
        <f t="shared" ref="H197:H204" si="21">F197*1</f>
        <v>8.0050000000000008</v>
      </c>
      <c r="I197" s="436"/>
      <c r="J197" s="414">
        <f t="shared" si="20"/>
        <v>-5.0000000000007816E-2</v>
      </c>
      <c r="K197" s="414"/>
    </row>
    <row r="198" spans="1:16" ht="19.5" hidden="1" customHeight="1">
      <c r="A198" s="429"/>
      <c r="B198" s="429"/>
      <c r="C198" s="430"/>
      <c r="D198" s="433">
        <v>7</v>
      </c>
      <c r="E198" s="433"/>
      <c r="F198" s="434">
        <v>7.0058999999999996</v>
      </c>
      <c r="G198" s="434"/>
      <c r="H198" s="435">
        <f t="shared" si="21"/>
        <v>7.0058999999999996</v>
      </c>
      <c r="I198" s="436"/>
      <c r="J198" s="414">
        <f t="shared" si="20"/>
        <v>-5.8999999999995723E-2</v>
      </c>
      <c r="K198" s="414"/>
      <c r="O198" s="111"/>
      <c r="P198" s="111"/>
    </row>
    <row r="199" spans="1:16" ht="19.5" hidden="1" customHeight="1">
      <c r="A199" s="429"/>
      <c r="B199" s="429"/>
      <c r="C199" s="430"/>
      <c r="D199" s="433">
        <v>6</v>
      </c>
      <c r="E199" s="433"/>
      <c r="F199" s="434">
        <v>6.0053999999999998</v>
      </c>
      <c r="G199" s="434"/>
      <c r="H199" s="435">
        <f t="shared" si="21"/>
        <v>6.0053999999999998</v>
      </c>
      <c r="I199" s="436"/>
      <c r="J199" s="414">
        <f t="shared" si="20"/>
        <v>-5.3999999999998494E-2</v>
      </c>
      <c r="K199" s="414"/>
    </row>
    <row r="200" spans="1:16" ht="19.5" hidden="1" customHeight="1">
      <c r="A200" s="429"/>
      <c r="B200" s="429"/>
      <c r="C200" s="430"/>
      <c r="D200" s="433">
        <v>5</v>
      </c>
      <c r="E200" s="433"/>
      <c r="F200" s="434">
        <v>5.0052000000000003</v>
      </c>
      <c r="G200" s="434"/>
      <c r="H200" s="435">
        <f t="shared" si="21"/>
        <v>5.0052000000000003</v>
      </c>
      <c r="I200" s="436"/>
      <c r="J200" s="414">
        <f t="shared" si="20"/>
        <v>-5.2000000000003148E-2</v>
      </c>
      <c r="K200" s="414"/>
    </row>
    <row r="201" spans="1:16" ht="19.5" hidden="1" customHeight="1">
      <c r="A201" s="429"/>
      <c r="B201" s="429"/>
      <c r="C201" s="430"/>
      <c r="D201" s="433">
        <v>4</v>
      </c>
      <c r="E201" s="433"/>
      <c r="F201" s="434">
        <v>4.0050999999999997</v>
      </c>
      <c r="G201" s="434"/>
      <c r="H201" s="435">
        <f t="shared" si="21"/>
        <v>4.0050999999999997</v>
      </c>
      <c r="I201" s="436"/>
      <c r="J201" s="414">
        <f t="shared" si="20"/>
        <v>-5.0999999999996597E-2</v>
      </c>
      <c r="K201" s="414"/>
    </row>
    <row r="202" spans="1:16" ht="19.5" hidden="1" customHeight="1">
      <c r="A202" s="429"/>
      <c r="B202" s="429"/>
      <c r="C202" s="430"/>
      <c r="D202" s="433">
        <v>3</v>
      </c>
      <c r="E202" s="433"/>
      <c r="F202" s="434">
        <v>3.0049000000000001</v>
      </c>
      <c r="G202" s="434"/>
      <c r="H202" s="435">
        <f t="shared" si="21"/>
        <v>3.0049000000000001</v>
      </c>
      <c r="I202" s="436"/>
      <c r="J202" s="414">
        <f t="shared" si="20"/>
        <v>-4.9000000000001265E-2</v>
      </c>
      <c r="K202" s="414"/>
    </row>
    <row r="203" spans="1:16" ht="19.5" hidden="1" customHeight="1">
      <c r="A203" s="429"/>
      <c r="B203" s="429"/>
      <c r="C203" s="430"/>
      <c r="D203" s="433">
        <v>2</v>
      </c>
      <c r="E203" s="433"/>
      <c r="F203" s="434">
        <v>2.0047000000000001</v>
      </c>
      <c r="G203" s="434"/>
      <c r="H203" s="435">
        <f t="shared" si="21"/>
        <v>2.0047000000000001</v>
      </c>
      <c r="I203" s="436"/>
      <c r="J203" s="414">
        <f t="shared" si="20"/>
        <v>-4.7000000000001485E-2</v>
      </c>
      <c r="K203" s="414"/>
    </row>
    <row r="204" spans="1:16" ht="19.5" hidden="1" customHeight="1">
      <c r="A204" s="429"/>
      <c r="B204" s="429"/>
      <c r="C204" s="430"/>
      <c r="D204" s="433">
        <v>1</v>
      </c>
      <c r="E204" s="433"/>
      <c r="F204" s="434">
        <v>1.0045299999999999</v>
      </c>
      <c r="G204" s="434"/>
      <c r="H204" s="435">
        <f t="shared" si="21"/>
        <v>1.0045299999999999</v>
      </c>
      <c r="I204" s="436"/>
      <c r="J204" s="414">
        <f t="shared" si="20"/>
        <v>-4.529999999999923E-2</v>
      </c>
      <c r="K204" s="414"/>
    </row>
    <row r="205" spans="1:16" ht="19.5" hidden="1" customHeight="1">
      <c r="A205" s="429">
        <v>20</v>
      </c>
      <c r="B205" s="429"/>
      <c r="C205" s="430">
        <v>1E-3</v>
      </c>
      <c r="D205" s="425">
        <v>20</v>
      </c>
      <c r="E205" s="425"/>
      <c r="F205" s="431">
        <v>20.013000000000002</v>
      </c>
      <c r="G205" s="431"/>
      <c r="H205" s="432">
        <f>F205*1</f>
        <v>20.013000000000002</v>
      </c>
      <c r="I205" s="432"/>
      <c r="J205" s="414">
        <f>(D205-H205)/$A$205*100</f>
        <v>-6.5000000000008384E-2</v>
      </c>
      <c r="K205" s="414"/>
    </row>
    <row r="206" spans="1:16" ht="19.5" hidden="1" customHeight="1">
      <c r="A206" s="429"/>
      <c r="B206" s="429"/>
      <c r="C206" s="430"/>
      <c r="D206" s="425">
        <v>12</v>
      </c>
      <c r="E206" s="425"/>
      <c r="F206" s="431">
        <v>12.007</v>
      </c>
      <c r="G206" s="431"/>
      <c r="H206" s="432">
        <f>F206*1</f>
        <v>12.007</v>
      </c>
      <c r="I206" s="432"/>
      <c r="J206" s="414">
        <f>(D206-H206)/$A$205*100</f>
        <v>-3.4999999999998366E-2</v>
      </c>
      <c r="K206" s="414"/>
    </row>
    <row r="207" spans="1:16" ht="19.5" hidden="1" customHeight="1">
      <c r="A207" s="429"/>
      <c r="B207" s="429"/>
      <c r="C207" s="430"/>
      <c r="D207" s="425">
        <v>2</v>
      </c>
      <c r="E207" s="425"/>
      <c r="F207" s="431">
        <v>2.0053000000000001</v>
      </c>
      <c r="G207" s="431"/>
      <c r="H207" s="432">
        <f>F207*1</f>
        <v>2.0053000000000001</v>
      </c>
      <c r="I207" s="432"/>
      <c r="J207" s="414">
        <f>(D207-H207)/$A$205*100</f>
        <v>-2.6500000000000412E-2</v>
      </c>
      <c r="K207" s="414"/>
    </row>
    <row r="208" spans="1:16" s="4" customFormat="1" ht="19.5" hidden="1" customHeight="1">
      <c r="A208" s="429">
        <v>20</v>
      </c>
      <c r="B208" s="429"/>
      <c r="C208" s="430">
        <v>1E-3</v>
      </c>
      <c r="D208" s="425">
        <f>A208</f>
        <v>20</v>
      </c>
      <c r="E208" s="425"/>
      <c r="F208" s="426">
        <v>20.007899999999999</v>
      </c>
      <c r="G208" s="426"/>
      <c r="H208" s="425">
        <f>F208</f>
        <v>20.007899999999999</v>
      </c>
      <c r="I208" s="425"/>
      <c r="J208" s="427">
        <f>(D208-H208)/A208*100</f>
        <v>-3.949999999999676E-2</v>
      </c>
      <c r="K208" s="427"/>
      <c r="N208" s="67"/>
      <c r="O208" s="67"/>
      <c r="P208" s="67"/>
    </row>
    <row r="209" spans="1:16" s="4" customFormat="1" ht="19.5" hidden="1" customHeight="1">
      <c r="A209" s="429"/>
      <c r="B209" s="429"/>
      <c r="C209" s="430"/>
      <c r="D209" s="425">
        <f>A208*0.6</f>
        <v>12</v>
      </c>
      <c r="E209" s="425"/>
      <c r="F209" s="426">
        <v>12.006600000000001</v>
      </c>
      <c r="G209" s="426"/>
      <c r="H209" s="425">
        <f>F209</f>
        <v>12.006600000000001</v>
      </c>
      <c r="I209" s="425"/>
      <c r="J209" s="427">
        <f>(D209-H209)/A208*100</f>
        <v>-3.3000000000003027E-2</v>
      </c>
      <c r="K209" s="427"/>
      <c r="N209" s="67"/>
      <c r="O209" s="67"/>
      <c r="P209" s="67"/>
    </row>
    <row r="210" spans="1:16" s="4" customFormat="1" ht="19.5" hidden="1" customHeight="1">
      <c r="A210" s="429"/>
      <c r="B210" s="429"/>
      <c r="C210" s="430"/>
      <c r="D210" s="425">
        <f>A208*0.1</f>
        <v>2</v>
      </c>
      <c r="E210" s="425"/>
      <c r="F210" s="426">
        <v>2.0034000000000001</v>
      </c>
      <c r="G210" s="426"/>
      <c r="H210" s="425">
        <f>F210</f>
        <v>2.0034000000000001</v>
      </c>
      <c r="I210" s="425"/>
      <c r="J210" s="427">
        <f>(D210-H210)/A208*100</f>
        <v>-1.7000000000000348E-2</v>
      </c>
      <c r="K210" s="427"/>
      <c r="N210" s="67"/>
      <c r="O210" s="67"/>
      <c r="P210" s="67"/>
    </row>
    <row r="211" spans="1:16" s="216" customFormat="1" ht="19.5" hidden="1" customHeight="1">
      <c r="A211" s="221" t="s">
        <v>174</v>
      </c>
      <c r="B211" s="222"/>
      <c r="C211" s="223"/>
      <c r="D211" s="224"/>
      <c r="E211" s="224"/>
      <c r="F211" s="225"/>
      <c r="G211" s="225"/>
      <c r="H211" s="224"/>
      <c r="I211" s="224"/>
      <c r="J211" s="226"/>
      <c r="K211" s="227"/>
      <c r="N211" s="67"/>
      <c r="O211" s="67"/>
      <c r="P211" s="67"/>
    </row>
    <row r="212" spans="1:16" ht="19.5" hidden="1" customHeight="1">
      <c r="A212" s="228" t="s">
        <v>175</v>
      </c>
      <c r="B212" s="229" t="s">
        <v>181</v>
      </c>
      <c r="C212" s="230"/>
      <c r="D212" s="231"/>
      <c r="E212" s="231"/>
      <c r="F212" s="232"/>
      <c r="G212" s="232"/>
      <c r="H212" s="231"/>
      <c r="I212" s="231"/>
      <c r="J212" s="233"/>
      <c r="K212" s="234"/>
    </row>
    <row r="213" spans="1:16" ht="23.25" hidden="1" customHeight="1">
      <c r="A213" s="137"/>
      <c r="B213" s="137"/>
      <c r="C213" s="137"/>
      <c r="D213" s="137"/>
      <c r="E213" s="167"/>
      <c r="F213" s="167"/>
      <c r="G213" s="167"/>
      <c r="H213" s="167"/>
      <c r="I213" s="167"/>
      <c r="J213" s="167"/>
      <c r="K213" s="167"/>
    </row>
    <row r="214" spans="1:16" ht="19.5" hidden="1" customHeight="1">
      <c r="A214" s="98" t="s">
        <v>182</v>
      </c>
      <c r="B214" s="99" t="s">
        <v>183</v>
      </c>
      <c r="C214" s="99"/>
      <c r="D214" s="99"/>
      <c r="E214" s="99"/>
      <c r="F214" s="99"/>
      <c r="G214" s="99"/>
      <c r="H214" s="99"/>
      <c r="I214" s="99"/>
      <c r="J214" s="99"/>
      <c r="K214" s="193"/>
    </row>
    <row r="215" spans="1:16" ht="19.5" hidden="1" customHeight="1">
      <c r="A215" s="344" t="s">
        <v>122</v>
      </c>
      <c r="B215" s="423"/>
      <c r="C215" s="421" t="s">
        <v>124</v>
      </c>
      <c r="D215" s="422"/>
      <c r="E215" s="428"/>
      <c r="F215" s="423" t="s">
        <v>123</v>
      </c>
      <c r="G215" s="423"/>
      <c r="H215" s="423"/>
      <c r="I215" s="423" t="s">
        <v>125</v>
      </c>
      <c r="J215" s="423"/>
      <c r="K215" s="423"/>
    </row>
    <row r="216" spans="1:16" ht="19.350000000000001" hidden="1" customHeight="1">
      <c r="A216" s="424">
        <v>10</v>
      </c>
      <c r="B216" s="424"/>
      <c r="C216" s="416">
        <f>A216</f>
        <v>10</v>
      </c>
      <c r="D216" s="416"/>
      <c r="E216" s="416"/>
      <c r="F216" s="416">
        <v>9.9981000000000009</v>
      </c>
      <c r="G216" s="416"/>
      <c r="H216" s="416"/>
      <c r="I216" s="414">
        <f>(F216-C216)/A216*100</f>
        <v>-1.8999999999991246E-2</v>
      </c>
      <c r="J216" s="414"/>
      <c r="K216" s="414"/>
      <c r="N216" s="111"/>
    </row>
    <row r="217" spans="1:16" ht="19.350000000000001" hidden="1" customHeight="1">
      <c r="A217" s="424"/>
      <c r="B217" s="424"/>
      <c r="C217" s="416">
        <f>A216*0.9</f>
        <v>9</v>
      </c>
      <c r="D217" s="416"/>
      <c r="E217" s="416"/>
      <c r="F217" s="416">
        <v>8.9982000000000006</v>
      </c>
      <c r="G217" s="416"/>
      <c r="H217" s="416"/>
      <c r="I217" s="414">
        <f>(F217-C217)/A216*100</f>
        <v>-1.7999999999993577E-2</v>
      </c>
      <c r="J217" s="414"/>
      <c r="K217" s="414"/>
    </row>
    <row r="218" spans="1:16" ht="19.350000000000001" hidden="1" customHeight="1">
      <c r="A218" s="424"/>
      <c r="B218" s="424"/>
      <c r="C218" s="416">
        <f>A216*0.8</f>
        <v>8</v>
      </c>
      <c r="D218" s="416"/>
      <c r="E218" s="416"/>
      <c r="F218" s="416">
        <v>7.9980000000000002</v>
      </c>
      <c r="G218" s="416"/>
      <c r="H218" s="416"/>
      <c r="I218" s="414">
        <f>(F218-C218)/A216*100</f>
        <v>-1.9999999999997797E-2</v>
      </c>
      <c r="J218" s="414"/>
      <c r="K218" s="414"/>
    </row>
    <row r="219" spans="1:16" ht="19.350000000000001" hidden="1" customHeight="1">
      <c r="A219" s="424"/>
      <c r="B219" s="424"/>
      <c r="C219" s="416">
        <f>A216*0.7</f>
        <v>7</v>
      </c>
      <c r="D219" s="416"/>
      <c r="E219" s="416"/>
      <c r="F219" s="416">
        <v>6.9981999999999998</v>
      </c>
      <c r="G219" s="416"/>
      <c r="H219" s="416"/>
      <c r="I219" s="414">
        <f>(F219-C219)/A216*100</f>
        <v>-1.8000000000002458E-2</v>
      </c>
      <c r="J219" s="414"/>
      <c r="K219" s="414"/>
    </row>
    <row r="220" spans="1:16" ht="19.350000000000001" hidden="1" customHeight="1">
      <c r="A220" s="424"/>
      <c r="B220" s="424"/>
      <c r="C220" s="416">
        <f>A216*0.6</f>
        <v>6</v>
      </c>
      <c r="D220" s="416"/>
      <c r="E220" s="416"/>
      <c r="F220" s="416">
        <v>5.9984000000000002</v>
      </c>
      <c r="G220" s="416"/>
      <c r="H220" s="416"/>
      <c r="I220" s="414">
        <f>(F220-C220)/A216*100</f>
        <v>-1.5999999999998238E-2</v>
      </c>
      <c r="J220" s="414"/>
      <c r="K220" s="414"/>
    </row>
    <row r="221" spans="1:16" ht="19.350000000000001" hidden="1" customHeight="1">
      <c r="A221" s="424"/>
      <c r="B221" s="424"/>
      <c r="C221" s="416">
        <f>A216*0.5</f>
        <v>5</v>
      </c>
      <c r="D221" s="416"/>
      <c r="E221" s="416"/>
      <c r="F221" s="416">
        <v>4.9985999999999997</v>
      </c>
      <c r="G221" s="416"/>
      <c r="H221" s="416"/>
      <c r="I221" s="414">
        <f>(F221-C221)/A216*100</f>
        <v>-1.4000000000002899E-2</v>
      </c>
      <c r="J221" s="414"/>
      <c r="K221" s="414"/>
    </row>
    <row r="222" spans="1:16" ht="19.350000000000001" hidden="1" customHeight="1">
      <c r="A222" s="424"/>
      <c r="B222" s="424"/>
      <c r="C222" s="416">
        <f>A216*0.4</f>
        <v>4</v>
      </c>
      <c r="D222" s="416"/>
      <c r="E222" s="416"/>
      <c r="F222" s="416">
        <v>3.9988999999999999</v>
      </c>
      <c r="G222" s="416"/>
      <c r="H222" s="416"/>
      <c r="I222" s="414">
        <f>(F222-C222)/A216*100</f>
        <v>-1.1000000000001009E-2</v>
      </c>
      <c r="J222" s="414"/>
      <c r="K222" s="414"/>
    </row>
    <row r="223" spans="1:16" ht="19.350000000000001" hidden="1" customHeight="1">
      <c r="A223" s="424"/>
      <c r="B223" s="424"/>
      <c r="C223" s="416">
        <f>A216*0.3</f>
        <v>3</v>
      </c>
      <c r="D223" s="416"/>
      <c r="E223" s="416"/>
      <c r="F223" s="416">
        <v>2.9992000000000001</v>
      </c>
      <c r="G223" s="416"/>
      <c r="H223" s="416"/>
      <c r="I223" s="414">
        <f>(F223-C223)/A216*100</f>
        <v>-7.9999999999991189E-3</v>
      </c>
      <c r="J223" s="414"/>
      <c r="K223" s="414"/>
    </row>
    <row r="224" spans="1:16" ht="19.350000000000001" hidden="1" customHeight="1">
      <c r="A224" s="424"/>
      <c r="B224" s="424"/>
      <c r="C224" s="416">
        <f>A216*0.2</f>
        <v>2</v>
      </c>
      <c r="D224" s="416"/>
      <c r="E224" s="416"/>
      <c r="F224" s="416">
        <v>1.9995000000000001</v>
      </c>
      <c r="G224" s="416"/>
      <c r="H224" s="416"/>
      <c r="I224" s="414">
        <f>(F224-C224)/A216*100</f>
        <v>-4.9999999999994493E-3</v>
      </c>
      <c r="J224" s="414"/>
      <c r="K224" s="414"/>
    </row>
    <row r="225" spans="1:16" ht="19.350000000000001" hidden="1" customHeight="1">
      <c r="A225" s="424"/>
      <c r="B225" s="424"/>
      <c r="C225" s="416">
        <f>A216*0.1</f>
        <v>1</v>
      </c>
      <c r="D225" s="416"/>
      <c r="E225" s="416"/>
      <c r="F225" s="416">
        <v>0.99970000000000003</v>
      </c>
      <c r="G225" s="416"/>
      <c r="H225" s="416"/>
      <c r="I225" s="414">
        <f>(F225-C225)/A216*100</f>
        <v>-2.9999999999996696E-3</v>
      </c>
      <c r="J225" s="414"/>
      <c r="K225" s="414"/>
    </row>
    <row r="226" spans="1:16" ht="19.350000000000001" hidden="1" customHeight="1">
      <c r="A226" s="424">
        <v>1</v>
      </c>
      <c r="B226" s="424"/>
      <c r="C226" s="410">
        <f>A226</f>
        <v>1</v>
      </c>
      <c r="D226" s="410"/>
      <c r="E226" s="410"/>
      <c r="F226" s="410">
        <v>0.99988999999999995</v>
      </c>
      <c r="G226" s="410"/>
      <c r="H226" s="410"/>
      <c r="I226" s="414">
        <f>(F226-C226)/A226*100</f>
        <v>-1.100000000000545E-2</v>
      </c>
      <c r="J226" s="414"/>
      <c r="K226" s="414"/>
    </row>
    <row r="227" spans="1:16" ht="19.350000000000001" hidden="1" customHeight="1">
      <c r="A227" s="424"/>
      <c r="B227" s="424"/>
      <c r="C227" s="410">
        <f>A226*0.6</f>
        <v>0.6</v>
      </c>
      <c r="D227" s="410"/>
      <c r="E227" s="410"/>
      <c r="F227" s="410">
        <v>0.59984000000000004</v>
      </c>
      <c r="G227" s="410"/>
      <c r="H227" s="410"/>
      <c r="I227" s="414">
        <f>(F227-C227)/A226*100</f>
        <v>-1.5999999999993797E-2</v>
      </c>
      <c r="J227" s="414"/>
      <c r="K227" s="414"/>
    </row>
    <row r="228" spans="1:16" ht="19.350000000000001" hidden="1" customHeight="1">
      <c r="A228" s="424"/>
      <c r="B228" s="424"/>
      <c r="C228" s="410">
        <f>A226*0.1</f>
        <v>0.1</v>
      </c>
      <c r="D228" s="410"/>
      <c r="E228" s="410"/>
      <c r="F228" s="410">
        <v>9.9959999999999993E-2</v>
      </c>
      <c r="G228" s="410"/>
      <c r="H228" s="410"/>
      <c r="I228" s="414">
        <f>(F228-C228)/A226*100</f>
        <v>-4.0000000000012248E-3</v>
      </c>
      <c r="J228" s="414"/>
      <c r="K228" s="414"/>
    </row>
    <row r="229" spans="1:16" ht="19.5" hidden="1" customHeight="1">
      <c r="A229" s="235" t="s">
        <v>174</v>
      </c>
      <c r="B229" s="236"/>
      <c r="C229" s="237"/>
      <c r="D229" s="238"/>
      <c r="E229" s="238"/>
      <c r="F229" s="238"/>
      <c r="G229" s="238"/>
      <c r="H229" s="238"/>
      <c r="I229" s="239"/>
      <c r="J229" s="239"/>
      <c r="K229" s="240"/>
    </row>
    <row r="230" spans="1:16" ht="19.5" hidden="1" customHeight="1">
      <c r="A230" s="228" t="s">
        <v>175</v>
      </c>
      <c r="B230" s="241" t="s">
        <v>184</v>
      </c>
      <c r="C230" s="230"/>
      <c r="D230" s="242"/>
      <c r="E230" s="242"/>
      <c r="F230" s="242"/>
      <c r="G230" s="242"/>
      <c r="H230" s="242"/>
      <c r="I230" s="243"/>
      <c r="J230" s="243"/>
      <c r="K230" s="244"/>
    </row>
    <row r="231" spans="1:16" s="111" customFormat="1" ht="19.5" hidden="1" customHeight="1">
      <c r="A231" s="245"/>
      <c r="B231" s="245"/>
      <c r="C231" s="246"/>
      <c r="D231" s="247"/>
      <c r="E231" s="247"/>
      <c r="F231" s="247"/>
      <c r="G231" s="247"/>
      <c r="H231" s="247"/>
      <c r="I231" s="248"/>
      <c r="J231" s="248"/>
      <c r="K231" s="248"/>
      <c r="N231" s="67"/>
      <c r="O231" s="67"/>
      <c r="P231" s="67"/>
    </row>
    <row r="232" spans="1:16" ht="19.5" hidden="1" customHeight="1">
      <c r="A232" s="98" t="s">
        <v>185</v>
      </c>
      <c r="B232" s="99" t="s">
        <v>186</v>
      </c>
      <c r="C232" s="99"/>
      <c r="D232" s="99"/>
      <c r="E232" s="99"/>
      <c r="F232" s="99"/>
      <c r="G232" s="99"/>
      <c r="H232" s="99"/>
      <c r="I232" s="99"/>
      <c r="J232" s="99"/>
      <c r="K232" s="193"/>
    </row>
    <row r="233" spans="1:16" ht="19.5" hidden="1" customHeight="1">
      <c r="A233" s="421" t="s">
        <v>122</v>
      </c>
      <c r="B233" s="422"/>
      <c r="C233" s="423" t="s">
        <v>124</v>
      </c>
      <c r="D233" s="423"/>
      <c r="E233" s="423"/>
      <c r="F233" s="423" t="s">
        <v>123</v>
      </c>
      <c r="G233" s="423"/>
      <c r="H233" s="423"/>
      <c r="I233" s="423" t="s">
        <v>125</v>
      </c>
      <c r="J233" s="423"/>
      <c r="K233" s="423"/>
    </row>
    <row r="234" spans="1:16" ht="19.350000000000001" hidden="1" customHeight="1">
      <c r="A234" s="417">
        <v>20</v>
      </c>
      <c r="B234" s="417"/>
      <c r="C234" s="416">
        <f>A234</f>
        <v>20</v>
      </c>
      <c r="D234" s="416"/>
      <c r="E234" s="416"/>
      <c r="F234" s="416">
        <v>19.9968</v>
      </c>
      <c r="G234" s="416"/>
      <c r="H234" s="416"/>
      <c r="I234" s="414">
        <f>(F234-C234)/A234*100</f>
        <v>-1.5999999999998238E-2</v>
      </c>
      <c r="J234" s="414"/>
      <c r="K234" s="414"/>
    </row>
    <row r="235" spans="1:16" ht="19.350000000000001" hidden="1" customHeight="1">
      <c r="A235" s="417"/>
      <c r="B235" s="417"/>
      <c r="C235" s="416">
        <f>0.9*A234</f>
        <v>18</v>
      </c>
      <c r="D235" s="416"/>
      <c r="E235" s="416"/>
      <c r="F235" s="416">
        <v>17.995999999999999</v>
      </c>
      <c r="G235" s="416"/>
      <c r="H235" s="416"/>
      <c r="I235" s="414">
        <f>(F235-C235)/A234*100</f>
        <v>-2.0000000000006679E-2</v>
      </c>
      <c r="J235" s="414"/>
      <c r="K235" s="414"/>
    </row>
    <row r="236" spans="1:16" ht="19.350000000000001" hidden="1" customHeight="1">
      <c r="A236" s="417"/>
      <c r="B236" s="417"/>
      <c r="C236" s="416">
        <f>0.8*A234</f>
        <v>16</v>
      </c>
      <c r="D236" s="416"/>
      <c r="E236" s="416"/>
      <c r="F236" s="416">
        <v>15.996600000000001</v>
      </c>
      <c r="G236" s="416"/>
      <c r="H236" s="416"/>
      <c r="I236" s="414">
        <f>(F236-C236)/A234*100</f>
        <v>-1.6999999999995907E-2</v>
      </c>
      <c r="J236" s="414"/>
      <c r="K236" s="414"/>
    </row>
    <row r="237" spans="1:16" ht="19.350000000000001" hidden="1" customHeight="1">
      <c r="A237" s="417"/>
      <c r="B237" s="417"/>
      <c r="C237" s="416">
        <f>0.7*A234</f>
        <v>14</v>
      </c>
      <c r="D237" s="416"/>
      <c r="E237" s="416"/>
      <c r="F237" s="416">
        <v>13.9968</v>
      </c>
      <c r="G237" s="416"/>
      <c r="H237" s="416"/>
      <c r="I237" s="414">
        <f>(F237-C237)/A234*100</f>
        <v>-1.5999999999998238E-2</v>
      </c>
      <c r="J237" s="414"/>
      <c r="K237" s="414"/>
    </row>
    <row r="238" spans="1:16" ht="19.350000000000001" hidden="1" customHeight="1">
      <c r="A238" s="417"/>
      <c r="B238" s="417"/>
      <c r="C238" s="416">
        <f>0.6*A234</f>
        <v>12</v>
      </c>
      <c r="D238" s="416"/>
      <c r="E238" s="416"/>
      <c r="F238" s="416">
        <v>11.997400000000001</v>
      </c>
      <c r="G238" s="416"/>
      <c r="H238" s="416"/>
      <c r="I238" s="414">
        <f>(F238-C238)/A234*100</f>
        <v>-1.2999999999996348E-2</v>
      </c>
      <c r="J238" s="414"/>
      <c r="K238" s="414"/>
    </row>
    <row r="239" spans="1:16" ht="19.350000000000001" hidden="1" customHeight="1">
      <c r="A239" s="417"/>
      <c r="B239" s="417"/>
      <c r="C239" s="416">
        <f>0.5*A234</f>
        <v>10</v>
      </c>
      <c r="D239" s="416"/>
      <c r="E239" s="416"/>
      <c r="F239" s="418">
        <v>9.9978999999999996</v>
      </c>
      <c r="G239" s="419"/>
      <c r="H239" s="420"/>
      <c r="I239" s="414">
        <f>(F239-C239)/A234*100</f>
        <v>-1.0500000000002174E-2</v>
      </c>
      <c r="J239" s="414"/>
      <c r="K239" s="414"/>
    </row>
    <row r="240" spans="1:16" ht="19.350000000000001" hidden="1" customHeight="1">
      <c r="A240" s="417"/>
      <c r="B240" s="417"/>
      <c r="C240" s="416">
        <f>0.4*A234</f>
        <v>8</v>
      </c>
      <c r="D240" s="416"/>
      <c r="E240" s="416"/>
      <c r="F240" s="418">
        <v>7.9981999999999998</v>
      </c>
      <c r="G240" s="419"/>
      <c r="H240" s="420"/>
      <c r="I240" s="414">
        <f>(F240-C240)/A234*100</f>
        <v>-9.0000000000012292E-3</v>
      </c>
      <c r="J240" s="414"/>
      <c r="K240" s="414"/>
    </row>
    <row r="241" spans="1:12" ht="19.350000000000001" hidden="1" customHeight="1">
      <c r="A241" s="417"/>
      <c r="B241" s="417"/>
      <c r="C241" s="416">
        <f>0.3*A234</f>
        <v>6</v>
      </c>
      <c r="D241" s="416"/>
      <c r="E241" s="416"/>
      <c r="F241" s="418">
        <v>5.9987000000000004</v>
      </c>
      <c r="G241" s="419"/>
      <c r="H241" s="420"/>
      <c r="I241" s="414">
        <f>(F241-C241)/A234*100</f>
        <v>-6.4999999999981739E-3</v>
      </c>
      <c r="J241" s="414"/>
      <c r="K241" s="414"/>
    </row>
    <row r="242" spans="1:12" ht="19.350000000000001" hidden="1" customHeight="1">
      <c r="A242" s="417"/>
      <c r="B242" s="417"/>
      <c r="C242" s="416">
        <f>0.2*A234</f>
        <v>4</v>
      </c>
      <c r="D242" s="416"/>
      <c r="E242" s="416"/>
      <c r="F242" s="418">
        <v>3.9990999999999999</v>
      </c>
      <c r="G242" s="419"/>
      <c r="H242" s="420"/>
      <c r="I242" s="414">
        <f>(F242-C242)/A234*100</f>
        <v>-4.5000000000006146E-3</v>
      </c>
      <c r="J242" s="414"/>
      <c r="K242" s="414"/>
    </row>
    <row r="243" spans="1:12" ht="19.350000000000001" hidden="1" customHeight="1">
      <c r="A243" s="417"/>
      <c r="B243" s="417"/>
      <c r="C243" s="416">
        <f>A234*0.1</f>
        <v>2</v>
      </c>
      <c r="D243" s="416"/>
      <c r="E243" s="416"/>
      <c r="F243" s="416">
        <v>1.9997</v>
      </c>
      <c r="G243" s="416"/>
      <c r="H243" s="416"/>
      <c r="I243" s="414">
        <f>(F243-C243)/A234*100</f>
        <v>-1.4999999999998348E-3</v>
      </c>
      <c r="J243" s="414"/>
      <c r="K243" s="414"/>
    </row>
    <row r="244" spans="1:12" ht="19.350000000000001" hidden="1" customHeight="1">
      <c r="A244" s="417">
        <v>1</v>
      </c>
      <c r="B244" s="417"/>
      <c r="C244" s="410">
        <f>A244</f>
        <v>1</v>
      </c>
      <c r="D244" s="410"/>
      <c r="E244" s="410"/>
      <c r="F244" s="410">
        <v>0.99987999999999999</v>
      </c>
      <c r="G244" s="410"/>
      <c r="H244" s="410"/>
      <c r="I244" s="414">
        <f>(F244-C244)/A244*100</f>
        <v>-1.2000000000000899E-2</v>
      </c>
      <c r="J244" s="414"/>
      <c r="K244" s="414"/>
      <c r="L244" s="147">
        <v>0.99897999999999998</v>
      </c>
    </row>
    <row r="245" spans="1:12" ht="19.350000000000001" hidden="1" customHeight="1">
      <c r="A245" s="417"/>
      <c r="B245" s="417"/>
      <c r="C245" s="410">
        <f>A244*0.6</f>
        <v>0.6</v>
      </c>
      <c r="D245" s="410"/>
      <c r="E245" s="410"/>
      <c r="F245" s="410">
        <v>0.59985999999999995</v>
      </c>
      <c r="G245" s="410"/>
      <c r="H245" s="410"/>
      <c r="I245" s="414">
        <f>(F245-C245)/A244*100</f>
        <v>-1.4000000000002899E-2</v>
      </c>
      <c r="J245" s="414"/>
      <c r="K245" s="414"/>
      <c r="L245" s="147">
        <v>0.59938000000000002</v>
      </c>
    </row>
    <row r="246" spans="1:12" ht="19.350000000000001" hidden="1" customHeight="1">
      <c r="A246" s="417"/>
      <c r="B246" s="417"/>
      <c r="C246" s="410">
        <f>A244*0.1</f>
        <v>0.1</v>
      </c>
      <c r="D246" s="410"/>
      <c r="E246" s="410"/>
      <c r="F246" s="411">
        <v>9.9979999999999999E-2</v>
      </c>
      <c r="G246" s="412"/>
      <c r="H246" s="413"/>
      <c r="I246" s="414">
        <f>(F246-C246)/A244*100</f>
        <v>-2.0000000000006124E-3</v>
      </c>
      <c r="J246" s="414"/>
      <c r="K246" s="414"/>
    </row>
    <row r="247" spans="1:12" ht="19.5" hidden="1" customHeight="1">
      <c r="A247" s="207" t="s">
        <v>174</v>
      </c>
      <c r="B247" s="249"/>
      <c r="C247" s="246"/>
      <c r="D247" s="250"/>
      <c r="E247" s="250"/>
      <c r="F247" s="250"/>
      <c r="G247" s="250"/>
      <c r="H247" s="250"/>
      <c r="I247" s="239"/>
      <c r="J247" s="239"/>
      <c r="K247" s="240"/>
    </row>
    <row r="248" spans="1:12" ht="19.5" hidden="1" customHeight="1">
      <c r="A248" s="228" t="s">
        <v>175</v>
      </c>
      <c r="B248" s="241" t="s">
        <v>184</v>
      </c>
      <c r="C248" s="230"/>
      <c r="D248" s="251"/>
      <c r="E248" s="251"/>
      <c r="F248" s="251"/>
      <c r="G248" s="251"/>
      <c r="H248" s="251"/>
      <c r="I248" s="243"/>
      <c r="J248" s="243"/>
      <c r="K248" s="244"/>
    </row>
    <row r="249" spans="1:12" ht="19.5" hidden="1" customHeight="1">
      <c r="A249" s="415" t="s">
        <v>187</v>
      </c>
      <c r="B249" s="415"/>
      <c r="C249" s="415"/>
      <c r="D249" s="415"/>
      <c r="E249" s="415"/>
      <c r="F249" s="415"/>
      <c r="G249" s="415"/>
      <c r="H249" s="415"/>
      <c r="I249" s="415"/>
      <c r="J249" s="415"/>
      <c r="K249" s="415"/>
    </row>
  </sheetData>
  <mergeCells count="487">
    <mergeCell ref="A7:B9"/>
    <mergeCell ref="A10:B19"/>
    <mergeCell ref="L10:L19"/>
    <mergeCell ref="A20:B24"/>
    <mergeCell ref="L20:L24"/>
    <mergeCell ref="A25:B27"/>
    <mergeCell ref="A3:K3"/>
    <mergeCell ref="K4:L4"/>
    <mergeCell ref="A5:B6"/>
    <mergeCell ref="C5:E5"/>
    <mergeCell ref="F5:H5"/>
    <mergeCell ref="I5:K5"/>
    <mergeCell ref="L5:L6"/>
    <mergeCell ref="L42:L43"/>
    <mergeCell ref="A44:B46"/>
    <mergeCell ref="A47:B56"/>
    <mergeCell ref="L47:L56"/>
    <mergeCell ref="A57:B61"/>
    <mergeCell ref="L57:L61"/>
    <mergeCell ref="A28:B30"/>
    <mergeCell ref="A31:B33"/>
    <mergeCell ref="A34:B36"/>
    <mergeCell ref="I38:K38"/>
    <mergeCell ref="A42:B43"/>
    <mergeCell ref="C42:E42"/>
    <mergeCell ref="F42:H42"/>
    <mergeCell ref="I42:K42"/>
    <mergeCell ref="L77:L85"/>
    <mergeCell ref="A78:D78"/>
    <mergeCell ref="E78:G78"/>
    <mergeCell ref="H78:K78"/>
    <mergeCell ref="A79:D79"/>
    <mergeCell ref="E79:G79"/>
    <mergeCell ref="H79:K79"/>
    <mergeCell ref="A62:B64"/>
    <mergeCell ref="L62:L64"/>
    <mergeCell ref="A65:B67"/>
    <mergeCell ref="A68:B70"/>
    <mergeCell ref="A76:D76"/>
    <mergeCell ref="E76:G76"/>
    <mergeCell ref="H76:K76"/>
    <mergeCell ref="A80:D80"/>
    <mergeCell ref="E80:G80"/>
    <mergeCell ref="H80:K80"/>
    <mergeCell ref="A81:D81"/>
    <mergeCell ref="E81:G81"/>
    <mergeCell ref="H81:K81"/>
    <mergeCell ref="A77:D77"/>
    <mergeCell ref="E77:G77"/>
    <mergeCell ref="H77:K77"/>
    <mergeCell ref="A84:D84"/>
    <mergeCell ref="E84:G84"/>
    <mergeCell ref="H84:K84"/>
    <mergeCell ref="A85:D85"/>
    <mergeCell ref="E85:G85"/>
    <mergeCell ref="H85:K85"/>
    <mergeCell ref="A82:D82"/>
    <mergeCell ref="E82:G82"/>
    <mergeCell ref="H82:K82"/>
    <mergeCell ref="A83:D83"/>
    <mergeCell ref="E83:G83"/>
    <mergeCell ref="H83:K83"/>
    <mergeCell ref="A86:D86"/>
    <mergeCell ref="E86:G86"/>
    <mergeCell ref="H86:K86"/>
    <mergeCell ref="K89:L89"/>
    <mergeCell ref="A90:B91"/>
    <mergeCell ref="C90:E90"/>
    <mergeCell ref="F90:H90"/>
    <mergeCell ref="I90:K90"/>
    <mergeCell ref="L90:L91"/>
    <mergeCell ref="A92:B92"/>
    <mergeCell ref="L92:L103"/>
    <mergeCell ref="A93:B93"/>
    <mergeCell ref="A94:B94"/>
    <mergeCell ref="A95:B95"/>
    <mergeCell ref="A96:B96"/>
    <mergeCell ref="A97:B97"/>
    <mergeCell ref="A98:B98"/>
    <mergeCell ref="A99:B99"/>
    <mergeCell ref="A100:B100"/>
    <mergeCell ref="A101:B101"/>
    <mergeCell ref="A102:B102"/>
    <mergeCell ref="A103:B103"/>
    <mergeCell ref="K110:L110"/>
    <mergeCell ref="A112:A113"/>
    <mergeCell ref="B112:B113"/>
    <mergeCell ref="C112:E112"/>
    <mergeCell ref="F112:H112"/>
    <mergeCell ref="I112:K112"/>
    <mergeCell ref="I124:K124"/>
    <mergeCell ref="C125:E125"/>
    <mergeCell ref="A114:A117"/>
    <mergeCell ref="B114:B118"/>
    <mergeCell ref="A118:A120"/>
    <mergeCell ref="A121:L121"/>
    <mergeCell ref="C122:E122"/>
    <mergeCell ref="F122:H122"/>
    <mergeCell ref="I122:K122"/>
    <mergeCell ref="F128:H128"/>
    <mergeCell ref="I128:K128"/>
    <mergeCell ref="C129:E129"/>
    <mergeCell ref="F129:H129"/>
    <mergeCell ref="I129:K129"/>
    <mergeCell ref="A130:L130"/>
    <mergeCell ref="F125:H125"/>
    <mergeCell ref="I125:K125"/>
    <mergeCell ref="C126:E126"/>
    <mergeCell ref="F126:H126"/>
    <mergeCell ref="I126:K126"/>
    <mergeCell ref="A127:A129"/>
    <mergeCell ref="C127:E127"/>
    <mergeCell ref="F127:H127"/>
    <mergeCell ref="I127:K127"/>
    <mergeCell ref="C128:E128"/>
    <mergeCell ref="A123:A126"/>
    <mergeCell ref="B123:B127"/>
    <mergeCell ref="C123:E123"/>
    <mergeCell ref="F123:H123"/>
    <mergeCell ref="I123:K123"/>
    <mergeCell ref="L123:L129"/>
    <mergeCell ref="C124:E124"/>
    <mergeCell ref="F124:H124"/>
    <mergeCell ref="C131:E131"/>
    <mergeCell ref="F131:H131"/>
    <mergeCell ref="I131:K131"/>
    <mergeCell ref="A132:A135"/>
    <mergeCell ref="B132:B136"/>
    <mergeCell ref="C132:E132"/>
    <mergeCell ref="F132:H132"/>
    <mergeCell ref="I132:K132"/>
    <mergeCell ref="A136:A138"/>
    <mergeCell ref="C136:E136"/>
    <mergeCell ref="F136:H136"/>
    <mergeCell ref="I136:K136"/>
    <mergeCell ref="C137:E137"/>
    <mergeCell ref="F137:H137"/>
    <mergeCell ref="I137:K137"/>
    <mergeCell ref="C138:E138"/>
    <mergeCell ref="F138:H138"/>
    <mergeCell ref="I138:K138"/>
    <mergeCell ref="L132:L138"/>
    <mergeCell ref="C133:E133"/>
    <mergeCell ref="F133:H133"/>
    <mergeCell ref="I133:K133"/>
    <mergeCell ref="C134:E134"/>
    <mergeCell ref="F134:H134"/>
    <mergeCell ref="I134:K134"/>
    <mergeCell ref="C135:E135"/>
    <mergeCell ref="F135:H135"/>
    <mergeCell ref="I135:K135"/>
    <mergeCell ref="A145:B145"/>
    <mergeCell ref="C145:E145"/>
    <mergeCell ref="F145:H145"/>
    <mergeCell ref="I145:K145"/>
    <mergeCell ref="A146:B148"/>
    <mergeCell ref="C146:E146"/>
    <mergeCell ref="F146:H146"/>
    <mergeCell ref="I146:K146"/>
    <mergeCell ref="C147:E147"/>
    <mergeCell ref="F147:H147"/>
    <mergeCell ref="I147:K147"/>
    <mergeCell ref="C148:E148"/>
    <mergeCell ref="F148:H148"/>
    <mergeCell ref="I148:K148"/>
    <mergeCell ref="A149:B151"/>
    <mergeCell ref="C149:E149"/>
    <mergeCell ref="F149:H149"/>
    <mergeCell ref="I149:K149"/>
    <mergeCell ref="C150:E150"/>
    <mergeCell ref="F150:H150"/>
    <mergeCell ref="I150:K150"/>
    <mergeCell ref="C151:E151"/>
    <mergeCell ref="F151:H151"/>
    <mergeCell ref="I151:K151"/>
    <mergeCell ref="A152:B154"/>
    <mergeCell ref="C152:E152"/>
    <mergeCell ref="F152:H152"/>
    <mergeCell ref="I152:K152"/>
    <mergeCell ref="C153:E153"/>
    <mergeCell ref="F153:H153"/>
    <mergeCell ref="I153:K153"/>
    <mergeCell ref="C154:E154"/>
    <mergeCell ref="F154:H154"/>
    <mergeCell ref="I154:K154"/>
    <mergeCell ref="A155:B157"/>
    <mergeCell ref="C155:E155"/>
    <mergeCell ref="F155:H155"/>
    <mergeCell ref="I155:K155"/>
    <mergeCell ref="C156:E156"/>
    <mergeCell ref="F156:H156"/>
    <mergeCell ref="I156:K156"/>
    <mergeCell ref="C157:E157"/>
    <mergeCell ref="F157:H157"/>
    <mergeCell ref="I157:K157"/>
    <mergeCell ref="A158:B167"/>
    <mergeCell ref="C158:E158"/>
    <mergeCell ref="F158:H158"/>
    <mergeCell ref="I158:K158"/>
    <mergeCell ref="C159:E159"/>
    <mergeCell ref="F159:H159"/>
    <mergeCell ref="C162:E162"/>
    <mergeCell ref="F162:H162"/>
    <mergeCell ref="I162:K162"/>
    <mergeCell ref="C163:E163"/>
    <mergeCell ref="F163:H163"/>
    <mergeCell ref="I163:K163"/>
    <mergeCell ref="I159:K159"/>
    <mergeCell ref="C160:E160"/>
    <mergeCell ref="F160:H160"/>
    <mergeCell ref="I160:K160"/>
    <mergeCell ref="C161:E161"/>
    <mergeCell ref="F161:H161"/>
    <mergeCell ref="I161:K161"/>
    <mergeCell ref="C166:E166"/>
    <mergeCell ref="F166:H166"/>
    <mergeCell ref="I166:K166"/>
    <mergeCell ref="C167:E167"/>
    <mergeCell ref="F167:H167"/>
    <mergeCell ref="I167:K167"/>
    <mergeCell ref="C164:E164"/>
    <mergeCell ref="F164:H164"/>
    <mergeCell ref="I164:K164"/>
    <mergeCell ref="C165:E165"/>
    <mergeCell ref="F165:H165"/>
    <mergeCell ref="I165:K165"/>
    <mergeCell ref="A168:B170"/>
    <mergeCell ref="C168:E168"/>
    <mergeCell ref="F168:H168"/>
    <mergeCell ref="I168:K168"/>
    <mergeCell ref="C169:E169"/>
    <mergeCell ref="F169:H169"/>
    <mergeCell ref="I169:K169"/>
    <mergeCell ref="C170:E170"/>
    <mergeCell ref="F170:H170"/>
    <mergeCell ref="I170:K170"/>
    <mergeCell ref="A171:B173"/>
    <mergeCell ref="C171:E171"/>
    <mergeCell ref="F171:H171"/>
    <mergeCell ref="I171:K171"/>
    <mergeCell ref="C172:E172"/>
    <mergeCell ref="F172:H172"/>
    <mergeCell ref="I172:K172"/>
    <mergeCell ref="C173:E173"/>
    <mergeCell ref="F173:H173"/>
    <mergeCell ref="I173:K173"/>
    <mergeCell ref="A174:B176"/>
    <mergeCell ref="C174:E174"/>
    <mergeCell ref="F174:H174"/>
    <mergeCell ref="I174:K174"/>
    <mergeCell ref="C175:E175"/>
    <mergeCell ref="F175:H175"/>
    <mergeCell ref="I175:K175"/>
    <mergeCell ref="C176:E176"/>
    <mergeCell ref="F176:H176"/>
    <mergeCell ref="I176:K176"/>
    <mergeCell ref="A182:B182"/>
    <mergeCell ref="D182:E182"/>
    <mergeCell ref="F182:G182"/>
    <mergeCell ref="H182:I182"/>
    <mergeCell ref="J182:K182"/>
    <mergeCell ref="A183:B185"/>
    <mergeCell ref="C183:C185"/>
    <mergeCell ref="D183:E183"/>
    <mergeCell ref="F183:G183"/>
    <mergeCell ref="H183:I183"/>
    <mergeCell ref="J183:K183"/>
    <mergeCell ref="D184:E184"/>
    <mergeCell ref="F184:G184"/>
    <mergeCell ref="H184:I184"/>
    <mergeCell ref="J184:K184"/>
    <mergeCell ref="D185:E185"/>
    <mergeCell ref="F185:G185"/>
    <mergeCell ref="H185:I185"/>
    <mergeCell ref="J185:K185"/>
    <mergeCell ref="A189:B191"/>
    <mergeCell ref="C189:C191"/>
    <mergeCell ref="D189:E189"/>
    <mergeCell ref="F189:G189"/>
    <mergeCell ref="H189:I189"/>
    <mergeCell ref="J189:K189"/>
    <mergeCell ref="A186:B188"/>
    <mergeCell ref="C186:C188"/>
    <mergeCell ref="D186:E186"/>
    <mergeCell ref="F186:G186"/>
    <mergeCell ref="H186:I186"/>
    <mergeCell ref="J186:K186"/>
    <mergeCell ref="D187:E187"/>
    <mergeCell ref="F187:G187"/>
    <mergeCell ref="H187:I187"/>
    <mergeCell ref="J187:K187"/>
    <mergeCell ref="D190:E190"/>
    <mergeCell ref="F190:G190"/>
    <mergeCell ref="H190:I190"/>
    <mergeCell ref="J190:K190"/>
    <mergeCell ref="D191:E191"/>
    <mergeCell ref="F191:G191"/>
    <mergeCell ref="H191:I191"/>
    <mergeCell ref="J191:K191"/>
    <mergeCell ref="D188:E188"/>
    <mergeCell ref="F188:G188"/>
    <mergeCell ref="H188:I188"/>
    <mergeCell ref="J188:K188"/>
    <mergeCell ref="A192:B194"/>
    <mergeCell ref="C192:C194"/>
    <mergeCell ref="D192:E192"/>
    <mergeCell ref="F192:G192"/>
    <mergeCell ref="H192:I192"/>
    <mergeCell ref="J192:K192"/>
    <mergeCell ref="D193:E193"/>
    <mergeCell ref="F193:G193"/>
    <mergeCell ref="H193:I193"/>
    <mergeCell ref="J193:K193"/>
    <mergeCell ref="D196:E196"/>
    <mergeCell ref="F196:G196"/>
    <mergeCell ref="H196:I196"/>
    <mergeCell ref="J196:K196"/>
    <mergeCell ref="D197:E197"/>
    <mergeCell ref="F197:G197"/>
    <mergeCell ref="H197:I197"/>
    <mergeCell ref="J197:K197"/>
    <mergeCell ref="D194:E194"/>
    <mergeCell ref="F194:G194"/>
    <mergeCell ref="H194:I194"/>
    <mergeCell ref="J194:K194"/>
    <mergeCell ref="D195:E195"/>
    <mergeCell ref="F195:G195"/>
    <mergeCell ref="H195:I195"/>
    <mergeCell ref="J195:K195"/>
    <mergeCell ref="D200:E200"/>
    <mergeCell ref="F200:G200"/>
    <mergeCell ref="H200:I200"/>
    <mergeCell ref="J200:K200"/>
    <mergeCell ref="D201:E201"/>
    <mergeCell ref="F201:G201"/>
    <mergeCell ref="H201:I201"/>
    <mergeCell ref="J201:K201"/>
    <mergeCell ref="D198:E198"/>
    <mergeCell ref="F198:G198"/>
    <mergeCell ref="H198:I198"/>
    <mergeCell ref="J198:K198"/>
    <mergeCell ref="D199:E199"/>
    <mergeCell ref="F199:G199"/>
    <mergeCell ref="H199:I199"/>
    <mergeCell ref="J199:K199"/>
    <mergeCell ref="A205:B207"/>
    <mergeCell ref="C205:C207"/>
    <mergeCell ref="D205:E205"/>
    <mergeCell ref="F205:G205"/>
    <mergeCell ref="H205:I205"/>
    <mergeCell ref="J205:K205"/>
    <mergeCell ref="D202:E202"/>
    <mergeCell ref="F202:G202"/>
    <mergeCell ref="H202:I202"/>
    <mergeCell ref="J202:K202"/>
    <mergeCell ref="D203:E203"/>
    <mergeCell ref="F203:G203"/>
    <mergeCell ref="H203:I203"/>
    <mergeCell ref="J203:K203"/>
    <mergeCell ref="A195:B204"/>
    <mergeCell ref="C195:C204"/>
    <mergeCell ref="D206:E206"/>
    <mergeCell ref="F206:G206"/>
    <mergeCell ref="H206:I206"/>
    <mergeCell ref="J206:K206"/>
    <mergeCell ref="D207:E207"/>
    <mergeCell ref="F207:G207"/>
    <mergeCell ref="H207:I207"/>
    <mergeCell ref="J207:K207"/>
    <mergeCell ref="D204:E204"/>
    <mergeCell ref="F204:G204"/>
    <mergeCell ref="H204:I204"/>
    <mergeCell ref="J204:K204"/>
    <mergeCell ref="D210:E210"/>
    <mergeCell ref="F210:G210"/>
    <mergeCell ref="H210:I210"/>
    <mergeCell ref="J210:K210"/>
    <mergeCell ref="A215:B215"/>
    <mergeCell ref="C215:E215"/>
    <mergeCell ref="F215:H215"/>
    <mergeCell ref="I215:K215"/>
    <mergeCell ref="A208:B210"/>
    <mergeCell ref="C208:C210"/>
    <mergeCell ref="D208:E208"/>
    <mergeCell ref="F208:G208"/>
    <mergeCell ref="H208:I208"/>
    <mergeCell ref="J208:K208"/>
    <mergeCell ref="D209:E209"/>
    <mergeCell ref="F209:G209"/>
    <mergeCell ref="H209:I209"/>
    <mergeCell ref="J209:K209"/>
    <mergeCell ref="C219:E219"/>
    <mergeCell ref="F219:H219"/>
    <mergeCell ref="I219:K219"/>
    <mergeCell ref="C220:E220"/>
    <mergeCell ref="F220:H220"/>
    <mergeCell ref="I220:K220"/>
    <mergeCell ref="A216:B225"/>
    <mergeCell ref="C216:E216"/>
    <mergeCell ref="F216:H216"/>
    <mergeCell ref="I216:K216"/>
    <mergeCell ref="C217:E217"/>
    <mergeCell ref="F217:H217"/>
    <mergeCell ref="I217:K217"/>
    <mergeCell ref="C218:E218"/>
    <mergeCell ref="F218:H218"/>
    <mergeCell ref="I218:K218"/>
    <mergeCell ref="C223:E223"/>
    <mergeCell ref="F223:H223"/>
    <mergeCell ref="I223:K223"/>
    <mergeCell ref="C224:E224"/>
    <mergeCell ref="F224:H224"/>
    <mergeCell ref="I224:K224"/>
    <mergeCell ref="C221:E221"/>
    <mergeCell ref="F221:H221"/>
    <mergeCell ref="I221:K221"/>
    <mergeCell ref="C222:E222"/>
    <mergeCell ref="F222:H222"/>
    <mergeCell ref="I222:K222"/>
    <mergeCell ref="C228:E228"/>
    <mergeCell ref="F228:H228"/>
    <mergeCell ref="I228:K228"/>
    <mergeCell ref="A233:B233"/>
    <mergeCell ref="C233:E233"/>
    <mergeCell ref="F233:H233"/>
    <mergeCell ref="I233:K233"/>
    <mergeCell ref="C225:E225"/>
    <mergeCell ref="F225:H225"/>
    <mergeCell ref="I225:K225"/>
    <mergeCell ref="A226:B228"/>
    <mergeCell ref="C226:E226"/>
    <mergeCell ref="F226:H226"/>
    <mergeCell ref="I226:K226"/>
    <mergeCell ref="C227:E227"/>
    <mergeCell ref="F227:H227"/>
    <mergeCell ref="I227:K227"/>
    <mergeCell ref="C237:E237"/>
    <mergeCell ref="F237:H237"/>
    <mergeCell ref="I237:K237"/>
    <mergeCell ref="C238:E238"/>
    <mergeCell ref="F238:H238"/>
    <mergeCell ref="I238:K238"/>
    <mergeCell ref="A234:B243"/>
    <mergeCell ref="C234:E234"/>
    <mergeCell ref="F234:H234"/>
    <mergeCell ref="I234:K234"/>
    <mergeCell ref="C235:E235"/>
    <mergeCell ref="F235:H235"/>
    <mergeCell ref="I235:K235"/>
    <mergeCell ref="C236:E236"/>
    <mergeCell ref="F236:H236"/>
    <mergeCell ref="I236:K236"/>
    <mergeCell ref="F241:H241"/>
    <mergeCell ref="I241:K241"/>
    <mergeCell ref="C242:E242"/>
    <mergeCell ref="F242:H242"/>
    <mergeCell ref="I242:K242"/>
    <mergeCell ref="C239:E239"/>
    <mergeCell ref="F239:H239"/>
    <mergeCell ref="I239:K239"/>
    <mergeCell ref="C240:E240"/>
    <mergeCell ref="F240:H240"/>
    <mergeCell ref="I240:K240"/>
    <mergeCell ref="M20:M24"/>
    <mergeCell ref="N20:N24"/>
    <mergeCell ref="O20:O24"/>
    <mergeCell ref="C246:E246"/>
    <mergeCell ref="F246:H246"/>
    <mergeCell ref="I246:K246"/>
    <mergeCell ref="A249:K249"/>
    <mergeCell ref="O5:O6"/>
    <mergeCell ref="M5:M6"/>
    <mergeCell ref="N5:N6"/>
    <mergeCell ref="M10:M19"/>
    <mergeCell ref="N10:N19"/>
    <mergeCell ref="O10:O19"/>
    <mergeCell ref="C243:E243"/>
    <mergeCell ref="F243:H243"/>
    <mergeCell ref="I243:K243"/>
    <mergeCell ref="A244:B246"/>
    <mergeCell ref="C244:E244"/>
    <mergeCell ref="F244:H244"/>
    <mergeCell ref="I244:K244"/>
    <mergeCell ref="C245:E245"/>
    <mergeCell ref="F245:H245"/>
    <mergeCell ref="I245:K245"/>
    <mergeCell ref="C241:E241"/>
  </mergeCells>
  <phoneticPr fontId="1" type="noConversion"/>
  <conditionalFormatting sqref="J208:K211 I114:K120 I28:K36 I65:K70 I174:K176 I7:K9 I44:K46">
    <cfRule type="cellIs" dxfId="9" priority="9" stopIfTrue="1" operator="greaterThan">
      <formula>0.05</formula>
    </cfRule>
    <cfRule type="cellIs" dxfId="8" priority="10" stopIfTrue="1" operator="lessThan">
      <formula>-0.05</formula>
    </cfRule>
  </conditionalFormatting>
  <conditionalFormatting sqref="J183:K207 I10:K27 I47:K64 I123:K129 I146:K173 I132:K138">
    <cfRule type="cellIs" dxfId="7" priority="7" stopIfTrue="1" operator="greaterThan">
      <formula>0.05</formula>
    </cfRule>
    <cfRule type="cellIs" dxfId="6" priority="8" stopIfTrue="1" operator="lessThan">
      <formula>-0.05</formula>
    </cfRule>
  </conditionalFormatting>
  <conditionalFormatting sqref="K92:K103 J93:J103">
    <cfRule type="cellIs" dxfId="5" priority="5" stopIfTrue="1" operator="greaterThan">
      <formula>0.2</formula>
    </cfRule>
    <cfRule type="cellIs" dxfId="4" priority="6" stopIfTrue="1" operator="lessThan">
      <formula>-0.2</formula>
    </cfRule>
  </conditionalFormatting>
  <conditionalFormatting sqref="I246:K246 I240:K243">
    <cfRule type="cellIs" dxfId="3" priority="3" stopIfTrue="1" operator="greaterThan">
      <formula>0.01</formula>
    </cfRule>
    <cfRule type="cellIs" dxfId="2" priority="4" stopIfTrue="1" operator="lessThan">
      <formula>-0.01</formula>
    </cfRule>
  </conditionalFormatting>
  <conditionalFormatting sqref="I216:K228">
    <cfRule type="cellIs" dxfId="1" priority="1" stopIfTrue="1" operator="lessThan">
      <formula>-0.02</formula>
    </cfRule>
    <cfRule type="cellIs" dxfId="0" priority="2" stopIfTrue="1" operator="greaterThan">
      <formula>0.02</formula>
    </cfRule>
  </conditionalFormatting>
  <pageMargins left="0.9" right="0.59055118110236227" top="0.47244094488188981" bottom="0.59055118110236227" header="0.55118110236220474" footer="0.51181102362204722"/>
  <pageSetup paperSize="9" scale="80" orientation="portrait" r:id="rId1"/>
  <headerFooter alignWithMargins="0">
    <oddHeader xml:space="preserve">&amp;C&amp;8                                                                                                     &amp;9第&amp;P页   共&amp;N页 &amp;8  </oddHeader>
  </headerFooter>
  <rowBreaks count="1" manualBreakCount="1">
    <brk id="72" max="11" man="1"/>
  </rowBreaks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4</vt:i4>
      </vt:variant>
    </vt:vector>
  </HeadingPairs>
  <TitlesOfParts>
    <vt:vector size="11" baseType="lpstr">
      <vt:lpstr>校准原始记录封皮</vt:lpstr>
      <vt:lpstr>校准证书 封皮</vt:lpstr>
      <vt:lpstr>校准证书内页</vt:lpstr>
      <vt:lpstr>仪置</vt:lpstr>
      <vt:lpstr>Sheet1</vt:lpstr>
      <vt:lpstr>Sheet2</vt:lpstr>
      <vt:lpstr>Sheet3</vt:lpstr>
      <vt:lpstr>校准原始记录封皮!Print_Area</vt:lpstr>
      <vt:lpstr>'校准证书 封皮'!Print_Area</vt:lpstr>
      <vt:lpstr>仪置!Print_Area</vt:lpstr>
      <vt:lpstr>仪置!Print_Titles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2016-03-18T00:44:35Z</dcterms:modified>
</cp:coreProperties>
</file>